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Dell\Documents\"/>
    </mc:Choice>
  </mc:AlternateContent>
  <xr:revisionPtr revIDLastSave="0" documentId="13_ncr:1_{B39253CA-0836-4BD5-8342-738521621CE0}" xr6:coauthVersionLast="45" xr6:coauthVersionMax="45" xr10:uidLastSave="{00000000-0000-0000-0000-000000000000}"/>
  <bookViews>
    <workbookView xWindow="-120" yWindow="-120" windowWidth="20730" windowHeight="11310" tabRatio="923" activeTab="4" xr2:uid="{00000000-000D-0000-FFFF-FFFF00000000}"/>
  </bookViews>
  <sheets>
    <sheet name="3.1.Block In-Out-20" sheetId="1" r:id="rId1"/>
    <sheet name="3. 2. Blok saw-20" sheetId="2" r:id="rId2"/>
    <sheet name="3. 3. Carved Slab-20" sheetId="3" r:id="rId3"/>
    <sheet name="3.4.Polished-20" sheetId="4" r:id="rId4"/>
    <sheet name="3.5.Cut to Size-20" sheetId="5" r:id="rId5"/>
    <sheet name="3.6.SB-20" sheetId="7" r:id="rId6"/>
    <sheet name="SUM TOTAL STOCK" sheetId="6" r:id="rId7"/>
  </sheets>
  <externalReferences>
    <externalReference r:id="rId8"/>
  </externalReferences>
  <definedNames>
    <definedName name="_xlnm._FilterDatabase" localSheetId="1" hidden="1">'3. 2. Blok saw-20'!$A$52:$M$477</definedName>
    <definedName name="_xlnm._FilterDatabase" localSheetId="2" hidden="1">'3. 3. Carved Slab-20'!$A$40:$T$538</definedName>
    <definedName name="_xlnm._FilterDatabase" localSheetId="0" hidden="1">'3.1.Block In-Out-20'!$A$37:$T$484</definedName>
    <definedName name="_xlnm._FilterDatabase" localSheetId="3" hidden="1">'3.4.Polished-20'!$A$36:$AF$983</definedName>
    <definedName name="_xlnm._FilterDatabase" localSheetId="4" hidden="1">'3.5.Cut to Size-20'!$A$68:$N$118</definedName>
    <definedName name="_xlnm._FilterDatabase" localSheetId="5" hidden="1">'3.6.SB-20'!$A$32:$M$58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8" i="5" l="1"/>
  <c r="J450" i="3" l="1"/>
  <c r="K906" i="4"/>
  <c r="L899" i="4"/>
  <c r="K899" i="4"/>
  <c r="J902" i="4"/>
  <c r="J901" i="4"/>
  <c r="J903" i="4"/>
  <c r="J900" i="4"/>
  <c r="J904" i="4"/>
  <c r="K894" i="4"/>
  <c r="J896" i="4"/>
  <c r="J895" i="4"/>
  <c r="J897" i="4"/>
  <c r="K890" i="4"/>
  <c r="J891" i="4"/>
  <c r="K887" i="4"/>
  <c r="J117" i="5" l="1"/>
  <c r="O54" i="5" l="1"/>
  <c r="H26" i="6"/>
  <c r="K881" i="4" l="1"/>
  <c r="J883" i="4"/>
  <c r="J882" i="4"/>
  <c r="K876" i="4"/>
  <c r="J877" i="4"/>
  <c r="J878" i="4"/>
  <c r="K870" i="4" l="1"/>
  <c r="J872" i="4"/>
  <c r="K867" i="4"/>
  <c r="K861" i="4"/>
  <c r="J865" i="4"/>
  <c r="J863" i="4"/>
  <c r="J862" i="4"/>
  <c r="J864" i="4"/>
  <c r="K856" i="4"/>
  <c r="K852" i="4"/>
  <c r="J848" i="4" l="1"/>
  <c r="J847" i="4"/>
  <c r="J846" i="4"/>
  <c r="J845" i="4"/>
  <c r="J850" i="4"/>
  <c r="J849" i="4"/>
  <c r="J851" i="4"/>
  <c r="K840" i="4" l="1"/>
  <c r="K835" i="4"/>
  <c r="J836" i="4"/>
  <c r="J837" i="4"/>
  <c r="I31" i="6" l="1"/>
  <c r="K834" i="4" l="1"/>
  <c r="K831" i="4"/>
  <c r="K828" i="4"/>
  <c r="J829" i="4"/>
  <c r="K823" i="4"/>
  <c r="K819" i="4"/>
  <c r="J815" i="4" l="1"/>
  <c r="J814" i="4"/>
  <c r="J816" i="4"/>
  <c r="K804" i="4"/>
  <c r="J808" i="4"/>
  <c r="J807" i="4"/>
  <c r="J806" i="4"/>
  <c r="J805" i="4"/>
  <c r="J810" i="4"/>
  <c r="J809" i="4"/>
  <c r="J811" i="4"/>
  <c r="J795" i="4" l="1"/>
  <c r="J794" i="4"/>
  <c r="J797" i="4"/>
  <c r="J796" i="4"/>
  <c r="K789" i="4"/>
  <c r="K778" i="4" l="1"/>
  <c r="J781" i="4"/>
  <c r="J780" i="4"/>
  <c r="J779" i="4"/>
  <c r="J783" i="4"/>
  <c r="J782" i="4"/>
  <c r="J784" i="4"/>
  <c r="K775" i="4"/>
  <c r="J776" i="4"/>
  <c r="K770" i="4"/>
  <c r="K763" i="4" l="1"/>
  <c r="K761" i="4"/>
  <c r="K757" i="4"/>
  <c r="J759" i="4"/>
  <c r="K751" i="4"/>
  <c r="K742" i="4"/>
  <c r="J748" i="4"/>
  <c r="J747" i="4"/>
  <c r="J746" i="4"/>
  <c r="J745" i="4"/>
  <c r="J744" i="4"/>
  <c r="J743" i="4"/>
  <c r="J750" i="4"/>
  <c r="J749" i="4"/>
  <c r="K737" i="4"/>
  <c r="J738" i="4"/>
  <c r="J739" i="4"/>
  <c r="J364" i="3"/>
  <c r="J363" i="3"/>
  <c r="K717" i="4" l="1"/>
  <c r="K722" i="4"/>
  <c r="K725" i="4"/>
  <c r="K734" i="4"/>
  <c r="J729" i="4"/>
  <c r="J728" i="4"/>
  <c r="J727" i="4"/>
  <c r="J726" i="4"/>
  <c r="J731" i="4"/>
  <c r="J730" i="4"/>
  <c r="J732" i="4"/>
  <c r="J723" i="4"/>
  <c r="J719" i="4"/>
  <c r="J718" i="4"/>
  <c r="J720" i="4"/>
  <c r="K713" i="4" l="1"/>
  <c r="J714" i="4"/>
  <c r="J710" i="4"/>
  <c r="J709" i="4"/>
  <c r="J711" i="4"/>
  <c r="J708" i="4"/>
  <c r="J712" i="4"/>
  <c r="K702" i="4"/>
  <c r="J703" i="4"/>
  <c r="J704" i="4"/>
  <c r="K697" i="4"/>
  <c r="J699" i="4"/>
  <c r="K693" i="4" l="1"/>
  <c r="J694" i="4"/>
  <c r="K689" i="4"/>
  <c r="K687" i="4"/>
  <c r="K680" i="4" l="1"/>
  <c r="J681" i="4"/>
  <c r="K676" i="4"/>
  <c r="J677" i="4"/>
  <c r="K671" i="4"/>
  <c r="J673" i="4"/>
  <c r="K668" i="4"/>
  <c r="K666" i="4"/>
  <c r="K661" i="4"/>
  <c r="J663" i="4"/>
  <c r="J662" i="4"/>
  <c r="J664" i="4"/>
  <c r="K656" i="4"/>
  <c r="J658" i="4"/>
  <c r="K652" i="4"/>
  <c r="J653" i="4"/>
  <c r="K644" i="4"/>
  <c r="J647" i="4"/>
  <c r="J646" i="4"/>
  <c r="J645" i="4"/>
  <c r="J649" i="4"/>
  <c r="J648" i="4"/>
  <c r="J650" i="4"/>
  <c r="K641" i="4" l="1"/>
  <c r="K639" i="4"/>
  <c r="K636" i="4"/>
  <c r="J637" i="4"/>
  <c r="K632" i="4" l="1"/>
  <c r="J633" i="4"/>
  <c r="K629" i="4"/>
  <c r="J630" i="4"/>
  <c r="K628" i="4"/>
  <c r="J628" i="4"/>
  <c r="L628" i="4" s="1"/>
  <c r="K626" i="4"/>
  <c r="K623" i="4"/>
  <c r="J624" i="4"/>
  <c r="K618" i="4"/>
  <c r="K615" i="4"/>
  <c r="K612" i="4"/>
  <c r="J613" i="4"/>
  <c r="K606" i="4"/>
  <c r="J609" i="4"/>
  <c r="J608" i="4"/>
  <c r="J607" i="4"/>
  <c r="K601" i="4"/>
  <c r="J602" i="4"/>
  <c r="J603" i="4"/>
  <c r="K584" i="4"/>
  <c r="J588" i="4"/>
  <c r="J587" i="4"/>
  <c r="J586" i="4"/>
  <c r="J585" i="4"/>
  <c r="AE27" i="4" l="1"/>
  <c r="J20" i="6"/>
  <c r="H20" i="6"/>
  <c r="O27" i="4"/>
  <c r="J105" i="5" l="1"/>
  <c r="J104" i="5"/>
  <c r="K578" i="4"/>
  <c r="J580" i="4"/>
  <c r="K571" i="4"/>
  <c r="J575" i="4"/>
  <c r="J573" i="4"/>
  <c r="J572" i="4"/>
  <c r="J574" i="4"/>
  <c r="J96" i="5" l="1"/>
  <c r="J97" i="5"/>
  <c r="J100" i="5"/>
  <c r="J99" i="5"/>
  <c r="J98" i="5"/>
  <c r="J102" i="5"/>
  <c r="J103" i="5"/>
  <c r="J95" i="5"/>
  <c r="K567" i="4" l="1"/>
  <c r="K559" i="4"/>
  <c r="J563" i="4"/>
  <c r="J562" i="4"/>
  <c r="J561" i="4"/>
  <c r="J560" i="4"/>
  <c r="J565" i="4"/>
  <c r="J564" i="4"/>
  <c r="J566" i="4"/>
  <c r="K556" i="4" l="1"/>
  <c r="K550" i="4"/>
  <c r="J551" i="4"/>
  <c r="J553" i="4"/>
  <c r="J552" i="4"/>
  <c r="J554" i="4"/>
  <c r="K546" i="4"/>
  <c r="K543" i="4"/>
  <c r="K539" i="4"/>
  <c r="K534" i="4" l="1"/>
  <c r="J536" i="4"/>
  <c r="J535" i="4"/>
  <c r="K531" i="4"/>
  <c r="J282" i="3"/>
  <c r="K526" i="4" l="1"/>
  <c r="J528" i="4"/>
  <c r="J527" i="4"/>
  <c r="J529" i="4"/>
  <c r="K518" i="4"/>
  <c r="J521" i="4"/>
  <c r="J520" i="4"/>
  <c r="J522" i="4"/>
  <c r="J519" i="4"/>
  <c r="J523" i="4"/>
  <c r="K475" i="4" l="1"/>
  <c r="K472" i="4"/>
  <c r="J472" i="4" l="1"/>
  <c r="J473" i="4"/>
  <c r="J474" i="4"/>
  <c r="J475" i="4"/>
  <c r="J476" i="4"/>
  <c r="J477" i="4"/>
  <c r="K513" i="4"/>
  <c r="K510" i="4"/>
  <c r="J511" i="4"/>
  <c r="K507" i="4"/>
  <c r="K498" i="4"/>
  <c r="J502" i="4"/>
  <c r="J501" i="4"/>
  <c r="J500" i="4"/>
  <c r="J499" i="4"/>
  <c r="J504" i="4"/>
  <c r="J503" i="4"/>
  <c r="J505" i="4"/>
  <c r="K491" i="4"/>
  <c r="J494" i="4"/>
  <c r="J493" i="4"/>
  <c r="J492" i="4"/>
  <c r="K487" i="4"/>
  <c r="K480" i="4"/>
  <c r="J483" i="4"/>
  <c r="J482" i="4"/>
  <c r="J481" i="4"/>
  <c r="K478" i="4"/>
  <c r="L475" i="4" l="1"/>
  <c r="L472" i="4"/>
  <c r="J245" i="3"/>
  <c r="K471" i="4" l="1"/>
  <c r="K469" i="4"/>
  <c r="K464" i="4"/>
  <c r="J465" i="4"/>
  <c r="J466" i="4"/>
  <c r="J467" i="4"/>
  <c r="K458" i="4"/>
  <c r="J459" i="4"/>
  <c r="J460" i="4"/>
  <c r="J461" i="4"/>
  <c r="K455" i="4"/>
  <c r="K452" i="4" l="1"/>
  <c r="K447" i="4"/>
  <c r="K445" i="4" l="1"/>
  <c r="K441" i="4"/>
  <c r="J442" i="4"/>
  <c r="K437" i="4"/>
  <c r="J438" i="4"/>
  <c r="K435" i="4"/>
  <c r="K431" i="4"/>
  <c r="J432" i="4"/>
  <c r="K428" i="4" l="1"/>
  <c r="K425" i="4" l="1"/>
  <c r="J424" i="4"/>
  <c r="L424" i="4" s="1"/>
  <c r="K424" i="4"/>
  <c r="K421" i="4"/>
  <c r="J423" i="4"/>
  <c r="K417" i="4" l="1"/>
  <c r="K414" i="4"/>
  <c r="K412" i="4" l="1"/>
  <c r="K406" i="4"/>
  <c r="K399" i="4"/>
  <c r="J402" i="4"/>
  <c r="J401" i="4"/>
  <c r="J400" i="4"/>
  <c r="K391" i="4" l="1"/>
  <c r="J392" i="4"/>
  <c r="K385" i="4"/>
  <c r="J387" i="4"/>
  <c r="J386" i="4"/>
  <c r="J388" i="4"/>
  <c r="K382" i="4" l="1"/>
  <c r="K377" i="4"/>
  <c r="J379" i="4"/>
  <c r="J378" i="4"/>
  <c r="J380" i="4"/>
  <c r="K375" i="4"/>
  <c r="K374" i="4"/>
  <c r="K360" i="4" l="1"/>
  <c r="K362" i="4"/>
  <c r="K365" i="4"/>
  <c r="K371" i="4"/>
  <c r="J367" i="4"/>
  <c r="J366" i="4"/>
  <c r="K355" i="4"/>
  <c r="K353" i="4"/>
  <c r="K344" i="4"/>
  <c r="J348" i="4"/>
  <c r="J347" i="4"/>
  <c r="J346" i="4"/>
  <c r="J345" i="4"/>
  <c r="J350" i="4"/>
  <c r="J349" i="4"/>
  <c r="J326" i="4"/>
  <c r="J327" i="4"/>
  <c r="J328" i="4"/>
  <c r="J325" i="4"/>
  <c r="J324" i="4"/>
  <c r="K342" i="4" l="1"/>
  <c r="K333" i="4" l="1"/>
  <c r="K329" i="4" l="1"/>
  <c r="J330" i="4"/>
  <c r="J169" i="3" l="1"/>
  <c r="K323" i="4" l="1"/>
  <c r="K281" i="4" l="1"/>
  <c r="K285" i="4"/>
  <c r="K287" i="4"/>
  <c r="K292" i="4"/>
  <c r="K293" i="4"/>
  <c r="K296" i="4"/>
  <c r="K301" i="4"/>
  <c r="K310" i="4"/>
  <c r="K314" i="4"/>
  <c r="K319" i="4"/>
  <c r="J316" i="4" l="1"/>
  <c r="J305" i="4"/>
  <c r="J304" i="4"/>
  <c r="J303" i="4"/>
  <c r="J302" i="4"/>
  <c r="J307" i="4"/>
  <c r="J306" i="4"/>
  <c r="J308" i="4"/>
  <c r="J297" i="4"/>
  <c r="J298" i="4"/>
  <c r="J288" i="4" l="1"/>
  <c r="J289" i="4"/>
  <c r="J280" i="4" l="1"/>
  <c r="L280" i="4" s="1"/>
  <c r="K280" i="4"/>
  <c r="J283" i="4"/>
  <c r="J282" i="4"/>
  <c r="K275" i="4" l="1"/>
  <c r="K273" i="4"/>
  <c r="K266" i="4" l="1"/>
  <c r="J267" i="4"/>
  <c r="K264" i="4"/>
  <c r="K257" i="4" l="1"/>
  <c r="J260" i="4"/>
  <c r="J259" i="4"/>
  <c r="J258" i="4"/>
  <c r="J261" i="4"/>
  <c r="K252" i="4"/>
  <c r="J253" i="4"/>
  <c r="J136" i="3" l="1"/>
  <c r="K247" i="4" l="1"/>
  <c r="J248" i="4"/>
  <c r="J249" i="4"/>
  <c r="J250" i="4"/>
  <c r="K243" i="4"/>
  <c r="J244" i="4"/>
  <c r="J245" i="4"/>
  <c r="K239" i="4" l="1"/>
  <c r="K238" i="4" l="1"/>
  <c r="K232" i="4" l="1"/>
  <c r="J234" i="4"/>
  <c r="J233" i="4"/>
  <c r="J235" i="4"/>
  <c r="K230" i="4"/>
  <c r="K227" i="4"/>
  <c r="K223" i="4"/>
  <c r="K220" i="4" l="1"/>
  <c r="J221" i="4"/>
  <c r="K217" i="4" l="1"/>
  <c r="K212" i="4"/>
  <c r="J214" i="4"/>
  <c r="J213" i="4"/>
  <c r="J215" i="4"/>
  <c r="K206" i="4"/>
  <c r="J208" i="4"/>
  <c r="J207" i="4"/>
  <c r="J209" i="4"/>
  <c r="K204" i="4"/>
  <c r="K199" i="4"/>
  <c r="J201" i="4"/>
  <c r="J200" i="4"/>
  <c r="K194" i="4"/>
  <c r="J195" i="4"/>
  <c r="J196" i="4"/>
  <c r="K192" i="4"/>
  <c r="K189" i="4"/>
  <c r="K186" i="4" l="1"/>
  <c r="J187" i="4"/>
  <c r="K184" i="4"/>
  <c r="K177" i="4"/>
  <c r="J180" i="4"/>
  <c r="J179" i="4"/>
  <c r="J178" i="4"/>
  <c r="K173" i="4"/>
  <c r="J174" i="4"/>
  <c r="J175" i="4"/>
  <c r="D28" i="1"/>
  <c r="E28" i="1"/>
  <c r="F28" i="1"/>
  <c r="G28" i="1"/>
  <c r="H28" i="1"/>
  <c r="I28" i="1"/>
  <c r="J28" i="1"/>
  <c r="D29" i="1"/>
  <c r="E29" i="1"/>
  <c r="F29" i="1"/>
  <c r="G29" i="1"/>
  <c r="H29" i="1"/>
  <c r="I29" i="1"/>
  <c r="J29" i="1"/>
  <c r="C29" i="1"/>
  <c r="C28" i="1"/>
  <c r="I25" i="1"/>
  <c r="J25" i="1"/>
  <c r="I26" i="1"/>
  <c r="J26" i="1"/>
  <c r="H22" i="1"/>
  <c r="H23" i="1"/>
  <c r="J19" i="1"/>
  <c r="J20" i="1"/>
  <c r="K144" i="4" l="1"/>
  <c r="K171" i="4"/>
  <c r="K168" i="4"/>
  <c r="K162" i="4"/>
  <c r="J165" i="4"/>
  <c r="J163" i="4"/>
  <c r="J164" i="4"/>
  <c r="K157" i="4"/>
  <c r="J158" i="4"/>
  <c r="J159" i="4"/>
  <c r="K152" i="4"/>
  <c r="J153" i="4"/>
  <c r="J154" i="4"/>
  <c r="K147" i="4"/>
  <c r="K139" i="4"/>
  <c r="J140" i="4"/>
  <c r="J82" i="3"/>
  <c r="J62" i="3"/>
  <c r="J61" i="3"/>
  <c r="K136" i="4" l="1"/>
  <c r="J138" i="4"/>
  <c r="J137" i="4"/>
  <c r="J136" i="4"/>
  <c r="L136" i="4" l="1"/>
  <c r="K133" i="4"/>
  <c r="K130" i="4"/>
  <c r="K124" i="4"/>
  <c r="J126" i="4"/>
  <c r="J125" i="4"/>
  <c r="J127" i="4"/>
  <c r="K122" i="4"/>
  <c r="K117" i="4"/>
  <c r="J119" i="4"/>
  <c r="J118" i="4"/>
  <c r="J120" i="4"/>
  <c r="K113" i="4"/>
  <c r="K111" i="4"/>
  <c r="J112" i="4"/>
  <c r="K106" i="4"/>
  <c r="J72" i="5" l="1"/>
  <c r="J73" i="3"/>
  <c r="K104" i="4" l="1"/>
  <c r="K100" i="4"/>
  <c r="K95" i="4"/>
  <c r="K91" i="4"/>
  <c r="J92" i="4"/>
  <c r="K88" i="4"/>
  <c r="K82" i="4"/>
  <c r="J84" i="4"/>
  <c r="J83" i="4"/>
  <c r="K79" i="4"/>
  <c r="J80" i="4"/>
  <c r="K76" i="4"/>
  <c r="K72" i="4"/>
  <c r="J73" i="4"/>
  <c r="K69" i="4"/>
  <c r="K67" i="4"/>
  <c r="J67" i="4"/>
  <c r="J68" i="4"/>
  <c r="K57" i="4"/>
  <c r="J61" i="4"/>
  <c r="J60" i="4"/>
  <c r="J59" i="4"/>
  <c r="J58" i="4"/>
  <c r="J63" i="4"/>
  <c r="J62" i="4"/>
  <c r="J64" i="4"/>
  <c r="J65" i="4"/>
  <c r="K52" i="4"/>
  <c r="J54" i="4"/>
  <c r="K48" i="4"/>
  <c r="K41" i="4"/>
  <c r="K37" i="4"/>
  <c r="J38" i="4"/>
  <c r="L67" i="4" l="1"/>
  <c r="L62" i="1"/>
  <c r="C30" i="7" l="1"/>
  <c r="D30" i="7"/>
  <c r="E30" i="7"/>
  <c r="F30" i="7"/>
  <c r="G30" i="7"/>
  <c r="H30" i="7"/>
  <c r="I30" i="7"/>
  <c r="B30" i="7"/>
  <c r="C28" i="7"/>
  <c r="D28" i="7"/>
  <c r="E28" i="7"/>
  <c r="F28" i="7"/>
  <c r="G28" i="7"/>
  <c r="H28" i="7"/>
  <c r="I28" i="7"/>
  <c r="B28" i="7"/>
  <c r="C26" i="7"/>
  <c r="D26" i="7"/>
  <c r="E26" i="7"/>
  <c r="F26" i="7"/>
  <c r="G26" i="7"/>
  <c r="H26" i="7"/>
  <c r="I26" i="7"/>
  <c r="B26" i="7"/>
  <c r="C24" i="7"/>
  <c r="D24" i="7"/>
  <c r="E24" i="7"/>
  <c r="F24" i="7"/>
  <c r="G24" i="7"/>
  <c r="H24" i="7"/>
  <c r="B24" i="7"/>
  <c r="C19" i="7"/>
  <c r="D19" i="7"/>
  <c r="E19" i="7"/>
  <c r="F19" i="7"/>
  <c r="G19" i="7"/>
  <c r="H19" i="7"/>
  <c r="I19" i="7"/>
  <c r="B19" i="7"/>
  <c r="C17" i="7"/>
  <c r="D17" i="7"/>
  <c r="E17" i="7"/>
  <c r="F17" i="7"/>
  <c r="G17" i="7"/>
  <c r="H17" i="7"/>
  <c r="I17" i="7"/>
  <c r="B17" i="7"/>
  <c r="C15" i="7"/>
  <c r="D15" i="7"/>
  <c r="E15" i="7"/>
  <c r="F15" i="7"/>
  <c r="G15" i="7"/>
  <c r="H15" i="7"/>
  <c r="I15" i="7"/>
  <c r="B15" i="7"/>
  <c r="C13" i="7"/>
  <c r="D13" i="7"/>
  <c r="E13" i="7"/>
  <c r="F13" i="7"/>
  <c r="G13" i="7"/>
  <c r="H13" i="7"/>
  <c r="B13" i="7"/>
  <c r="C66" i="5"/>
  <c r="D66" i="5"/>
  <c r="E66" i="5"/>
  <c r="F66" i="5"/>
  <c r="G66" i="5"/>
  <c r="H66" i="5"/>
  <c r="I66" i="5"/>
  <c r="B66" i="5"/>
  <c r="C65" i="5"/>
  <c r="D65" i="5"/>
  <c r="E65" i="5"/>
  <c r="F65" i="5"/>
  <c r="G65" i="5"/>
  <c r="H65" i="5"/>
  <c r="I65" i="5"/>
  <c r="B65" i="5"/>
  <c r="C64" i="5"/>
  <c r="D64" i="5"/>
  <c r="E64" i="5"/>
  <c r="F64" i="5"/>
  <c r="G64" i="5"/>
  <c r="H64" i="5"/>
  <c r="I64" i="5"/>
  <c r="B64" i="5"/>
  <c r="C63" i="5"/>
  <c r="D63" i="5"/>
  <c r="E63" i="5"/>
  <c r="F63" i="5"/>
  <c r="G63" i="5"/>
  <c r="H63" i="5"/>
  <c r="I63" i="5"/>
  <c r="B63" i="5"/>
  <c r="C62" i="5"/>
  <c r="D62" i="5"/>
  <c r="E62" i="5"/>
  <c r="F62" i="5"/>
  <c r="G62" i="5"/>
  <c r="H62" i="5"/>
  <c r="I62" i="5"/>
  <c r="B62" i="5"/>
  <c r="C60" i="5"/>
  <c r="D60" i="5"/>
  <c r="E60" i="5"/>
  <c r="F60" i="5"/>
  <c r="G60" i="5"/>
  <c r="H60" i="5"/>
  <c r="I60" i="5"/>
  <c r="B60" i="5"/>
  <c r="C59" i="5"/>
  <c r="D59" i="5"/>
  <c r="E59" i="5"/>
  <c r="F59" i="5"/>
  <c r="G59" i="5"/>
  <c r="H59" i="5"/>
  <c r="I59" i="5"/>
  <c r="B59" i="5"/>
  <c r="C58" i="5"/>
  <c r="D58" i="5"/>
  <c r="E58" i="5"/>
  <c r="F58" i="5"/>
  <c r="G58" i="5"/>
  <c r="H58" i="5"/>
  <c r="I58" i="5"/>
  <c r="B58" i="5"/>
  <c r="C57" i="5"/>
  <c r="D57" i="5"/>
  <c r="F57" i="5"/>
  <c r="G57" i="5"/>
  <c r="H57" i="5"/>
  <c r="I57" i="5"/>
  <c r="B57" i="5"/>
  <c r="F56" i="5"/>
  <c r="G56" i="5"/>
  <c r="H56" i="5"/>
  <c r="I56" i="5"/>
  <c r="C54" i="5"/>
  <c r="D54" i="5"/>
  <c r="E54" i="5"/>
  <c r="F54" i="5"/>
  <c r="G54" i="5"/>
  <c r="H54" i="5"/>
  <c r="I54" i="5"/>
  <c r="B54" i="5"/>
  <c r="C53" i="5"/>
  <c r="D53" i="5"/>
  <c r="E53" i="5"/>
  <c r="F53" i="5"/>
  <c r="G53" i="5"/>
  <c r="H53" i="5"/>
  <c r="I53" i="5"/>
  <c r="B53" i="5"/>
  <c r="C52" i="5"/>
  <c r="D52" i="5"/>
  <c r="E52" i="5"/>
  <c r="F52" i="5"/>
  <c r="G52" i="5"/>
  <c r="H52" i="5"/>
  <c r="I52" i="5"/>
  <c r="B52" i="5"/>
  <c r="C51" i="5"/>
  <c r="D51" i="5"/>
  <c r="F51" i="5"/>
  <c r="G51" i="5"/>
  <c r="I51" i="5"/>
  <c r="B51" i="5"/>
  <c r="C50" i="5"/>
  <c r="E50" i="5"/>
  <c r="F50" i="5"/>
  <c r="G50" i="5"/>
  <c r="H50" i="5"/>
  <c r="I50" i="5"/>
  <c r="B50" i="5"/>
  <c r="C48" i="5"/>
  <c r="D48" i="5"/>
  <c r="E48" i="5"/>
  <c r="F48" i="5"/>
  <c r="G48" i="5"/>
  <c r="H48" i="5"/>
  <c r="I48" i="5"/>
  <c r="B48" i="5"/>
  <c r="C47" i="5"/>
  <c r="D47" i="5"/>
  <c r="E47" i="5"/>
  <c r="F47" i="5"/>
  <c r="G47" i="5"/>
  <c r="H47" i="5"/>
  <c r="I47" i="5"/>
  <c r="B47" i="5"/>
  <c r="C46" i="5"/>
  <c r="D46" i="5"/>
  <c r="E46" i="5"/>
  <c r="F46" i="5"/>
  <c r="G46" i="5"/>
  <c r="H46" i="5"/>
  <c r="I46" i="5"/>
  <c r="B46" i="5"/>
  <c r="C45" i="5"/>
  <c r="D45" i="5"/>
  <c r="E45" i="5"/>
  <c r="F45" i="5"/>
  <c r="G45" i="5"/>
  <c r="H45" i="5"/>
  <c r="I45" i="5"/>
  <c r="B45" i="5"/>
  <c r="C44" i="5"/>
  <c r="D44" i="5"/>
  <c r="E44" i="5"/>
  <c r="G44" i="5"/>
  <c r="H44" i="5"/>
  <c r="I44" i="5"/>
  <c r="C35" i="5"/>
  <c r="D35" i="5"/>
  <c r="E35" i="5"/>
  <c r="F35" i="5"/>
  <c r="G35" i="5"/>
  <c r="H35" i="5"/>
  <c r="I35" i="5"/>
  <c r="B35" i="5"/>
  <c r="C34" i="5"/>
  <c r="D34" i="5"/>
  <c r="E34" i="5"/>
  <c r="F34" i="5"/>
  <c r="G34" i="5"/>
  <c r="H34" i="5"/>
  <c r="I34" i="5"/>
  <c r="B34" i="5"/>
  <c r="C33" i="5"/>
  <c r="D33" i="5"/>
  <c r="E33" i="5"/>
  <c r="F33" i="5"/>
  <c r="G33" i="5"/>
  <c r="H33" i="5"/>
  <c r="I33" i="5"/>
  <c r="B33" i="5"/>
  <c r="I32" i="5"/>
  <c r="C32" i="5"/>
  <c r="D32" i="5"/>
  <c r="E32" i="5"/>
  <c r="F32" i="5"/>
  <c r="G32" i="5"/>
  <c r="H32" i="5"/>
  <c r="B32" i="5"/>
  <c r="C31" i="5"/>
  <c r="D31" i="5"/>
  <c r="E31" i="5"/>
  <c r="F31" i="5"/>
  <c r="G31" i="5"/>
  <c r="H31" i="5"/>
  <c r="I31" i="5"/>
  <c r="B31" i="5"/>
  <c r="C29" i="5"/>
  <c r="D29" i="5"/>
  <c r="E29" i="5"/>
  <c r="F29" i="5"/>
  <c r="G29" i="5"/>
  <c r="H29" i="5"/>
  <c r="I29" i="5"/>
  <c r="B29" i="5"/>
  <c r="C28" i="5"/>
  <c r="D28" i="5"/>
  <c r="E28" i="5"/>
  <c r="F28" i="5"/>
  <c r="H28" i="5"/>
  <c r="I28" i="5"/>
  <c r="B28" i="5"/>
  <c r="C27" i="5"/>
  <c r="D27" i="5"/>
  <c r="E27" i="5"/>
  <c r="F27" i="5"/>
  <c r="G27" i="5"/>
  <c r="H27" i="5"/>
  <c r="I27" i="5"/>
  <c r="B27" i="5"/>
  <c r="C26" i="5"/>
  <c r="D26" i="5"/>
  <c r="F26" i="5"/>
  <c r="G26" i="5"/>
  <c r="H26" i="5"/>
  <c r="I26" i="5"/>
  <c r="B26" i="5"/>
  <c r="I25" i="5"/>
  <c r="C23" i="5"/>
  <c r="D23" i="5"/>
  <c r="E23" i="5"/>
  <c r="F23" i="5"/>
  <c r="G23" i="5"/>
  <c r="H23" i="5"/>
  <c r="I23" i="5"/>
  <c r="C22" i="5"/>
  <c r="D22" i="5"/>
  <c r="E22" i="5"/>
  <c r="F22" i="5"/>
  <c r="G22" i="5"/>
  <c r="H22" i="5"/>
  <c r="C21" i="5"/>
  <c r="D21" i="5"/>
  <c r="E21" i="5"/>
  <c r="F21" i="5"/>
  <c r="G21" i="5"/>
  <c r="H21" i="5"/>
  <c r="I21" i="5"/>
  <c r="C20" i="5"/>
  <c r="D20" i="5"/>
  <c r="F20" i="5"/>
  <c r="G20" i="5"/>
  <c r="I20" i="5"/>
  <c r="C19" i="5"/>
  <c r="E19" i="5"/>
  <c r="F19" i="5"/>
  <c r="G19" i="5"/>
  <c r="H19" i="5"/>
  <c r="B23" i="5"/>
  <c r="B22" i="5"/>
  <c r="B21" i="5"/>
  <c r="B20" i="5"/>
  <c r="B19" i="5"/>
  <c r="D17" i="5"/>
  <c r="E17" i="5"/>
  <c r="F17" i="5"/>
  <c r="G17" i="5"/>
  <c r="H17" i="5"/>
  <c r="G16" i="5"/>
  <c r="H16" i="5"/>
  <c r="C16" i="5"/>
  <c r="D16" i="5"/>
  <c r="E16" i="5"/>
  <c r="F16" i="5"/>
  <c r="B16" i="5"/>
  <c r="C15" i="5"/>
  <c r="D15" i="5"/>
  <c r="E15" i="5"/>
  <c r="F15" i="5"/>
  <c r="G15" i="5"/>
  <c r="H15" i="5"/>
  <c r="B15" i="5"/>
  <c r="C14" i="5"/>
  <c r="D14" i="5"/>
  <c r="E14" i="5"/>
  <c r="F14" i="5"/>
  <c r="G14" i="5"/>
  <c r="H14" i="5"/>
  <c r="B14" i="5"/>
  <c r="D13" i="5"/>
  <c r="E1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B35" i="4"/>
  <c r="B34" i="4"/>
  <c r="C31" i="4"/>
  <c r="D31" i="4"/>
  <c r="E31" i="4"/>
  <c r="F31" i="4"/>
  <c r="G31" i="4"/>
  <c r="H31" i="4"/>
  <c r="I31" i="4"/>
  <c r="F32" i="4"/>
  <c r="H32" i="4"/>
  <c r="I32" i="4"/>
  <c r="G28" i="4"/>
  <c r="H28" i="4"/>
  <c r="I28" i="4"/>
  <c r="E29" i="4"/>
  <c r="F29" i="4"/>
  <c r="G29" i="4"/>
  <c r="I25" i="4"/>
  <c r="I26" i="4"/>
  <c r="B26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B19" i="4"/>
  <c r="B18" i="4"/>
  <c r="I15" i="4"/>
  <c r="I16" i="4"/>
  <c r="G12" i="4"/>
  <c r="G13" i="4"/>
  <c r="I9" i="4"/>
  <c r="I10" i="4"/>
  <c r="S18" i="4"/>
  <c r="T18" i="4"/>
  <c r="U18" i="4"/>
  <c r="V18" i="4"/>
  <c r="W18" i="4"/>
  <c r="X18" i="4"/>
  <c r="Y18" i="4"/>
  <c r="S19" i="4"/>
  <c r="T19" i="4"/>
  <c r="U19" i="4"/>
  <c r="V19" i="4"/>
  <c r="W19" i="4"/>
  <c r="X19" i="4"/>
  <c r="Y19" i="4"/>
  <c r="R19" i="4"/>
  <c r="R18" i="4"/>
  <c r="S15" i="4"/>
  <c r="T15" i="4"/>
  <c r="U15" i="4"/>
  <c r="V15" i="4"/>
  <c r="W15" i="4"/>
  <c r="X15" i="4"/>
  <c r="Y15" i="4"/>
  <c r="V16" i="4"/>
  <c r="X16" i="4"/>
  <c r="Y16" i="4"/>
  <c r="R15" i="4"/>
  <c r="S12" i="4"/>
  <c r="T12" i="4"/>
  <c r="U12" i="4"/>
  <c r="V12" i="4"/>
  <c r="W12" i="4"/>
  <c r="X12" i="4"/>
  <c r="Y12" i="4"/>
  <c r="U13" i="4"/>
  <c r="V13" i="4"/>
  <c r="W13" i="4"/>
  <c r="R12" i="4"/>
  <c r="S9" i="4"/>
  <c r="T9" i="4"/>
  <c r="U9" i="4"/>
  <c r="V9" i="4"/>
  <c r="W9" i="4"/>
  <c r="X9" i="4"/>
  <c r="Y9" i="4"/>
  <c r="Y10" i="4"/>
  <c r="R10" i="4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B38" i="3"/>
  <c r="B37" i="3"/>
  <c r="F34" i="3"/>
  <c r="I34" i="3"/>
  <c r="I35" i="3"/>
  <c r="G31" i="3"/>
  <c r="G32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B22" i="3"/>
  <c r="B21" i="3"/>
  <c r="I18" i="3"/>
  <c r="I19" i="3"/>
  <c r="G15" i="3"/>
  <c r="G16" i="3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B50" i="2"/>
  <c r="B49" i="2"/>
  <c r="G46" i="2"/>
  <c r="H46" i="2"/>
  <c r="I46" i="2"/>
  <c r="G47" i="2"/>
  <c r="H47" i="2"/>
  <c r="I47" i="2"/>
  <c r="G43" i="2"/>
  <c r="G44" i="2"/>
  <c r="I40" i="2"/>
  <c r="I41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B34" i="2"/>
  <c r="B33" i="2"/>
  <c r="G30" i="2"/>
  <c r="H30" i="2"/>
  <c r="I30" i="2"/>
  <c r="G31" i="2"/>
  <c r="H31" i="2"/>
  <c r="I31" i="2"/>
  <c r="G27" i="2"/>
  <c r="G28" i="2"/>
  <c r="L61" i="1"/>
  <c r="K21" i="3" l="1"/>
  <c r="K38" i="3"/>
  <c r="K37" i="3"/>
  <c r="K22" i="3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C13" i="1"/>
  <c r="C12" i="1"/>
  <c r="I9" i="1"/>
  <c r="J9" i="1"/>
  <c r="I10" i="1"/>
  <c r="J10" i="1"/>
  <c r="D6" i="1"/>
  <c r="H6" i="1"/>
  <c r="D7" i="1"/>
  <c r="H7" i="1"/>
  <c r="E3" i="1"/>
  <c r="E4" i="1"/>
  <c r="L40" i="1"/>
  <c r="L39" i="1"/>
  <c r="L38" i="1"/>
  <c r="L63" i="1" l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C20" i="1" s="1"/>
  <c r="L80" i="1"/>
  <c r="L81" i="1"/>
  <c r="L82" i="1"/>
  <c r="L83" i="1"/>
  <c r="L84" i="1"/>
  <c r="L85" i="1"/>
  <c r="L86" i="1"/>
  <c r="L87" i="1"/>
  <c r="L88" i="1"/>
  <c r="L89" i="1"/>
  <c r="L90" i="1"/>
  <c r="L91" i="1"/>
  <c r="C19" i="1" l="1"/>
  <c r="C3" i="1"/>
  <c r="E19" i="1"/>
  <c r="D19" i="1"/>
  <c r="D3" i="1"/>
  <c r="C4" i="1"/>
  <c r="J884" i="4"/>
  <c r="J873" i="4"/>
  <c r="J871" i="4"/>
  <c r="J874" i="4"/>
  <c r="J858" i="4"/>
  <c r="J857" i="4"/>
  <c r="J859" i="4"/>
  <c r="J853" i="4"/>
  <c r="J854" i="4"/>
  <c r="K844" i="4"/>
  <c r="J509" i="3"/>
  <c r="J508" i="3"/>
  <c r="L483" i="1" l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J476" i="2" l="1"/>
  <c r="J475" i="2"/>
  <c r="J474" i="2"/>
  <c r="J473" i="2"/>
  <c r="J472" i="2"/>
  <c r="J471" i="2"/>
  <c r="J470" i="2"/>
  <c r="J469" i="2"/>
  <c r="J468" i="2"/>
  <c r="J842" i="4"/>
  <c r="J841" i="4"/>
  <c r="J832" i="4"/>
  <c r="J492" i="3"/>
  <c r="J825" i="4" l="1"/>
  <c r="J824" i="4"/>
  <c r="J826" i="4"/>
  <c r="J823" i="4"/>
  <c r="J827" i="4"/>
  <c r="J820" i="4"/>
  <c r="L823" i="4" l="1"/>
  <c r="K801" i="4"/>
  <c r="J802" i="4"/>
  <c r="K793" i="4"/>
  <c r="J798" i="4"/>
  <c r="J790" i="4"/>
  <c r="K786" i="4"/>
  <c r="J787" i="4"/>
  <c r="J788" i="4"/>
  <c r="J525" i="3" l="1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7" i="3"/>
  <c r="J506" i="3"/>
  <c r="J505" i="3"/>
  <c r="J504" i="3"/>
  <c r="J503" i="3"/>
  <c r="J772" i="4" l="1"/>
  <c r="J771" i="4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K768" i="4" l="1"/>
  <c r="J764" i="4"/>
  <c r="J766" i="4"/>
  <c r="J765" i="4"/>
  <c r="J767" i="4"/>
  <c r="J760" i="4"/>
  <c r="J758" i="4"/>
  <c r="K755" i="4"/>
  <c r="J756" i="4"/>
  <c r="J754" i="4"/>
  <c r="J753" i="4"/>
  <c r="J752" i="4"/>
  <c r="J875" i="4" l="1"/>
  <c r="J870" i="4"/>
  <c r="J869" i="4"/>
  <c r="J868" i="4"/>
  <c r="J867" i="4"/>
  <c r="J866" i="4"/>
  <c r="J861" i="4"/>
  <c r="L861" i="4" s="1"/>
  <c r="J860" i="4"/>
  <c r="J856" i="4"/>
  <c r="L856" i="4" s="1"/>
  <c r="J855" i="4"/>
  <c r="J852" i="4"/>
  <c r="L852" i="4" s="1"/>
  <c r="J844" i="4"/>
  <c r="J843" i="4"/>
  <c r="J840" i="4"/>
  <c r="J839" i="4"/>
  <c r="J838" i="4"/>
  <c r="J835" i="4"/>
  <c r="J834" i="4"/>
  <c r="L834" i="4" s="1"/>
  <c r="J833" i="4"/>
  <c r="J831" i="4"/>
  <c r="J830" i="4"/>
  <c r="J828" i="4"/>
  <c r="J822" i="4"/>
  <c r="J821" i="4"/>
  <c r="J819" i="4"/>
  <c r="J818" i="4"/>
  <c r="J817" i="4"/>
  <c r="K813" i="4"/>
  <c r="J813" i="4"/>
  <c r="J812" i="4"/>
  <c r="J804" i="4"/>
  <c r="J803" i="4"/>
  <c r="J801" i="4"/>
  <c r="J800" i="4"/>
  <c r="J799" i="4"/>
  <c r="J793" i="4"/>
  <c r="J792" i="4"/>
  <c r="J791" i="4"/>
  <c r="J789" i="4"/>
  <c r="J786" i="4"/>
  <c r="J785" i="4"/>
  <c r="J778" i="4"/>
  <c r="J777" i="4"/>
  <c r="J775" i="4"/>
  <c r="J774" i="4"/>
  <c r="J773" i="4"/>
  <c r="J770" i="4"/>
  <c r="J769" i="4"/>
  <c r="J768" i="4"/>
  <c r="J763" i="4"/>
  <c r="L763" i="4" s="1"/>
  <c r="J762" i="4"/>
  <c r="J761" i="4"/>
  <c r="J757" i="4"/>
  <c r="L757" i="4" s="1"/>
  <c r="J755" i="4"/>
  <c r="J751" i="4"/>
  <c r="L751" i="4" s="1"/>
  <c r="J742" i="4"/>
  <c r="L742" i="4" s="1"/>
  <c r="J935" i="4"/>
  <c r="J934" i="4"/>
  <c r="K933" i="4"/>
  <c r="J933" i="4"/>
  <c r="J932" i="4"/>
  <c r="J931" i="4"/>
  <c r="K930" i="4"/>
  <c r="J930" i="4"/>
  <c r="J929" i="4"/>
  <c r="J928" i="4"/>
  <c r="K927" i="4"/>
  <c r="J927" i="4"/>
  <c r="J926" i="4"/>
  <c r="J925" i="4"/>
  <c r="K924" i="4"/>
  <c r="J924" i="4"/>
  <c r="J923" i="4"/>
  <c r="J922" i="4"/>
  <c r="K921" i="4"/>
  <c r="J921" i="4"/>
  <c r="J920" i="4"/>
  <c r="J919" i="4"/>
  <c r="K918" i="4"/>
  <c r="J918" i="4"/>
  <c r="J917" i="4"/>
  <c r="J916" i="4"/>
  <c r="K915" i="4"/>
  <c r="J915" i="4"/>
  <c r="J914" i="4"/>
  <c r="J913" i="4"/>
  <c r="K912" i="4"/>
  <c r="J912" i="4"/>
  <c r="J911" i="4"/>
  <c r="J910" i="4"/>
  <c r="K909" i="4"/>
  <c r="J909" i="4"/>
  <c r="J908" i="4"/>
  <c r="J907" i="4"/>
  <c r="J906" i="4"/>
  <c r="J905" i="4"/>
  <c r="J899" i="4"/>
  <c r="J898" i="4"/>
  <c r="J894" i="4"/>
  <c r="L894" i="4" s="1"/>
  <c r="J893" i="4"/>
  <c r="J892" i="4"/>
  <c r="J890" i="4"/>
  <c r="J889" i="4"/>
  <c r="J888" i="4"/>
  <c r="J887" i="4"/>
  <c r="J886" i="4"/>
  <c r="J885" i="4"/>
  <c r="J881" i="4"/>
  <c r="J880" i="4"/>
  <c r="J879" i="4"/>
  <c r="J876" i="4"/>
  <c r="J959" i="4"/>
  <c r="J958" i="4"/>
  <c r="K957" i="4"/>
  <c r="J957" i="4"/>
  <c r="J956" i="4"/>
  <c r="J955" i="4"/>
  <c r="K954" i="4"/>
  <c r="J954" i="4"/>
  <c r="J953" i="4"/>
  <c r="J952" i="4"/>
  <c r="K951" i="4"/>
  <c r="J951" i="4"/>
  <c r="J950" i="4"/>
  <c r="J949" i="4"/>
  <c r="K948" i="4"/>
  <c r="J948" i="4"/>
  <c r="J947" i="4"/>
  <c r="J946" i="4"/>
  <c r="K945" i="4"/>
  <c r="J945" i="4"/>
  <c r="J944" i="4"/>
  <c r="J943" i="4"/>
  <c r="K942" i="4"/>
  <c r="J942" i="4"/>
  <c r="J941" i="4"/>
  <c r="J940" i="4"/>
  <c r="K939" i="4"/>
  <c r="J939" i="4"/>
  <c r="J938" i="4"/>
  <c r="J937" i="4"/>
  <c r="K936" i="4"/>
  <c r="J936" i="4"/>
  <c r="J971" i="4"/>
  <c r="J970" i="4"/>
  <c r="K969" i="4"/>
  <c r="J969" i="4"/>
  <c r="J968" i="4"/>
  <c r="J967" i="4"/>
  <c r="K966" i="4"/>
  <c r="J966" i="4"/>
  <c r="J965" i="4"/>
  <c r="J964" i="4"/>
  <c r="K963" i="4"/>
  <c r="J963" i="4"/>
  <c r="J962" i="4"/>
  <c r="J961" i="4"/>
  <c r="K960" i="4"/>
  <c r="J960" i="4"/>
  <c r="J977" i="4"/>
  <c r="J976" i="4"/>
  <c r="K975" i="4"/>
  <c r="J975" i="4"/>
  <c r="J974" i="4"/>
  <c r="J973" i="4"/>
  <c r="K972" i="4"/>
  <c r="J972" i="4"/>
  <c r="J980" i="4"/>
  <c r="J979" i="4"/>
  <c r="K978" i="4"/>
  <c r="J978" i="4"/>
  <c r="J736" i="4"/>
  <c r="J735" i="4"/>
  <c r="J733" i="4"/>
  <c r="L870" i="4" l="1"/>
  <c r="L876" i="4"/>
  <c r="L890" i="4"/>
  <c r="L881" i="4"/>
  <c r="L887" i="4"/>
  <c r="L867" i="4"/>
  <c r="L831" i="4"/>
  <c r="L840" i="4"/>
  <c r="L835" i="4"/>
  <c r="L819" i="4"/>
  <c r="L804" i="4"/>
  <c r="L828" i="4"/>
  <c r="L789" i="4"/>
  <c r="L775" i="4"/>
  <c r="L770" i="4"/>
  <c r="L778" i="4"/>
  <c r="L761" i="4"/>
  <c r="G15" i="4"/>
  <c r="L844" i="4"/>
  <c r="F15" i="4"/>
  <c r="F16" i="4"/>
  <c r="L786" i="4"/>
  <c r="L801" i="4"/>
  <c r="L793" i="4"/>
  <c r="L755" i="4"/>
  <c r="L939" i="4"/>
  <c r="L945" i="4"/>
  <c r="L954" i="4"/>
  <c r="L918" i="4"/>
  <c r="L930" i="4"/>
  <c r="L936" i="4"/>
  <c r="L942" i="4"/>
  <c r="L951" i="4"/>
  <c r="L957" i="4"/>
  <c r="L933" i="4"/>
  <c r="L915" i="4"/>
  <c r="L948" i="4"/>
  <c r="L768" i="4"/>
  <c r="L978" i="4"/>
  <c r="L975" i="4"/>
  <c r="L960" i="4"/>
  <c r="L963" i="4"/>
  <c r="L813" i="4"/>
  <c r="E32" i="4" s="1"/>
  <c r="L906" i="4"/>
  <c r="H15" i="4"/>
  <c r="H16" i="4"/>
  <c r="L927" i="4"/>
  <c r="L966" i="4"/>
  <c r="L969" i="4"/>
  <c r="L909" i="4"/>
  <c r="L912" i="4"/>
  <c r="L921" i="4"/>
  <c r="L924" i="4"/>
  <c r="L972" i="4"/>
  <c r="G16" i="4" l="1"/>
  <c r="G32" i="4"/>
  <c r="W16" i="4"/>
  <c r="U16" i="4"/>
  <c r="E15" i="4"/>
  <c r="E16" i="4"/>
  <c r="J715" i="4"/>
  <c r="K707" i="4"/>
  <c r="J705" i="4" l="1"/>
  <c r="J698" i="4"/>
  <c r="J691" i="4"/>
  <c r="J690" i="4"/>
  <c r="J692" i="4"/>
  <c r="J688" i="4"/>
  <c r="K686" i="4"/>
  <c r="J683" i="4"/>
  <c r="J682" i="4"/>
  <c r="J123" i="5" l="1"/>
  <c r="J122" i="5"/>
  <c r="J121" i="5"/>
  <c r="J120" i="5"/>
  <c r="J119" i="5"/>
  <c r="H25" i="5"/>
  <c r="G28" i="5"/>
  <c r="J116" i="5"/>
  <c r="J115" i="5"/>
  <c r="J114" i="5"/>
  <c r="J113" i="5"/>
  <c r="F25" i="5" s="1"/>
  <c r="J112" i="5"/>
  <c r="J111" i="5"/>
  <c r="J110" i="5"/>
  <c r="J109" i="5"/>
  <c r="J108" i="5"/>
  <c r="J107" i="5"/>
  <c r="J106" i="5"/>
  <c r="J101" i="5"/>
  <c r="I19" i="5" s="1"/>
  <c r="G25" i="5" l="1"/>
  <c r="E26" i="5"/>
  <c r="E57" i="5"/>
  <c r="B25" i="5"/>
  <c r="B56" i="5"/>
  <c r="D25" i="5"/>
  <c r="D56" i="5"/>
  <c r="C25" i="5"/>
  <c r="C56" i="5"/>
  <c r="E25" i="5"/>
  <c r="E56" i="5"/>
  <c r="J667" i="4"/>
  <c r="J657" i="4"/>
  <c r="J659" i="4"/>
  <c r="J642" i="4"/>
  <c r="J640" i="4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H9" i="1" s="1"/>
  <c r="L422" i="1"/>
  <c r="L421" i="1"/>
  <c r="L420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J412" i="2"/>
  <c r="J413" i="2"/>
  <c r="J414" i="2"/>
  <c r="J415" i="2"/>
  <c r="J411" i="2"/>
  <c r="J410" i="2"/>
  <c r="J409" i="2"/>
  <c r="J408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H26" i="1" l="1"/>
  <c r="H10" i="1"/>
  <c r="J620" i="4"/>
  <c r="J619" i="4"/>
  <c r="J621" i="4"/>
  <c r="J622" i="4"/>
  <c r="J610" i="4" l="1"/>
  <c r="J490" i="3" l="1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530" i="3"/>
  <c r="J529" i="3"/>
  <c r="J528" i="3"/>
  <c r="J527" i="3"/>
  <c r="J526" i="3"/>
  <c r="J502" i="3"/>
  <c r="J501" i="3"/>
  <c r="J500" i="3"/>
  <c r="J499" i="3"/>
  <c r="J498" i="3"/>
  <c r="J497" i="3"/>
  <c r="J496" i="3"/>
  <c r="J495" i="3"/>
  <c r="J494" i="3"/>
  <c r="J493" i="3"/>
  <c r="J491" i="3"/>
  <c r="J423" i="2" l="1"/>
  <c r="J422" i="2"/>
  <c r="J421" i="2"/>
  <c r="J420" i="2"/>
  <c r="J419" i="2"/>
  <c r="J418" i="2"/>
  <c r="J417" i="2"/>
  <c r="J416" i="2"/>
  <c r="J407" i="2"/>
  <c r="J406" i="2"/>
  <c r="J405" i="2"/>
  <c r="J404" i="2"/>
  <c r="K597" i="4"/>
  <c r="J600" i="4"/>
  <c r="J599" i="4"/>
  <c r="J598" i="4"/>
  <c r="K595" i="4"/>
  <c r="J596" i="4"/>
  <c r="K592" i="4"/>
  <c r="J593" i="4"/>
  <c r="J590" i="4"/>
  <c r="J591" i="4"/>
  <c r="J589" i="4"/>
  <c r="J579" i="4"/>
  <c r="J581" i="4"/>
  <c r="J576" i="4"/>
  <c r="J568" i="4"/>
  <c r="J558" i="4"/>
  <c r="J557" i="4"/>
  <c r="L465" i="1"/>
  <c r="L464" i="1"/>
  <c r="L463" i="1"/>
  <c r="L419" i="1"/>
  <c r="L418" i="1"/>
  <c r="L417" i="1"/>
  <c r="L397" i="1"/>
  <c r="G9" i="1" s="1"/>
  <c r="L396" i="1"/>
  <c r="L395" i="1"/>
  <c r="L394" i="1"/>
  <c r="L393" i="1"/>
  <c r="G26" i="1" s="1"/>
  <c r="L392" i="1"/>
  <c r="L391" i="1"/>
  <c r="J547" i="4"/>
  <c r="J548" i="4"/>
  <c r="J545" i="4"/>
  <c r="G10" i="1" l="1"/>
  <c r="J541" i="4"/>
  <c r="J540" i="4"/>
  <c r="J542" i="4"/>
  <c r="K537" i="4"/>
  <c r="I17" i="5" l="1"/>
  <c r="I16" i="5"/>
  <c r="I15" i="5"/>
  <c r="I14" i="5"/>
  <c r="I13" i="5"/>
  <c r="J530" i="4"/>
  <c r="J524" i="4"/>
  <c r="J515" i="4"/>
  <c r="J514" i="4"/>
  <c r="J516" i="4"/>
  <c r="J424" i="2" l="1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488" i="4"/>
  <c r="J489" i="4"/>
  <c r="F47" i="2" l="1"/>
  <c r="F31" i="2"/>
  <c r="F30" i="2"/>
  <c r="F46" i="2"/>
  <c r="J485" i="4"/>
  <c r="J484" i="4"/>
  <c r="J486" i="4"/>
  <c r="J384" i="2" l="1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425" i="3"/>
  <c r="J462" i="4"/>
  <c r="J36" i="7" l="1"/>
  <c r="J34" i="7"/>
  <c r="J33" i="7"/>
  <c r="I24" i="7"/>
  <c r="I13" i="7"/>
  <c r="J449" i="4"/>
  <c r="J433" i="4"/>
  <c r="J429" i="4"/>
  <c r="J426" i="4"/>
  <c r="J422" i="4" l="1"/>
  <c r="J420" i="4"/>
  <c r="J419" i="4"/>
  <c r="J418" i="4"/>
  <c r="J415" i="4"/>
  <c r="J408" i="4"/>
  <c r="J407" i="4"/>
  <c r="J404" i="4"/>
  <c r="J382" i="3"/>
  <c r="J388" i="2"/>
  <c r="J387" i="2"/>
  <c r="J386" i="2"/>
  <c r="J385" i="2"/>
  <c r="J364" i="2"/>
  <c r="J363" i="2"/>
  <c r="J362" i="2"/>
  <c r="J361" i="2"/>
  <c r="J360" i="2"/>
  <c r="J359" i="2"/>
  <c r="J358" i="2"/>
  <c r="J357" i="2"/>
  <c r="J356" i="2"/>
  <c r="J355" i="2"/>
  <c r="J354" i="2"/>
  <c r="J477" i="2"/>
  <c r="J467" i="2"/>
  <c r="J466" i="2"/>
  <c r="J443" i="2"/>
  <c r="J442" i="2"/>
  <c r="J441" i="2"/>
  <c r="J440" i="2"/>
  <c r="J389" i="2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F25" i="1" s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D47" i="2" l="1"/>
  <c r="D31" i="2"/>
  <c r="E47" i="2"/>
  <c r="E31" i="2"/>
  <c r="D46" i="2"/>
  <c r="D30" i="2"/>
  <c r="E46" i="2"/>
  <c r="E30" i="2"/>
  <c r="F9" i="1"/>
  <c r="E9" i="1"/>
  <c r="E10" i="1"/>
  <c r="J383" i="4"/>
  <c r="K27" i="6" l="1"/>
  <c r="K23" i="6"/>
  <c r="K22" i="6"/>
  <c r="J10" i="6"/>
  <c r="I10" i="6"/>
  <c r="H10" i="6"/>
  <c r="J13" i="6"/>
  <c r="I13" i="6"/>
  <c r="H13" i="6"/>
  <c r="J16" i="6"/>
  <c r="I16" i="6"/>
  <c r="H16" i="6"/>
  <c r="J19" i="6"/>
  <c r="I19" i="6"/>
  <c r="H19" i="6"/>
  <c r="J25" i="6"/>
  <c r="I25" i="6"/>
  <c r="H25" i="6"/>
  <c r="G25" i="6"/>
  <c r="K34" i="6"/>
  <c r="K33" i="6"/>
  <c r="I32" i="6"/>
  <c r="J358" i="4"/>
  <c r="J359" i="4"/>
  <c r="J357" i="4"/>
  <c r="J356" i="4"/>
  <c r="J355" i="4"/>
  <c r="L355" i="4" l="1"/>
  <c r="J372" i="4"/>
  <c r="J369" i="4" l="1"/>
  <c r="J368" i="4"/>
  <c r="J370" i="4"/>
  <c r="J364" i="4"/>
  <c r="J363" i="4"/>
  <c r="J351" i="4" l="1"/>
  <c r="J352" i="4"/>
  <c r="J343" i="4"/>
  <c r="J337" i="4"/>
  <c r="J336" i="4"/>
  <c r="J335" i="4"/>
  <c r="J334" i="4"/>
  <c r="J339" i="4"/>
  <c r="J338" i="4"/>
  <c r="J340" i="4"/>
  <c r="J341" i="4"/>
  <c r="J331" i="4" l="1"/>
  <c r="J322" i="4" l="1"/>
  <c r="J321" i="4"/>
  <c r="J320" i="4"/>
  <c r="J313" i="4" l="1"/>
  <c r="J312" i="4"/>
  <c r="J311" i="4"/>
  <c r="J294" i="4" l="1"/>
  <c r="J290" i="4"/>
  <c r="J286" i="4"/>
  <c r="K279" i="4" l="1"/>
  <c r="K270" i="4" l="1"/>
  <c r="J271" i="4"/>
  <c r="J254" i="4" l="1"/>
  <c r="J255" i="4"/>
  <c r="J236" i="4" l="1"/>
  <c r="J224" i="4" l="1"/>
  <c r="J225" i="4"/>
  <c r="J218" i="4" l="1"/>
  <c r="J205" i="4" l="1"/>
  <c r="J202" i="4"/>
  <c r="J178" i="3" l="1"/>
  <c r="J185" i="4" l="1"/>
  <c r="J160" i="4" l="1"/>
  <c r="K35" i="6" l="1"/>
  <c r="J151" i="4" l="1"/>
  <c r="J150" i="4"/>
  <c r="J149" i="4"/>
  <c r="J148" i="4"/>
  <c r="J145" i="4"/>
  <c r="J138" i="3" l="1"/>
  <c r="J141" i="4"/>
  <c r="J142" i="4"/>
  <c r="J134" i="4" l="1"/>
  <c r="J128" i="4"/>
  <c r="J108" i="4" l="1"/>
  <c r="J107" i="4"/>
  <c r="J109" i="4"/>
  <c r="J110" i="4"/>
  <c r="J105" i="4"/>
  <c r="J102" i="4"/>
  <c r="J101" i="4"/>
  <c r="J103" i="4"/>
  <c r="J98" i="4"/>
  <c r="J97" i="4"/>
  <c r="J99" i="4"/>
  <c r="J96" i="4"/>
  <c r="K94" i="4"/>
  <c r="J79" i="2" l="1"/>
  <c r="G36" i="1" l="1"/>
  <c r="J83" i="5"/>
  <c r="H13" i="5" s="1"/>
  <c r="J82" i="5"/>
  <c r="G13" i="5" s="1"/>
  <c r="J81" i="5"/>
  <c r="J80" i="5"/>
  <c r="J79" i="5"/>
  <c r="J78" i="5"/>
  <c r="J77" i="5"/>
  <c r="J76" i="5"/>
  <c r="J75" i="5"/>
  <c r="J74" i="5"/>
  <c r="J73" i="5"/>
  <c r="C13" i="5" s="1"/>
  <c r="C17" i="5"/>
  <c r="J71" i="5"/>
  <c r="B44" i="5" s="1"/>
  <c r="J84" i="5"/>
  <c r="J85" i="5"/>
  <c r="J86" i="5"/>
  <c r="J87" i="5"/>
  <c r="J88" i="5"/>
  <c r="J89" i="5"/>
  <c r="J90" i="5"/>
  <c r="J91" i="5"/>
  <c r="J92" i="5"/>
  <c r="J93" i="5"/>
  <c r="J94" i="5"/>
  <c r="I22" i="5"/>
  <c r="J70" i="5"/>
  <c r="B17" i="5" s="1"/>
  <c r="J69" i="5"/>
  <c r="H51" i="5" l="1"/>
  <c r="B13" i="5"/>
  <c r="H20" i="5"/>
  <c r="E20" i="5"/>
  <c r="E51" i="5"/>
  <c r="D19" i="5"/>
  <c r="D50" i="5"/>
  <c r="F44" i="5"/>
  <c r="F13" i="5"/>
  <c r="J85" i="4"/>
  <c r="J77" i="4"/>
  <c r="J55" i="4" l="1"/>
  <c r="J53" i="4"/>
  <c r="J68" i="2"/>
  <c r="J69" i="2"/>
  <c r="J70" i="2"/>
  <c r="J71" i="2"/>
  <c r="J72" i="2"/>
  <c r="J73" i="2"/>
  <c r="J74" i="2"/>
  <c r="J75" i="2"/>
  <c r="J76" i="2"/>
  <c r="J77" i="2"/>
  <c r="J78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D41" i="2" l="1"/>
  <c r="D40" i="2"/>
  <c r="C41" i="2"/>
  <c r="C40" i="2"/>
  <c r="D24" i="2"/>
  <c r="D25" i="2"/>
  <c r="C25" i="2"/>
  <c r="C24" i="2"/>
  <c r="B25" i="2"/>
  <c r="B41" i="2"/>
  <c r="B40" i="2"/>
  <c r="B24" i="2"/>
  <c r="J56" i="4"/>
  <c r="J49" i="4" l="1"/>
  <c r="J50" i="4"/>
  <c r="K43" i="4"/>
  <c r="J42" i="4" l="1"/>
  <c r="J39" i="4"/>
  <c r="G34" i="1" l="1"/>
  <c r="I24" i="2" l="1"/>
  <c r="I25" i="2"/>
  <c r="J508" i="4" l="1"/>
  <c r="J506" i="4" l="1"/>
  <c r="J495" i="4" l="1"/>
  <c r="J479" i="4" l="1"/>
  <c r="J470" i="4" l="1"/>
  <c r="J468" i="4"/>
  <c r="J457" i="4"/>
  <c r="J456" i="4"/>
  <c r="J454" i="4"/>
  <c r="J453" i="4"/>
  <c r="J446" i="4" l="1"/>
  <c r="J43" i="3" l="1"/>
  <c r="J444" i="4" l="1"/>
  <c r="J443" i="4"/>
  <c r="J440" i="4"/>
  <c r="J439" i="4"/>
  <c r="L329" i="1" l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C9" i="1" s="1"/>
  <c r="L302" i="1"/>
  <c r="L301" i="1"/>
  <c r="L300" i="1"/>
  <c r="L299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G25" i="1" s="1"/>
  <c r="L333" i="1"/>
  <c r="L332" i="1"/>
  <c r="L331" i="1"/>
  <c r="L330" i="1"/>
  <c r="C26" i="1" l="1"/>
  <c r="D9" i="1"/>
  <c r="C10" i="1"/>
  <c r="D26" i="1"/>
  <c r="J436" i="4"/>
  <c r="J409" i="4" l="1"/>
  <c r="J410" i="4"/>
  <c r="J403" i="4"/>
  <c r="J405" i="4"/>
  <c r="K394" i="4"/>
  <c r="J398" i="4"/>
  <c r="J397" i="4"/>
  <c r="J396" i="4"/>
  <c r="J395" i="4"/>
  <c r="J278" i="4"/>
  <c r="J277" i="4"/>
  <c r="J276" i="4"/>
  <c r="J391" i="4" l="1"/>
  <c r="J376" i="4"/>
  <c r="J375" i="4"/>
  <c r="L375" i="4" l="1"/>
  <c r="J361" i="4"/>
  <c r="J360" i="4"/>
  <c r="L360" i="4" l="1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50" i="2"/>
  <c r="J349" i="2"/>
  <c r="J348" i="2"/>
  <c r="J347" i="2"/>
  <c r="J346" i="2"/>
  <c r="J345" i="2"/>
  <c r="J344" i="2"/>
  <c r="J343" i="2"/>
  <c r="J342" i="2"/>
  <c r="J341" i="2"/>
  <c r="J340" i="2"/>
  <c r="L281" i="1"/>
  <c r="L280" i="1"/>
  <c r="L279" i="1"/>
  <c r="L278" i="1"/>
  <c r="I7" i="1" s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H25" i="1" s="1"/>
  <c r="L250" i="1"/>
  <c r="L249" i="1"/>
  <c r="L248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H43" i="2" l="1"/>
  <c r="H27" i="2"/>
  <c r="C46" i="2"/>
  <c r="C30" i="2"/>
  <c r="B31" i="2"/>
  <c r="B47" i="2"/>
  <c r="H44" i="2"/>
  <c r="H28" i="2"/>
  <c r="B30" i="2"/>
  <c r="B46" i="2"/>
  <c r="I44" i="2"/>
  <c r="I28" i="2"/>
  <c r="I43" i="2"/>
  <c r="I27" i="2"/>
  <c r="J6" i="1"/>
  <c r="C25" i="1"/>
  <c r="J7" i="1"/>
  <c r="I6" i="1"/>
  <c r="G7" i="1"/>
  <c r="G6" i="1"/>
  <c r="F7" i="1"/>
  <c r="F23" i="1"/>
  <c r="J319" i="4"/>
  <c r="L319" i="4" s="1"/>
  <c r="J315" i="4"/>
  <c r="J216" i="3" l="1"/>
  <c r="J177" i="3"/>
  <c r="J230" i="3"/>
  <c r="J284" i="4" l="1"/>
  <c r="J269" i="4" l="1"/>
  <c r="J268" i="4"/>
  <c r="J241" i="2" l="1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74" i="2"/>
  <c r="J273" i="2"/>
  <c r="J272" i="2"/>
  <c r="J271" i="2"/>
  <c r="J270" i="2"/>
  <c r="J269" i="2"/>
  <c r="J268" i="2"/>
  <c r="J267" i="2"/>
  <c r="J266" i="2"/>
  <c r="J265" i="2"/>
  <c r="J264" i="2"/>
  <c r="J251" i="4"/>
  <c r="J246" i="4"/>
  <c r="J242" i="4"/>
  <c r="J241" i="4"/>
  <c r="J240" i="4"/>
  <c r="L181" i="1"/>
  <c r="F28" i="2" l="1"/>
  <c r="F44" i="2"/>
  <c r="D44" i="2"/>
  <c r="D28" i="2"/>
  <c r="F27" i="2"/>
  <c r="F43" i="2"/>
  <c r="C43" i="2"/>
  <c r="C27" i="2"/>
  <c r="D43" i="2"/>
  <c r="D27" i="2"/>
  <c r="E27" i="2"/>
  <c r="E43" i="2"/>
  <c r="E44" i="2"/>
  <c r="E28" i="2"/>
  <c r="C28" i="2"/>
  <c r="C44" i="2"/>
  <c r="J983" i="4"/>
  <c r="J982" i="4"/>
  <c r="J981" i="4"/>
  <c r="J741" i="4"/>
  <c r="J740" i="4"/>
  <c r="J737" i="4"/>
  <c r="J734" i="4"/>
  <c r="L734" i="4" s="1"/>
  <c r="J725" i="4"/>
  <c r="L725" i="4" s="1"/>
  <c r="J724" i="4"/>
  <c r="J722" i="4"/>
  <c r="J721" i="4"/>
  <c r="J717" i="4"/>
  <c r="J716" i="4"/>
  <c r="J713" i="4"/>
  <c r="J707" i="4"/>
  <c r="J706" i="4"/>
  <c r="J702" i="4"/>
  <c r="J701" i="4"/>
  <c r="J700" i="4"/>
  <c r="J697" i="4"/>
  <c r="J696" i="4"/>
  <c r="J695" i="4"/>
  <c r="J693" i="4"/>
  <c r="J689" i="4"/>
  <c r="L689" i="4" s="1"/>
  <c r="J687" i="4"/>
  <c r="L687" i="4" s="1"/>
  <c r="J686" i="4"/>
  <c r="J685" i="4"/>
  <c r="J684" i="4"/>
  <c r="J680" i="4"/>
  <c r="J679" i="4"/>
  <c r="J678" i="4"/>
  <c r="J676" i="4"/>
  <c r="J675" i="4"/>
  <c r="J674" i="4"/>
  <c r="J672" i="4"/>
  <c r="J671" i="4"/>
  <c r="J670" i="4"/>
  <c r="J669" i="4"/>
  <c r="J668" i="4"/>
  <c r="J666" i="4"/>
  <c r="L666" i="4" s="1"/>
  <c r="J665" i="4"/>
  <c r="J661" i="4"/>
  <c r="J660" i="4"/>
  <c r="J656" i="4"/>
  <c r="J655" i="4"/>
  <c r="J654" i="4"/>
  <c r="J652" i="4"/>
  <c r="J651" i="4"/>
  <c r="J644" i="4"/>
  <c r="J643" i="4"/>
  <c r="J641" i="4"/>
  <c r="J639" i="4"/>
  <c r="L639" i="4" s="1"/>
  <c r="J638" i="4"/>
  <c r="J636" i="4"/>
  <c r="J635" i="4"/>
  <c r="J634" i="4"/>
  <c r="J632" i="4"/>
  <c r="J631" i="4"/>
  <c r="J629" i="4"/>
  <c r="J627" i="4"/>
  <c r="J626" i="4"/>
  <c r="J625" i="4"/>
  <c r="J623" i="4"/>
  <c r="J618" i="4"/>
  <c r="L618" i="4" s="1"/>
  <c r="J617" i="4"/>
  <c r="J616" i="4"/>
  <c r="J615" i="4"/>
  <c r="J614" i="4"/>
  <c r="J612" i="4"/>
  <c r="J611" i="4"/>
  <c r="J606" i="4"/>
  <c r="J605" i="4"/>
  <c r="J604" i="4"/>
  <c r="J601" i="4"/>
  <c r="J597" i="4"/>
  <c r="J595" i="4"/>
  <c r="J594" i="4"/>
  <c r="J592" i="4"/>
  <c r="J584" i="4"/>
  <c r="L584" i="4" s="1"/>
  <c r="J583" i="4"/>
  <c r="J582" i="4"/>
  <c r="J578" i="4"/>
  <c r="J577" i="4"/>
  <c r="J571" i="4"/>
  <c r="J570" i="4"/>
  <c r="J569" i="4"/>
  <c r="J567" i="4"/>
  <c r="J559" i="4"/>
  <c r="L559" i="4" s="1"/>
  <c r="J556" i="4"/>
  <c r="L556" i="4" s="1"/>
  <c r="J555" i="4"/>
  <c r="J550" i="4"/>
  <c r="J549" i="4"/>
  <c r="J546" i="4"/>
  <c r="J544" i="4"/>
  <c r="J543" i="4"/>
  <c r="J539" i="4"/>
  <c r="L539" i="4" s="1"/>
  <c r="J538" i="4"/>
  <c r="J537" i="4"/>
  <c r="J534" i="4"/>
  <c r="L534" i="4" s="1"/>
  <c r="J533" i="4"/>
  <c r="J532" i="4"/>
  <c r="J531" i="4"/>
  <c r="J526" i="4"/>
  <c r="L526" i="4" s="1"/>
  <c r="J525" i="4"/>
  <c r="J518" i="4"/>
  <c r="J517" i="4"/>
  <c r="J513" i="4"/>
  <c r="J512" i="4"/>
  <c r="J510" i="4"/>
  <c r="J509" i="4"/>
  <c r="J507" i="4"/>
  <c r="J498" i="4"/>
  <c r="L498" i="4" s="1"/>
  <c r="J497" i="4"/>
  <c r="J496" i="4"/>
  <c r="J491" i="4"/>
  <c r="J490" i="4"/>
  <c r="J487" i="4"/>
  <c r="J480" i="4"/>
  <c r="L480" i="4" s="1"/>
  <c r="J478" i="4"/>
  <c r="L478" i="4" s="1"/>
  <c r="J471" i="4"/>
  <c r="L471" i="4" s="1"/>
  <c r="J469" i="4"/>
  <c r="L469" i="4" s="1"/>
  <c r="J464" i="4"/>
  <c r="L464" i="4" s="1"/>
  <c r="J463" i="4"/>
  <c r="J458" i="4"/>
  <c r="J455" i="4"/>
  <c r="J452" i="4"/>
  <c r="L452" i="4" s="1"/>
  <c r="J451" i="4"/>
  <c r="J450" i="4"/>
  <c r="J448" i="4"/>
  <c r="J447" i="4"/>
  <c r="J445" i="4"/>
  <c r="L445" i="4" s="1"/>
  <c r="J441" i="4"/>
  <c r="L441" i="4" s="1"/>
  <c r="J437" i="4"/>
  <c r="L437" i="4" s="1"/>
  <c r="J435" i="4"/>
  <c r="L435" i="4" s="1"/>
  <c r="J434" i="4"/>
  <c r="J431" i="4"/>
  <c r="J430" i="4"/>
  <c r="J428" i="4"/>
  <c r="J427" i="4"/>
  <c r="J425" i="4"/>
  <c r="J421" i="4"/>
  <c r="L421" i="4" s="1"/>
  <c r="J417" i="4"/>
  <c r="L417" i="4" s="1"/>
  <c r="J416" i="4"/>
  <c r="J414" i="4"/>
  <c r="J413" i="4"/>
  <c r="J412" i="4"/>
  <c r="J411" i="4"/>
  <c r="J406" i="4"/>
  <c r="J399" i="4"/>
  <c r="L399" i="4" s="1"/>
  <c r="J394" i="4"/>
  <c r="L394" i="4" s="1"/>
  <c r="J393" i="4"/>
  <c r="L391" i="4" s="1"/>
  <c r="J390" i="4"/>
  <c r="J389" i="4"/>
  <c r="J385" i="4"/>
  <c r="J384" i="4"/>
  <c r="J382" i="4"/>
  <c r="J381" i="4"/>
  <c r="J377" i="4"/>
  <c r="J374" i="4"/>
  <c r="L374" i="4" s="1"/>
  <c r="J373" i="4"/>
  <c r="J371" i="4"/>
  <c r="J365" i="4"/>
  <c r="L365" i="4" s="1"/>
  <c r="J362" i="4"/>
  <c r="L362" i="4" s="1"/>
  <c r="J354" i="4"/>
  <c r="J353" i="4"/>
  <c r="J344" i="4"/>
  <c r="L344" i="4" s="1"/>
  <c r="J342" i="4"/>
  <c r="L342" i="4" s="1"/>
  <c r="J333" i="4"/>
  <c r="L333" i="4" s="1"/>
  <c r="J332" i="4"/>
  <c r="J329" i="4"/>
  <c r="J323" i="4"/>
  <c r="L323" i="4" s="1"/>
  <c r="J318" i="4"/>
  <c r="J317" i="4"/>
  <c r="J314" i="4"/>
  <c r="J310" i="4"/>
  <c r="L310" i="4" s="1"/>
  <c r="J309" i="4"/>
  <c r="J301" i="4"/>
  <c r="J300" i="4"/>
  <c r="J299" i="4"/>
  <c r="J296" i="4"/>
  <c r="J295" i="4"/>
  <c r="J293" i="4"/>
  <c r="J292" i="4"/>
  <c r="L292" i="4" s="1"/>
  <c r="J291" i="4"/>
  <c r="J287" i="4"/>
  <c r="J285" i="4"/>
  <c r="L285" i="4" s="1"/>
  <c r="J281" i="4"/>
  <c r="L281" i="4" s="1"/>
  <c r="J279" i="4"/>
  <c r="J275" i="4"/>
  <c r="L275" i="4" s="1"/>
  <c r="J274" i="4"/>
  <c r="J273" i="4"/>
  <c r="J272" i="4"/>
  <c r="J270" i="4"/>
  <c r="J266" i="4"/>
  <c r="L266" i="4" s="1"/>
  <c r="J265" i="4"/>
  <c r="J264" i="4"/>
  <c r="J263" i="4"/>
  <c r="J262" i="4"/>
  <c r="J257" i="4"/>
  <c r="J256" i="4"/>
  <c r="J252" i="4"/>
  <c r="J247" i="4"/>
  <c r="L247" i="4" s="1"/>
  <c r="J243" i="4"/>
  <c r="L243" i="4" s="1"/>
  <c r="J239" i="4"/>
  <c r="J238" i="4"/>
  <c r="L238" i="4" s="1"/>
  <c r="J237" i="4"/>
  <c r="J232" i="4"/>
  <c r="J231" i="4"/>
  <c r="J230" i="4"/>
  <c r="J229" i="4"/>
  <c r="J228" i="4"/>
  <c r="J227" i="4"/>
  <c r="J226" i="4"/>
  <c r="J223" i="4"/>
  <c r="J222" i="4"/>
  <c r="J220" i="4"/>
  <c r="J219" i="4"/>
  <c r="J217" i="4"/>
  <c r="J216" i="4"/>
  <c r="J212" i="4"/>
  <c r="J211" i="4"/>
  <c r="J210" i="4"/>
  <c r="J206" i="4"/>
  <c r="J204" i="4"/>
  <c r="L204" i="4" s="1"/>
  <c r="J203" i="4"/>
  <c r="J199" i="4"/>
  <c r="J198" i="4"/>
  <c r="J197" i="4"/>
  <c r="J194" i="4"/>
  <c r="J193" i="4"/>
  <c r="J192" i="4"/>
  <c r="J191" i="4"/>
  <c r="J190" i="4"/>
  <c r="J189" i="4"/>
  <c r="J188" i="4"/>
  <c r="J186" i="4"/>
  <c r="J184" i="4"/>
  <c r="L184" i="4" s="1"/>
  <c r="J183" i="4"/>
  <c r="J182" i="4"/>
  <c r="J181" i="4"/>
  <c r="J177" i="4"/>
  <c r="J176" i="4"/>
  <c r="J173" i="4"/>
  <c r="J172" i="4"/>
  <c r="J171" i="4"/>
  <c r="J170" i="4"/>
  <c r="J169" i="4"/>
  <c r="J168" i="4"/>
  <c r="J167" i="4"/>
  <c r="J166" i="4"/>
  <c r="J162" i="4"/>
  <c r="J161" i="4"/>
  <c r="J157" i="4"/>
  <c r="J156" i="4"/>
  <c r="J155" i="4"/>
  <c r="J152" i="4"/>
  <c r="J147" i="4"/>
  <c r="L147" i="4" s="1"/>
  <c r="J146" i="4"/>
  <c r="J144" i="4"/>
  <c r="J143" i="4"/>
  <c r="J139" i="4"/>
  <c r="J135" i="4"/>
  <c r="J133" i="4"/>
  <c r="J132" i="4"/>
  <c r="J131" i="4"/>
  <c r="J130" i="4"/>
  <c r="J129" i="4"/>
  <c r="J124" i="4"/>
  <c r="J123" i="4"/>
  <c r="J122" i="4"/>
  <c r="J121" i="4"/>
  <c r="J117" i="4"/>
  <c r="J116" i="4"/>
  <c r="J115" i="4"/>
  <c r="J114" i="4"/>
  <c r="J113" i="4"/>
  <c r="J111" i="4"/>
  <c r="L111" i="4" s="1"/>
  <c r="J106" i="4"/>
  <c r="L106" i="4" s="1"/>
  <c r="J104" i="4"/>
  <c r="L104" i="4" s="1"/>
  <c r="J100" i="4"/>
  <c r="L100" i="4" s="1"/>
  <c r="J95" i="4"/>
  <c r="L95" i="4" s="1"/>
  <c r="J94" i="4"/>
  <c r="J93" i="4"/>
  <c r="J91" i="4"/>
  <c r="J90" i="4"/>
  <c r="J89" i="4"/>
  <c r="J88" i="4"/>
  <c r="J87" i="4"/>
  <c r="J86" i="4"/>
  <c r="J82" i="4"/>
  <c r="J81" i="4"/>
  <c r="J79" i="4"/>
  <c r="J78" i="4"/>
  <c r="J76" i="4"/>
  <c r="J75" i="4"/>
  <c r="J74" i="4"/>
  <c r="J72" i="4"/>
  <c r="J71" i="4"/>
  <c r="J70" i="4"/>
  <c r="J69" i="4"/>
  <c r="J66" i="4"/>
  <c r="J57" i="4"/>
  <c r="J52" i="4"/>
  <c r="L52" i="4" s="1"/>
  <c r="J51" i="4"/>
  <c r="J48" i="4"/>
  <c r="J47" i="4"/>
  <c r="J46" i="4"/>
  <c r="J45" i="4"/>
  <c r="J44" i="4"/>
  <c r="J43" i="4"/>
  <c r="J41" i="4"/>
  <c r="L41" i="4" s="1"/>
  <c r="J40" i="4"/>
  <c r="J37" i="4"/>
  <c r="L737" i="4" l="1"/>
  <c r="L717" i="4"/>
  <c r="L702" i="4"/>
  <c r="L713" i="4"/>
  <c r="L722" i="4"/>
  <c r="L697" i="4"/>
  <c r="L693" i="4"/>
  <c r="L656" i="4"/>
  <c r="L680" i="4"/>
  <c r="L671" i="4"/>
  <c r="L661" i="4"/>
  <c r="L676" i="4"/>
  <c r="L668" i="4"/>
  <c r="L641" i="4"/>
  <c r="L652" i="4"/>
  <c r="L632" i="4"/>
  <c r="L644" i="4"/>
  <c r="S16" i="4" s="1"/>
  <c r="L629" i="4"/>
  <c r="L636" i="4"/>
  <c r="L623" i="4"/>
  <c r="L626" i="4"/>
  <c r="L601" i="4"/>
  <c r="L612" i="4"/>
  <c r="L615" i="4"/>
  <c r="L606" i="4"/>
  <c r="L543" i="4"/>
  <c r="B31" i="4"/>
  <c r="L571" i="4"/>
  <c r="L550" i="4"/>
  <c r="L567" i="4"/>
  <c r="L578" i="4"/>
  <c r="L546" i="4"/>
  <c r="L531" i="4"/>
  <c r="L518" i="4"/>
  <c r="L513" i="4"/>
  <c r="L510" i="4"/>
  <c r="L507" i="4"/>
  <c r="L491" i="4"/>
  <c r="L487" i="4"/>
  <c r="F28" i="4" s="1"/>
  <c r="L447" i="4"/>
  <c r="L455" i="4"/>
  <c r="F13" i="4" s="1"/>
  <c r="L406" i="4"/>
  <c r="L414" i="4"/>
  <c r="L425" i="4"/>
  <c r="L458" i="4"/>
  <c r="L431" i="4"/>
  <c r="L428" i="4"/>
  <c r="E13" i="4" s="1"/>
  <c r="L412" i="4"/>
  <c r="T13" i="4"/>
  <c r="D29" i="4"/>
  <c r="L377" i="4"/>
  <c r="L385" i="4"/>
  <c r="L382" i="4"/>
  <c r="D28" i="4" s="1"/>
  <c r="L371" i="4"/>
  <c r="C29" i="4"/>
  <c r="S13" i="4"/>
  <c r="L353" i="4"/>
  <c r="L329" i="4"/>
  <c r="L287" i="4"/>
  <c r="L301" i="4"/>
  <c r="R13" i="4" s="1"/>
  <c r="L296" i="4"/>
  <c r="B28" i="4" s="1"/>
  <c r="L293" i="4"/>
  <c r="L314" i="4"/>
  <c r="B29" i="4"/>
  <c r="L273" i="4"/>
  <c r="L264" i="4"/>
  <c r="L257" i="4"/>
  <c r="L252" i="4"/>
  <c r="G9" i="4" s="1"/>
  <c r="L239" i="4"/>
  <c r="L212" i="4"/>
  <c r="L220" i="4"/>
  <c r="L217" i="4"/>
  <c r="L232" i="4"/>
  <c r="L227" i="4"/>
  <c r="L223" i="4"/>
  <c r="L230" i="4"/>
  <c r="L206" i="4"/>
  <c r="L199" i="4"/>
  <c r="L192" i="4"/>
  <c r="L194" i="4"/>
  <c r="L189" i="4"/>
  <c r="L186" i="4"/>
  <c r="L177" i="4"/>
  <c r="L168" i="4"/>
  <c r="L144" i="4"/>
  <c r="L173" i="4"/>
  <c r="L171" i="4"/>
  <c r="L162" i="4"/>
  <c r="U10" i="4" s="1"/>
  <c r="L152" i="4"/>
  <c r="L139" i="4"/>
  <c r="L157" i="4"/>
  <c r="L133" i="4"/>
  <c r="L124" i="4"/>
  <c r="D26" i="4" s="1"/>
  <c r="L122" i="4"/>
  <c r="L130" i="4"/>
  <c r="L113" i="4"/>
  <c r="L117" i="4"/>
  <c r="L69" i="4"/>
  <c r="L79" i="4"/>
  <c r="L91" i="4"/>
  <c r="L88" i="4"/>
  <c r="L76" i="4"/>
  <c r="L82" i="4"/>
  <c r="L72" i="4"/>
  <c r="L57" i="4"/>
  <c r="L48" i="4"/>
  <c r="L37" i="4"/>
  <c r="L707" i="4"/>
  <c r="D15" i="4"/>
  <c r="L686" i="4"/>
  <c r="C16" i="4" s="1"/>
  <c r="L597" i="4"/>
  <c r="L595" i="4"/>
  <c r="L592" i="4"/>
  <c r="L537" i="4"/>
  <c r="C13" i="4"/>
  <c r="L279" i="4"/>
  <c r="L270" i="4"/>
  <c r="L94" i="4"/>
  <c r="L43" i="4"/>
  <c r="C15" i="4" l="1"/>
  <c r="D16" i="4"/>
  <c r="D32" i="4"/>
  <c r="T16" i="4"/>
  <c r="I13" i="4"/>
  <c r="C32" i="4"/>
  <c r="E28" i="4"/>
  <c r="B15" i="4"/>
  <c r="R16" i="4"/>
  <c r="B32" i="4"/>
  <c r="B16" i="4"/>
  <c r="I29" i="4"/>
  <c r="C28" i="4"/>
  <c r="Y13" i="4"/>
  <c r="H13" i="4"/>
  <c r="E12" i="4"/>
  <c r="I12" i="4"/>
  <c r="H12" i="4"/>
  <c r="H29" i="4"/>
  <c r="X13" i="4"/>
  <c r="B10" i="4"/>
  <c r="D13" i="4"/>
  <c r="F12" i="4"/>
  <c r="D12" i="4"/>
  <c r="C12" i="4"/>
  <c r="B12" i="4"/>
  <c r="B13" i="4"/>
  <c r="H25" i="4"/>
  <c r="G25" i="4"/>
  <c r="F26" i="4"/>
  <c r="H10" i="4"/>
  <c r="E26" i="4"/>
  <c r="D25" i="4"/>
  <c r="H9" i="4"/>
  <c r="D10" i="4"/>
  <c r="T10" i="4"/>
  <c r="G10" i="4"/>
  <c r="E25" i="4"/>
  <c r="F25" i="4"/>
  <c r="B25" i="4"/>
  <c r="X10" i="4"/>
  <c r="H26" i="4"/>
  <c r="W10" i="4"/>
  <c r="G26" i="4"/>
  <c r="C25" i="4"/>
  <c r="V10" i="4"/>
  <c r="F10" i="4"/>
  <c r="E9" i="4"/>
  <c r="E10" i="4"/>
  <c r="D9" i="4"/>
  <c r="C9" i="4"/>
  <c r="R9" i="4"/>
  <c r="C10" i="4"/>
  <c r="S10" i="4"/>
  <c r="C26" i="4"/>
  <c r="B9" i="4"/>
  <c r="F9" i="4"/>
  <c r="K15" i="4" l="1"/>
  <c r="K16" i="4"/>
  <c r="K13" i="4"/>
  <c r="K12" i="4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D25" i="1" s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E25" i="1" s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351" i="2"/>
  <c r="J352" i="2"/>
  <c r="J353" i="2"/>
  <c r="B27" i="2" l="1"/>
  <c r="B43" i="2"/>
  <c r="B28" i="2"/>
  <c r="B44" i="2"/>
  <c r="C47" i="2"/>
  <c r="C31" i="2"/>
  <c r="H40" i="2"/>
  <c r="H24" i="2"/>
  <c r="F25" i="2"/>
  <c r="F41" i="2"/>
  <c r="G24" i="2"/>
  <c r="G40" i="2"/>
  <c r="H41" i="2"/>
  <c r="H25" i="2"/>
  <c r="G25" i="2"/>
  <c r="G41" i="2"/>
  <c r="F24" i="2"/>
  <c r="F40" i="2"/>
  <c r="H20" i="1"/>
  <c r="H4" i="1"/>
  <c r="H3" i="1"/>
  <c r="H19" i="1"/>
  <c r="G20" i="1"/>
  <c r="G19" i="1"/>
  <c r="G4" i="1"/>
  <c r="G3" i="1"/>
  <c r="E24" i="2"/>
  <c r="E40" i="2"/>
  <c r="E25" i="2"/>
  <c r="E41" i="2"/>
  <c r="F20" i="1"/>
  <c r="F19" i="1"/>
  <c r="F3" i="1"/>
  <c r="F4" i="1"/>
  <c r="D20" i="1"/>
  <c r="E20" i="1"/>
  <c r="D4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2" i="1"/>
  <c r="L183" i="1"/>
  <c r="L184" i="1"/>
  <c r="L185" i="1"/>
  <c r="C23" i="1" s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J23" i="1" s="1"/>
  <c r="L242" i="1"/>
  <c r="L243" i="1"/>
  <c r="L244" i="1"/>
  <c r="L245" i="1"/>
  <c r="L246" i="1"/>
  <c r="L247" i="1"/>
  <c r="L346" i="1"/>
  <c r="L347" i="1"/>
  <c r="L390" i="1"/>
  <c r="L466" i="1"/>
  <c r="L467" i="1"/>
  <c r="L468" i="1"/>
  <c r="F10" i="1" l="1"/>
  <c r="F26" i="1"/>
  <c r="E26" i="1"/>
  <c r="D10" i="1"/>
  <c r="J22" i="1"/>
  <c r="I23" i="1"/>
  <c r="I22" i="1"/>
  <c r="G22" i="1"/>
  <c r="G23" i="1"/>
  <c r="F22" i="1"/>
  <c r="F6" i="1"/>
  <c r="E23" i="1"/>
  <c r="E22" i="1"/>
  <c r="E6" i="1"/>
  <c r="D23" i="1"/>
  <c r="E7" i="1"/>
  <c r="D22" i="1"/>
  <c r="P7" i="1"/>
  <c r="C7" i="1"/>
  <c r="C22" i="1"/>
  <c r="C6" i="1"/>
  <c r="I20" i="1"/>
  <c r="P8" i="1"/>
  <c r="I19" i="1"/>
  <c r="I3" i="1"/>
  <c r="I4" i="1"/>
  <c r="H36" i="1"/>
  <c r="H34" i="1"/>
  <c r="K981" i="4" l="1"/>
  <c r="J349" i="3" l="1"/>
  <c r="J348" i="3"/>
  <c r="J347" i="3"/>
  <c r="J346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84" i="3"/>
  <c r="J112" i="7" l="1"/>
  <c r="J111" i="7"/>
  <c r="J110" i="7"/>
  <c r="J109" i="7"/>
  <c r="J108" i="7"/>
  <c r="J107" i="7"/>
  <c r="J106" i="7"/>
  <c r="J105" i="7"/>
  <c r="J104" i="7"/>
  <c r="J103" i="7"/>
  <c r="J102" i="7"/>
  <c r="J101" i="7"/>
  <c r="J538" i="3" l="1"/>
  <c r="J537" i="3"/>
  <c r="J536" i="3"/>
  <c r="J535" i="3"/>
  <c r="J534" i="3"/>
  <c r="J533" i="3"/>
  <c r="J532" i="3"/>
  <c r="J455" i="3" l="1"/>
  <c r="J454" i="3"/>
  <c r="J453" i="3"/>
  <c r="J452" i="3"/>
  <c r="J451" i="3"/>
  <c r="H35" i="3" s="1"/>
  <c r="J449" i="3"/>
  <c r="J448" i="3"/>
  <c r="J531" i="3"/>
  <c r="J458" i="3"/>
  <c r="J457" i="3"/>
  <c r="J456" i="3"/>
  <c r="H18" i="3" l="1"/>
  <c r="H34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G35" i="3" s="1"/>
  <c r="J433" i="3"/>
  <c r="J432" i="3"/>
  <c r="J431" i="3"/>
  <c r="J430" i="3"/>
  <c r="J429" i="3"/>
  <c r="J428" i="3"/>
  <c r="J427" i="3"/>
  <c r="J426" i="3"/>
  <c r="J424" i="3"/>
  <c r="J423" i="3"/>
  <c r="J422" i="3"/>
  <c r="J421" i="3"/>
  <c r="J420" i="3"/>
  <c r="J419" i="3"/>
  <c r="J418" i="3"/>
  <c r="J417" i="3"/>
  <c r="J416" i="3"/>
  <c r="F35" i="3" s="1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D35" i="3" s="1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29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C32" i="3" s="1"/>
  <c r="J186" i="3"/>
  <c r="J185" i="3"/>
  <c r="J184" i="3"/>
  <c r="J183" i="3"/>
  <c r="J182" i="3"/>
  <c r="J181" i="3"/>
  <c r="J180" i="3"/>
  <c r="J179" i="3"/>
  <c r="J176" i="3"/>
  <c r="J175" i="3"/>
  <c r="J174" i="3"/>
  <c r="J173" i="3"/>
  <c r="J172" i="3"/>
  <c r="J171" i="3"/>
  <c r="J170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7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E29" i="3" s="1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3" i="3"/>
  <c r="J81" i="3"/>
  <c r="J80" i="3"/>
  <c r="J79" i="3"/>
  <c r="J78" i="3"/>
  <c r="J77" i="3"/>
  <c r="J76" i="3"/>
  <c r="J75" i="3"/>
  <c r="J74" i="3"/>
  <c r="J72" i="3"/>
  <c r="J71" i="3"/>
  <c r="J70" i="3"/>
  <c r="J69" i="3"/>
  <c r="J68" i="3"/>
  <c r="J67" i="3"/>
  <c r="J66" i="3"/>
  <c r="J65" i="3"/>
  <c r="J64" i="3"/>
  <c r="J63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L981" i="4"/>
  <c r="G34" i="3" l="1"/>
  <c r="G19" i="3"/>
  <c r="F19" i="3"/>
  <c r="F18" i="3"/>
  <c r="G18" i="3"/>
  <c r="B32" i="3"/>
  <c r="D32" i="3"/>
  <c r="E35" i="3"/>
  <c r="C35" i="3"/>
  <c r="E34" i="3"/>
  <c r="C34" i="3"/>
  <c r="E18" i="3"/>
  <c r="E19" i="3"/>
  <c r="D34" i="3"/>
  <c r="D19" i="3"/>
  <c r="D18" i="3"/>
  <c r="E28" i="3"/>
  <c r="E32" i="3"/>
  <c r="H32" i="3"/>
  <c r="I31" i="3"/>
  <c r="I32" i="3"/>
  <c r="B18" i="3"/>
  <c r="B34" i="3"/>
  <c r="B35" i="3"/>
  <c r="F32" i="3"/>
  <c r="C19" i="3"/>
  <c r="B19" i="3"/>
  <c r="C18" i="3"/>
  <c r="H31" i="3"/>
  <c r="I16" i="3"/>
  <c r="I15" i="3"/>
  <c r="E15" i="3"/>
  <c r="F15" i="3"/>
  <c r="F31" i="3"/>
  <c r="E31" i="3"/>
  <c r="H16" i="3"/>
  <c r="H15" i="3"/>
  <c r="E16" i="3"/>
  <c r="F16" i="3"/>
  <c r="D31" i="3"/>
  <c r="B31" i="3"/>
  <c r="D16" i="3"/>
  <c r="D15" i="3"/>
  <c r="C31" i="3"/>
  <c r="B16" i="3"/>
  <c r="C15" i="3"/>
  <c r="C16" i="3"/>
  <c r="H29" i="3"/>
  <c r="G28" i="3"/>
  <c r="H28" i="3"/>
  <c r="B15" i="3"/>
  <c r="G29" i="3"/>
  <c r="C12" i="3"/>
  <c r="D12" i="3"/>
  <c r="F13" i="3"/>
  <c r="F29" i="3"/>
  <c r="F28" i="3"/>
  <c r="H13" i="3"/>
  <c r="H12" i="3"/>
  <c r="F12" i="3"/>
  <c r="G12" i="3"/>
  <c r="G13" i="3"/>
  <c r="B29" i="3"/>
  <c r="C29" i="3"/>
  <c r="D28" i="3"/>
  <c r="D29" i="3"/>
  <c r="C28" i="3"/>
  <c r="B28" i="3"/>
  <c r="E13" i="3"/>
  <c r="C13" i="3"/>
  <c r="E12" i="3"/>
  <c r="D13" i="3"/>
  <c r="B12" i="3"/>
  <c r="B13" i="3"/>
  <c r="J100" i="7"/>
  <c r="J99" i="7"/>
  <c r="J98" i="7"/>
  <c r="J97" i="7"/>
  <c r="J96" i="7"/>
  <c r="K35" i="3" l="1"/>
  <c r="K34" i="3"/>
  <c r="K15" i="3"/>
  <c r="K29" i="3"/>
  <c r="K32" i="3"/>
  <c r="K13" i="3"/>
  <c r="K18" i="3"/>
  <c r="K16" i="3"/>
  <c r="K31" i="3"/>
  <c r="K12" i="3"/>
  <c r="K28" i="3"/>
  <c r="J95" i="7"/>
  <c r="M33" i="3" l="1"/>
  <c r="M14" i="3"/>
  <c r="M30" i="3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L35" i="3" l="1"/>
  <c r="L24" i="3"/>
  <c r="J75" i="7"/>
  <c r="J76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 l="1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5" i="7"/>
  <c r="K47" i="2" l="1"/>
  <c r="K46" i="2"/>
  <c r="F4" i="7" l="1"/>
  <c r="G4" i="7"/>
  <c r="D5" i="7"/>
  <c r="K13" i="7" l="1"/>
  <c r="K24" i="7"/>
  <c r="K26" i="7"/>
  <c r="K30" i="7"/>
  <c r="K15" i="7"/>
  <c r="K19" i="7"/>
  <c r="K28" i="7"/>
  <c r="M25" i="7" l="1"/>
  <c r="K17" i="7"/>
  <c r="M14" i="7" s="1"/>
  <c r="F24" i="6" l="1"/>
  <c r="K24" i="6" s="1"/>
  <c r="L21" i="7"/>
  <c r="J32" i="6"/>
  <c r="H32" i="6"/>
  <c r="G32" i="6"/>
  <c r="F32" i="6"/>
  <c r="H32" i="1" l="1"/>
  <c r="K26" i="5" l="1"/>
  <c r="S26" i="4"/>
  <c r="L25" i="1"/>
  <c r="L22" i="1"/>
  <c r="L19" i="1" l="1"/>
  <c r="R26" i="4" l="1"/>
  <c r="H6" i="4"/>
  <c r="R25" i="4" l="1"/>
  <c r="C6" i="4" l="1"/>
  <c r="C7" i="4" l="1"/>
  <c r="H7" i="4" l="1"/>
  <c r="K32" i="6" l="1"/>
  <c r="H7" i="3" l="1"/>
  <c r="G7" i="3"/>
  <c r="G18" i="6" l="1"/>
  <c r="O18" i="3"/>
  <c r="O17" i="3" l="1"/>
  <c r="G41" i="5"/>
  <c r="F41" i="5"/>
  <c r="G40" i="5"/>
  <c r="F40" i="5"/>
  <c r="G39" i="5"/>
  <c r="F39" i="5"/>
  <c r="G38" i="5"/>
  <c r="F38" i="5"/>
  <c r="G37" i="5"/>
  <c r="F37" i="5"/>
  <c r="D5" i="5"/>
  <c r="G4" i="5"/>
  <c r="F4" i="5"/>
  <c r="O19" i="3" l="1"/>
  <c r="G17" i="6"/>
  <c r="K45" i="5"/>
  <c r="K46" i="5"/>
  <c r="K47" i="5"/>
  <c r="K48" i="5"/>
  <c r="K14" i="5"/>
  <c r="K15" i="5"/>
  <c r="K16" i="5"/>
  <c r="K17" i="5"/>
  <c r="H38" i="5"/>
  <c r="H40" i="5"/>
  <c r="K50" i="5"/>
  <c r="K20" i="5"/>
  <c r="K21" i="5"/>
  <c r="K22" i="5"/>
  <c r="K23" i="5"/>
  <c r="K25" i="5"/>
  <c r="K27" i="5"/>
  <c r="K28" i="5"/>
  <c r="K29" i="5"/>
  <c r="K31" i="5"/>
  <c r="K32" i="5"/>
  <c r="K33" i="5"/>
  <c r="K34" i="5"/>
  <c r="K35" i="5"/>
  <c r="H37" i="5"/>
  <c r="H39" i="5"/>
  <c r="H41" i="5"/>
  <c r="K51" i="5"/>
  <c r="K52" i="5"/>
  <c r="K53" i="5"/>
  <c r="K54" i="5"/>
  <c r="K56" i="5"/>
  <c r="K57" i="5"/>
  <c r="K58" i="5"/>
  <c r="K59" i="5"/>
  <c r="K60" i="5"/>
  <c r="K62" i="5"/>
  <c r="K63" i="5"/>
  <c r="K64" i="5"/>
  <c r="K65" i="5"/>
  <c r="K66" i="5"/>
  <c r="K13" i="5"/>
  <c r="K19" i="5"/>
  <c r="M48" i="5" l="1"/>
  <c r="M54" i="5"/>
  <c r="M15" i="5"/>
  <c r="F26" i="6" s="1"/>
  <c r="K26" i="6" s="1"/>
  <c r="M52" i="5"/>
  <c r="P22" i="5"/>
  <c r="G16" i="6"/>
  <c r="M17" i="5"/>
  <c r="P25" i="5"/>
  <c r="P23" i="5"/>
  <c r="M50" i="5"/>
  <c r="P24" i="5"/>
  <c r="P14" i="5"/>
  <c r="K44" i="5"/>
  <c r="M46" i="5" s="1"/>
  <c r="P15" i="5"/>
  <c r="F31" i="6" s="1"/>
  <c r="K31" i="6" s="1"/>
  <c r="P18" i="5"/>
  <c r="F30" i="6" s="1"/>
  <c r="K30" i="6" s="1"/>
  <c r="P17" i="5"/>
  <c r="P16" i="5"/>
  <c r="F29" i="6" s="1"/>
  <c r="K29" i="6" s="1"/>
  <c r="M21" i="5"/>
  <c r="M19" i="5"/>
  <c r="M23" i="5"/>
  <c r="L40" i="5" l="1"/>
  <c r="L39" i="5"/>
  <c r="L37" i="5"/>
  <c r="L41" i="5"/>
  <c r="L38" i="5"/>
  <c r="P21" i="5"/>
  <c r="F28" i="6"/>
  <c r="K28" i="6" s="1"/>
  <c r="L26" i="5"/>
  <c r="P19" i="5"/>
  <c r="K25" i="6" l="1"/>
  <c r="F25" i="6"/>
  <c r="L57" i="5"/>
  <c r="P26" i="5"/>
  <c r="V25" i="4"/>
  <c r="U34" i="4"/>
  <c r="Y34" i="4"/>
  <c r="U35" i="4"/>
  <c r="Y35" i="4"/>
  <c r="T29" i="4"/>
  <c r="U28" i="4"/>
  <c r="T25" i="4"/>
  <c r="X25" i="4"/>
  <c r="Y26" i="4"/>
  <c r="V28" i="4"/>
  <c r="Y29" i="4"/>
  <c r="U31" i="4"/>
  <c r="Y31" i="4"/>
  <c r="U32" i="4"/>
  <c r="Y32" i="4"/>
  <c r="W26" i="4"/>
  <c r="AA10" i="4"/>
  <c r="U25" i="4"/>
  <c r="Y25" i="4"/>
  <c r="S28" i="4"/>
  <c r="W28" i="4"/>
  <c r="V29" i="4"/>
  <c r="R31" i="4"/>
  <c r="V31" i="4"/>
  <c r="K32" i="4"/>
  <c r="V32" i="4"/>
  <c r="K34" i="4"/>
  <c r="V34" i="4"/>
  <c r="R35" i="4"/>
  <c r="V35" i="4"/>
  <c r="AA9" i="4"/>
  <c r="AA12" i="4"/>
  <c r="AA13" i="4"/>
  <c r="AA15" i="4"/>
  <c r="AA16" i="4"/>
  <c r="K18" i="4"/>
  <c r="AA18" i="4"/>
  <c r="AA19" i="4"/>
  <c r="T28" i="4"/>
  <c r="X28" i="4"/>
  <c r="W29" i="4"/>
  <c r="S31" i="4"/>
  <c r="W31" i="4"/>
  <c r="S32" i="4"/>
  <c r="W32" i="4"/>
  <c r="S34" i="4"/>
  <c r="W34" i="4"/>
  <c r="S35" i="4"/>
  <c r="W35" i="4"/>
  <c r="X26" i="4"/>
  <c r="U29" i="4"/>
  <c r="S25" i="4"/>
  <c r="W25" i="4"/>
  <c r="Y28" i="4"/>
  <c r="X29" i="4"/>
  <c r="T31" i="4"/>
  <c r="X31" i="4"/>
  <c r="T32" i="4"/>
  <c r="X32" i="4"/>
  <c r="T34" i="4"/>
  <c r="X34" i="4"/>
  <c r="T35" i="4"/>
  <c r="X35" i="4"/>
  <c r="S29" i="4"/>
  <c r="R34" i="4"/>
  <c r="K25" i="4"/>
  <c r="K31" i="4"/>
  <c r="R32" i="4"/>
  <c r="K35" i="4"/>
  <c r="AC11" i="4" l="1"/>
  <c r="G20" i="6" s="1"/>
  <c r="AC13" i="4"/>
  <c r="G21" i="6" s="1"/>
  <c r="AA35" i="4"/>
  <c r="AA25" i="4"/>
  <c r="U26" i="4"/>
  <c r="AA31" i="4"/>
  <c r="K9" i="4"/>
  <c r="V26" i="4"/>
  <c r="AA34" i="4"/>
  <c r="AA32" i="4"/>
  <c r="T26" i="4"/>
  <c r="R29" i="4"/>
  <c r="AA29" i="4" s="1"/>
  <c r="K29" i="4"/>
  <c r="K28" i="4"/>
  <c r="M27" i="4" s="1"/>
  <c r="R28" i="4"/>
  <c r="AA28" i="4" s="1"/>
  <c r="G19" i="6" l="1"/>
  <c r="AC27" i="4"/>
  <c r="AB16" i="4"/>
  <c r="AA26" i="4"/>
  <c r="K10" i="4"/>
  <c r="K26" i="4"/>
  <c r="M29" i="4" s="1"/>
  <c r="M11" i="4"/>
  <c r="L21" i="4" l="1"/>
  <c r="F20" i="6"/>
  <c r="K20" i="6" s="1"/>
  <c r="L32" i="4"/>
  <c r="AC29" i="4"/>
  <c r="AB32" i="4" l="1"/>
  <c r="N17" i="6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K18" i="2" l="1"/>
  <c r="K21" i="2"/>
  <c r="K4" i="2"/>
  <c r="K5" i="2"/>
  <c r="K6" i="2"/>
  <c r="K8" i="2"/>
  <c r="K9" i="2"/>
  <c r="K10" i="2"/>
  <c r="K11" i="2"/>
  <c r="K13" i="2"/>
  <c r="K14" i="2"/>
  <c r="K15" i="2"/>
  <c r="K16" i="2"/>
  <c r="K19" i="2"/>
  <c r="K20" i="2"/>
  <c r="K30" i="2"/>
  <c r="K31" i="2"/>
  <c r="K33" i="2"/>
  <c r="K34" i="2"/>
  <c r="K43" i="2"/>
  <c r="K44" i="2"/>
  <c r="K49" i="2"/>
  <c r="K50" i="2"/>
  <c r="K27" i="2"/>
  <c r="K3" i="2"/>
  <c r="K28" i="2"/>
  <c r="K40" i="2"/>
  <c r="K41" i="2"/>
  <c r="O28" i="2" l="1"/>
  <c r="O29" i="2"/>
  <c r="M42" i="2"/>
  <c r="G14" i="6" s="1"/>
  <c r="M44" i="2"/>
  <c r="G15" i="6" s="1"/>
  <c r="L3" i="2"/>
  <c r="L18" i="2"/>
  <c r="K24" i="2"/>
  <c r="O24" i="2" s="1"/>
  <c r="L13" i="2"/>
  <c r="L8" i="2"/>
  <c r="K25" i="2"/>
  <c r="O30" i="2" l="1"/>
  <c r="M26" i="2"/>
  <c r="L47" i="2"/>
  <c r="M28" i="2"/>
  <c r="O25" i="2"/>
  <c r="F15" i="6" s="1"/>
  <c r="K15" i="6" s="1"/>
  <c r="G13" i="6"/>
  <c r="H35" i="1"/>
  <c r="G35" i="1"/>
  <c r="H33" i="1"/>
  <c r="G33" i="1"/>
  <c r="G32" i="1"/>
  <c r="H31" i="1"/>
  <c r="G31" i="1"/>
  <c r="H30" i="1"/>
  <c r="G30" i="1"/>
  <c r="L36" i="2" l="1"/>
  <c r="F14" i="6"/>
  <c r="K14" i="6" s="1"/>
  <c r="K13" i="6" s="1"/>
  <c r="O26" i="2"/>
  <c r="L37" i="2"/>
  <c r="L31" i="2"/>
  <c r="L26" i="1"/>
  <c r="L28" i="1"/>
  <c r="L29" i="1"/>
  <c r="L9" i="1"/>
  <c r="L10" i="1"/>
  <c r="L12" i="1"/>
  <c r="L13" i="1"/>
  <c r="L6" i="1"/>
  <c r="L7" i="1"/>
  <c r="L20" i="1"/>
  <c r="N21" i="1" l="1"/>
  <c r="G11" i="6" s="1"/>
  <c r="F13" i="6"/>
  <c r="L23" i="1"/>
  <c r="L3" i="1"/>
  <c r="P3" i="1" s="1"/>
  <c r="L4" i="1"/>
  <c r="M10" i="1" s="1"/>
  <c r="N24" i="1" l="1"/>
  <c r="G12" i="6" s="1"/>
  <c r="P4" i="1"/>
  <c r="M5" i="1"/>
  <c r="M12" i="1" s="1"/>
  <c r="F11" i="6"/>
  <c r="K11" i="6" s="1"/>
  <c r="M16" i="1" l="1"/>
  <c r="M26" i="1"/>
  <c r="G10" i="6"/>
  <c r="M15" i="1"/>
  <c r="F12" i="6"/>
  <c r="K12" i="6" s="1"/>
  <c r="K10" i="6" s="1"/>
  <c r="P5" i="1"/>
  <c r="F10" i="6" l="1"/>
  <c r="K19" i="4"/>
  <c r="M13" i="4" s="1"/>
  <c r="L16" i="4" s="1"/>
  <c r="F21" i="6" l="1"/>
  <c r="K21" i="6" s="1"/>
  <c r="L22" i="4"/>
  <c r="K19" i="6" l="1"/>
  <c r="F19" i="6"/>
  <c r="F17" i="6" l="1"/>
  <c r="K17" i="6" s="1"/>
  <c r="O13" i="3"/>
  <c r="P9" i="1" l="1"/>
  <c r="H19" i="3"/>
  <c r="K19" i="3" s="1"/>
  <c r="O14" i="3" l="1"/>
  <c r="M16" i="3"/>
  <c r="O15" i="3" l="1"/>
  <c r="F18" i="6"/>
  <c r="L21" i="3"/>
  <c r="L25" i="3"/>
  <c r="F16" i="6" l="1"/>
  <c r="K18" i="6"/>
  <c r="K16" i="6" s="1"/>
  <c r="G3" i="3"/>
  <c r="H3" i="3"/>
  <c r="K3" i="3"/>
  <c r="L3" i="3"/>
  <c r="C4" i="3"/>
  <c r="D4" i="3"/>
  <c r="G4" i="3"/>
  <c r="H4" i="3"/>
  <c r="K4" i="3"/>
  <c r="L4" i="3"/>
  <c r="C5" i="3"/>
  <c r="D5" i="3"/>
  <c r="G5" i="3"/>
  <c r="H5" i="3"/>
  <c r="K5" i="3"/>
  <c r="L5" i="3"/>
  <c r="C6" i="3"/>
  <c r="D6" i="3"/>
  <c r="G6" i="3"/>
  <c r="H6" i="3"/>
  <c r="K6" i="3"/>
  <c r="L6" i="3"/>
  <c r="C8" i="3"/>
  <c r="D8" i="3"/>
  <c r="G8" i="3"/>
  <c r="H8" i="3"/>
  <c r="K8" i="3"/>
  <c r="L8" i="3"/>
  <c r="C9" i="3"/>
  <c r="D9" i="3"/>
  <c r="G9" i="3"/>
  <c r="H9" i="3"/>
  <c r="K9" i="3"/>
  <c r="L9" i="3"/>
  <c r="C10" i="3"/>
  <c r="D10" i="3"/>
  <c r="G10" i="3"/>
  <c r="H10" i="3"/>
  <c r="K10" i="3"/>
  <c r="L10" i="3"/>
  <c r="C4" i="5"/>
  <c r="D4" i="5"/>
  <c r="K4" i="5"/>
  <c r="L4" i="5"/>
  <c r="K5" i="5"/>
  <c r="L5" i="5"/>
  <c r="C6" i="5"/>
  <c r="D6" i="5"/>
  <c r="K6" i="5"/>
  <c r="L6" i="5"/>
  <c r="C9" i="5"/>
  <c r="D9" i="5"/>
  <c r="G9" i="5"/>
  <c r="H9" i="5"/>
  <c r="K9" i="5"/>
  <c r="L9" i="5"/>
  <c r="C10" i="5"/>
  <c r="D10" i="5"/>
  <c r="G10" i="5"/>
  <c r="H10" i="5"/>
  <c r="K10" i="5"/>
  <c r="L10" i="5"/>
  <c r="C11" i="5"/>
  <c r="D11" i="5"/>
  <c r="G11" i="5"/>
  <c r="H11" i="5"/>
  <c r="K11" i="5"/>
  <c r="L11" i="5"/>
  <c r="C4" i="7"/>
  <c r="D4" i="7"/>
  <c r="K4" i="7"/>
  <c r="L4" i="7"/>
  <c r="K5" i="7"/>
  <c r="L5" i="7"/>
  <c r="C6" i="7"/>
  <c r="D6" i="7"/>
  <c r="K6" i="7"/>
  <c r="L6" i="7"/>
  <c r="C9" i="7"/>
  <c r="D9" i="7"/>
  <c r="G9" i="7"/>
  <c r="H9" i="7"/>
  <c r="K9" i="7"/>
  <c r="L9" i="7"/>
  <c r="C10" i="7"/>
  <c r="D10" i="7"/>
  <c r="G10" i="7"/>
  <c r="H10" i="7"/>
  <c r="K10" i="7"/>
  <c r="L10" i="7"/>
  <c r="C11" i="7"/>
  <c r="D11" i="7"/>
  <c r="G11" i="7"/>
  <c r="H11" i="7"/>
  <c r="K11" i="7"/>
  <c r="L1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BNC</author>
  </authors>
  <commentList>
    <comment ref="B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tồn tháng trc</t>
        </r>
      </text>
    </comment>
    <comment ref="L2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còn lại của tháng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BNC</author>
  </authors>
  <commentList>
    <comment ref="E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tồn tháng trc
</t>
        </r>
      </text>
    </comment>
    <comment ref="F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đá nhập
</t>
        </r>
      </text>
    </comment>
    <comment ref="G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đá khối xuất</t>
        </r>
      </text>
    </comment>
    <comment ref="E24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skune</t>
        </r>
      </text>
    </comment>
  </commentList>
</comments>
</file>

<file path=xl/sharedStrings.xml><?xml version="1.0" encoding="utf-8"?>
<sst xmlns="http://schemas.openxmlformats.org/spreadsheetml/2006/main" count="10592" uniqueCount="689">
  <si>
    <t>IN Stock</t>
  </si>
  <si>
    <t>W1</t>
  </si>
  <si>
    <t>TOTAL
IN</t>
  </si>
  <si>
    <t>A</t>
  </si>
  <si>
    <t>B</t>
  </si>
  <si>
    <t>W2</t>
  </si>
  <si>
    <t>W3</t>
  </si>
  <si>
    <t>`</t>
  </si>
  <si>
    <t>W4</t>
  </si>
  <si>
    <t>BEGINNING</t>
  </si>
  <si>
    <t>Out Stock</t>
  </si>
  <si>
    <t>TOTAL
Out</t>
  </si>
  <si>
    <t>MAP</t>
  </si>
  <si>
    <t>G1</t>
  </si>
  <si>
    <t>G2</t>
  </si>
  <si>
    <t>G3</t>
  </si>
  <si>
    <t>C</t>
  </si>
  <si>
    <t>NO</t>
  </si>
  <si>
    <t>DATE</t>
  </si>
  <si>
    <t>COLOR</t>
  </si>
  <si>
    <t xml:space="preserve">MAP 
</t>
  </si>
  <si>
    <t>LAYER</t>
  </si>
  <si>
    <t>GRADE</t>
  </si>
  <si>
    <t>CODE</t>
  </si>
  <si>
    <t>LENGTH</t>
  </si>
  <si>
    <t>WIDTH</t>
  </si>
  <si>
    <t>HEIHGT</t>
  </si>
  <si>
    <t>QTY</t>
  </si>
  <si>
    <t>IN MONTH</t>
  </si>
  <si>
    <t>Date Out</t>
  </si>
  <si>
    <t>OUT MONTH</t>
  </si>
  <si>
    <t>G</t>
  </si>
  <si>
    <t>O</t>
  </si>
  <si>
    <t>I</t>
  </si>
  <si>
    <t>TYPE-MC</t>
  </si>
  <si>
    <t>MC-1</t>
  </si>
  <si>
    <t>MC-2</t>
  </si>
  <si>
    <t>MC-3</t>
  </si>
  <si>
    <t>MC-4</t>
  </si>
  <si>
    <t>TOTAL
IN STOCK</t>
  </si>
  <si>
    <t>TOTAL IN</t>
  </si>
  <si>
    <t>TOTAL
OUT STOCK</t>
  </si>
  <si>
    <t>M3</t>
  </si>
  <si>
    <t>M-IN</t>
  </si>
  <si>
    <t>M-OUT</t>
  </si>
  <si>
    <t>NOTE</t>
  </si>
  <si>
    <t>M2</t>
  </si>
  <si>
    <t>POLISH A</t>
  </si>
  <si>
    <t>BGN</t>
  </si>
  <si>
    <t>POLISH B</t>
  </si>
  <si>
    <t>IN</t>
  </si>
  <si>
    <t>OUT</t>
  </si>
  <si>
    <t>END</t>
  </si>
  <si>
    <t>Out CUT</t>
  </si>
  <si>
    <t>TOTAL
OUT CUT</t>
  </si>
  <si>
    <t>TOTAL
OUT SALE</t>
  </si>
  <si>
    <t>Color</t>
  </si>
  <si>
    <t>Type</t>
  </si>
  <si>
    <t>Grade</t>
  </si>
  <si>
    <t>PL No</t>
  </si>
  <si>
    <t>L</t>
  </si>
  <si>
    <t>W</t>
  </si>
  <si>
    <t>H</t>
  </si>
  <si>
    <t>SLAB</t>
  </si>
  <si>
    <t xml:space="preserve"> TT SL</t>
  </si>
  <si>
    <r>
      <t>M</t>
    </r>
    <r>
      <rPr>
        <b/>
        <vertAlign val="superscript"/>
        <sz val="12"/>
        <color rgb="FF000000"/>
        <rFont val="Times New Roman"/>
        <family val="1"/>
      </rPr>
      <t>2</t>
    </r>
  </si>
  <si>
    <t>P</t>
  </si>
  <si>
    <t>CUT SIZE POLISH B</t>
  </si>
  <si>
    <t>PL</t>
  </si>
  <si>
    <t>TOTAL</t>
  </si>
  <si>
    <t xml:space="preserve">CUT SIZE NO POLISH </t>
  </si>
  <si>
    <t>BG</t>
  </si>
  <si>
    <t>CUT SIZE SANDBLAT</t>
  </si>
  <si>
    <t>CUT SIZE ANTIQUE</t>
  </si>
  <si>
    <t>CUT SIZE BODIA</t>
  </si>
  <si>
    <t>CPB</t>
  </si>
  <si>
    <t>CSB</t>
  </si>
  <si>
    <t>CAT</t>
  </si>
  <si>
    <t>CBD</t>
  </si>
  <si>
    <t>CNP</t>
  </si>
  <si>
    <t>PL BG</t>
  </si>
  <si>
    <t>PL in</t>
  </si>
  <si>
    <t>PL out</t>
  </si>
  <si>
    <t>PL BL</t>
  </si>
  <si>
    <t>OUT Stock</t>
  </si>
  <si>
    <t>TYPE</t>
  </si>
  <si>
    <t>PL IN</t>
  </si>
  <si>
    <t>2 CM</t>
  </si>
  <si>
    <t>SL</t>
  </si>
  <si>
    <t>2.5 CM</t>
  </si>
  <si>
    <t>4 CM</t>
  </si>
  <si>
    <r>
      <t>M</t>
    </r>
    <r>
      <rPr>
        <b/>
        <vertAlign val="superscript"/>
        <sz val="10"/>
        <rFont val="Times New Roman"/>
        <family val="1"/>
      </rPr>
      <t>2</t>
    </r>
  </si>
  <si>
    <t></t>
  </si>
  <si>
    <t>ក្រុមហ៊ុន ឫទ្ធី ក្រានីត (ខេមបូឌា)</t>
  </si>
  <si>
    <t>ការដ្ឋានធ្វើអាជីវកម្មថ្មក្រានីត ស្វាយជ្រះ</t>
  </si>
  <si>
    <t>បរិយាយ
Description</t>
  </si>
  <si>
    <t>សន្និធិថ្មក្រានីត / Granite Inventory</t>
  </si>
  <si>
    <t>ថ្មប្លុកពីអណ្តូងបញ្ចូលក្នុងរោងចក្រ/ ĐÁ KHỐI TỪ MỎ CHUYỂN ĐẾN NHÀ MÁY</t>
  </si>
  <si>
    <t>1.1.1</t>
  </si>
  <si>
    <t>ថ្មប្លុក / Block Stone</t>
  </si>
  <si>
    <t>មើលdaily 1 ដាក់ចេញអស់ក៍បានស្រេចចិត្ត</t>
  </si>
  <si>
    <t>អត់រាយការណ័យូហើយ លាក់ក៍បាន</t>
  </si>
  <si>
    <t>1.2.1</t>
  </si>
  <si>
    <t>ថ្មអាដាប់ក្នុងរោងចក្រ /  ĐÁ SLAB TẠI NHÀ MÁY</t>
  </si>
  <si>
    <t>សរុបលក់</t>
  </si>
  <si>
    <t>ថ្មមិនទាន់ប៉ូលា / No Polish Slab</t>
  </si>
  <si>
    <t xml:space="preserve">B </t>
  </si>
  <si>
    <t>មានតែផលិត អត់មានលក់</t>
  </si>
  <si>
    <t>ថ្មស្លាបប៉ូលាចូលប៉ាឡែត/ ĐÁ SLAB POLEA VÀO PALLET</t>
  </si>
  <si>
    <t>1.3.1</t>
  </si>
  <si>
    <t>ថ្មស្លាបប៉ូលា / Polished Slab Stone</t>
  </si>
  <si>
    <t>Black</t>
  </si>
  <si>
    <t>1.3.2</t>
  </si>
  <si>
    <t>ថ្មបាញ់ខ្សាច់+បោស Antique Stone</t>
  </si>
  <si>
    <t>AT</t>
  </si>
  <si>
    <t>ផលិត 254.4</t>
  </si>
  <si>
    <t>មានតែកាត់ខ្នាតលក់</t>
  </si>
  <si>
    <t>1.3.3</t>
  </si>
  <si>
    <t>ថ្មបាញ់ខ្សាច់ Sand Blast Slab Stone</t>
  </si>
  <si>
    <t>SB</t>
  </si>
  <si>
    <t>ប៉ាទ្បែត ១ដល់២០</t>
  </si>
  <si>
    <t>ថ្មកាត់ខ្នាតអចិន្ត្រៃយ៍ / ĐÁ CÁT QUY CÁCH</t>
  </si>
  <si>
    <t>1.4.1</t>
  </si>
  <si>
    <t>កាត់ខ្នាត ថ្មស្លាបប៉ូលា (ថ្ម A)</t>
  </si>
  <si>
    <t>1.4.2</t>
  </si>
  <si>
    <t>កាត់ខ្នាតថ្មប៉ូឌៀរ</t>
  </si>
  <si>
    <t>1.4.3</t>
  </si>
  <si>
    <t>កាត់ខ្នាត ថ្មបាញ់ខ្សាច់ + បោស</t>
  </si>
  <si>
    <t>1.4.4</t>
  </si>
  <si>
    <t>កាត់ខ្នាត ថ្មស្លាបមិនប៉ូលា (ថ្ម B)</t>
  </si>
  <si>
    <t>1.4.5</t>
  </si>
  <si>
    <t>កាត់ខ្នាត ថ្មបាញ់ខ្សាច់</t>
  </si>
  <si>
    <t xml:space="preserve">ស្តុកថ្មនៅកន្លែងផ្សេងៗទៀត / ĐÁ GỬI KHO KHÁC </t>
  </si>
  <si>
    <t>1.5.1</t>
  </si>
  <si>
    <t>ស្តុកនៅត្រពាំងស្រែ</t>
  </si>
  <si>
    <t>CPA</t>
  </si>
  <si>
    <t>1.5.2</t>
  </si>
  <si>
    <t xml:space="preserve">នៅឃ្លាំងតីណាម </t>
  </si>
  <si>
    <t>PA</t>
  </si>
  <si>
    <t>1.5.3</t>
  </si>
  <si>
    <r>
      <t xml:space="preserve">នៅឃ្លាំងតា </t>
    </r>
    <r>
      <rPr>
        <b/>
        <sz val="11"/>
        <color theme="1"/>
        <rFont val="Khmer OS Siemreap"/>
      </rPr>
      <t>សៅជី</t>
    </r>
    <r>
      <rPr>
        <sz val="11"/>
        <color theme="1"/>
        <rFont val="Khmer OS Siemreap"/>
      </rPr>
      <t xml:space="preserve"> SAI GON</t>
    </r>
  </si>
  <si>
    <t>រាប់ស្តុកដោយ</t>
  </si>
  <si>
    <t>Checked by</t>
  </si>
  <si>
    <t>Count Stock by</t>
  </si>
  <si>
    <t>VO VAN LUC</t>
  </si>
  <si>
    <t>Bảng 1</t>
  </si>
  <si>
    <t>Bảng 2</t>
  </si>
  <si>
    <t>ថ្មប្លុកបញ្ចេញអារក្នុងរោងចក្រ/ ĐÁ KHỐI CƯA ĐƯỢC TẠI NHÀ MÁY</t>
  </si>
  <si>
    <t>Nhập (IN)</t>
  </si>
  <si>
    <t>Đã sản xuất (OUT)</t>
  </si>
  <si>
    <t>Sum</t>
  </si>
  <si>
    <t>Nhập (In)</t>
  </si>
  <si>
    <t>Đã sản xuất (Out)</t>
  </si>
  <si>
    <t>Xuất (Out)</t>
  </si>
  <si>
    <r>
      <t>M</t>
    </r>
    <r>
      <rPr>
        <b/>
        <vertAlign val="superscript"/>
        <sz val="12"/>
        <rFont val="Times New Roman"/>
        <family val="1"/>
      </rPr>
      <t>3</t>
    </r>
  </si>
  <si>
    <t>SREY MALEAT</t>
  </si>
  <si>
    <t>D31</t>
  </si>
  <si>
    <t xml:space="preserve"> BÁO CÁO KẾT QUẢ KHAI THÁC ĐÁ VÀ TỒN KHO THÁNG 01 NĂM 2020</t>
  </si>
  <si>
    <t>TOTAL OUT</t>
  </si>
  <si>
    <t>ENDDING</t>
  </si>
  <si>
    <t>87</t>
  </si>
  <si>
    <t>កាត់ខ្នាត ថ្មស្លាបប៉ូលា 70%</t>
  </si>
  <si>
    <t>CPB​​ 70%</t>
  </si>
  <si>
    <t>ថ្មជាក់ស្ដែង</t>
  </si>
  <si>
    <t>G4</t>
  </si>
  <si>
    <t>04</t>
  </si>
  <si>
    <t>05</t>
  </si>
  <si>
    <t>13</t>
  </si>
  <si>
    <t>16</t>
  </si>
  <si>
    <t>18</t>
  </si>
  <si>
    <t>3</t>
  </si>
  <si>
    <t>7</t>
  </si>
  <si>
    <t>9</t>
  </si>
  <si>
    <t>10</t>
  </si>
  <si>
    <t>11</t>
  </si>
  <si>
    <t>12</t>
  </si>
  <si>
    <t>14</t>
  </si>
  <si>
    <t>15</t>
  </si>
  <si>
    <t>17</t>
  </si>
  <si>
    <t>19</t>
  </si>
  <si>
    <t>20</t>
  </si>
  <si>
    <t>80</t>
  </si>
  <si>
    <t>08</t>
  </si>
  <si>
    <t>110</t>
  </si>
  <si>
    <t>111</t>
  </si>
  <si>
    <t>129</t>
  </si>
  <si>
    <t>122</t>
  </si>
  <si>
    <t>123</t>
  </si>
  <si>
    <t>126</t>
  </si>
  <si>
    <t>117</t>
  </si>
  <si>
    <t>131</t>
  </si>
  <si>
    <t>136</t>
  </si>
  <si>
    <t>139</t>
  </si>
  <si>
    <t>137</t>
  </si>
  <si>
    <t>140</t>
  </si>
  <si>
    <t>141</t>
  </si>
  <si>
    <t>138</t>
  </si>
  <si>
    <t>135</t>
  </si>
  <si>
    <t>134</t>
  </si>
  <si>
    <t>101</t>
  </si>
  <si>
    <t>169</t>
  </si>
  <si>
    <t>01</t>
  </si>
  <si>
    <r>
      <t>របាយការណ៍ថ្មប្លុក</t>
    </r>
    <r>
      <rPr>
        <b/>
        <sz val="12"/>
        <rFont val="Times New Roman"/>
        <family val="1"/>
      </rPr>
      <t xml:space="preserve"> </t>
    </r>
    <r>
      <rPr>
        <sz val="12"/>
        <rFont val="Khmer OS Muol Light"/>
      </rPr>
      <t>ពីអណ្តូងរ៉ែ ចូលរោងចក្រ​ ខែ​ មិនា ឆ្នាំ២០២០</t>
    </r>
  </si>
  <si>
    <t>របាយការណ៍ថ្មប្លុកអារ ប្រចាំថ្ងៃក្នុងរោងចក្រ​ ខែ មិនា ឆ្នាំ២០២០</t>
  </si>
  <si>
    <t>របាយការណ៍ថ្មស្លាបដាប់បាន ប្រចាំថ្ងៃក្នុងរោងចក្រ​ ខែ មិនា ឆ្នាំ២០២០</t>
  </si>
  <si>
    <t>របាយការណ៍ថ្មស្លាប ប៉ូលាបានប្រចាំថ្ងៃ ដាក់ចូលប៉ាឡែតក្នុងរោងចក្រ​ ខែ មិនា ឆ្នាំ២០២០</t>
  </si>
  <si>
    <t>របាយការណ៍ថ្មស្លាប ប៉ូលាបានប្រចាំថ្ងៃ ដកទៅកាត់ខ្នាត​ ខែ មិនាឆ្នាំ២០២០</t>
  </si>
  <si>
    <t>របាយការណ៍ថ្មស្លាប ប៉ូលាបានប្រចាំថ្ងៃ ដកទៅលក់ ខែ មិនា ឆ្នាំ២០២០</t>
  </si>
  <si>
    <t>របាយការណ៍ថ្មកាត់ខ្នាត ប្រចាំថ្ងៃក្នុងរោងចក្រ​ ខែ ​​មិនា ២០២០</t>
  </si>
  <si>
    <t>របាយការណ៍ថ្មបាញ់ខ្សាច់ ប្រចាំថ្ងៃក្នុងរោងចក្រ​ ខែ មិនា ឆ្នាំ២០២០</t>
  </si>
  <si>
    <t>MONTHLY STOCK STONE GRANITE REPORT 03-2020</t>
  </si>
  <si>
    <t>06</t>
  </si>
  <si>
    <t>07</t>
  </si>
  <si>
    <t>09</t>
  </si>
  <si>
    <t>143</t>
  </si>
  <si>
    <t>142</t>
  </si>
  <si>
    <t>MC1</t>
  </si>
  <si>
    <t>MC3</t>
  </si>
  <si>
    <t>MC4</t>
  </si>
  <si>
    <t>MC2</t>
  </si>
  <si>
    <t>02</t>
  </si>
  <si>
    <t>03</t>
  </si>
  <si>
    <t>BC</t>
  </si>
  <si>
    <t>3051</t>
  </si>
  <si>
    <t>3052</t>
  </si>
  <si>
    <t>3053</t>
  </si>
  <si>
    <t>3054</t>
  </si>
  <si>
    <t>3055</t>
  </si>
  <si>
    <t>3056</t>
  </si>
  <si>
    <t>CUT</t>
  </si>
  <si>
    <t>3057</t>
  </si>
  <si>
    <t>3058</t>
  </si>
  <si>
    <t>3059</t>
  </si>
  <si>
    <t>1362</t>
  </si>
  <si>
    <t>1363</t>
  </si>
  <si>
    <t>1364</t>
  </si>
  <si>
    <t>3060</t>
  </si>
  <si>
    <t>3061</t>
  </si>
  <si>
    <t>3062</t>
  </si>
  <si>
    <t>3063</t>
  </si>
  <si>
    <t>3064</t>
  </si>
  <si>
    <t>3065</t>
  </si>
  <si>
    <t>3067</t>
  </si>
  <si>
    <t>3066</t>
  </si>
  <si>
    <t>3068</t>
  </si>
  <si>
    <t>23</t>
  </si>
  <si>
    <t>25</t>
  </si>
  <si>
    <t>31</t>
  </si>
  <si>
    <t>32</t>
  </si>
  <si>
    <t>34</t>
  </si>
  <si>
    <t>21</t>
  </si>
  <si>
    <t>22</t>
  </si>
  <si>
    <t>24</t>
  </si>
  <si>
    <t>33</t>
  </si>
  <si>
    <t>30</t>
  </si>
  <si>
    <t>29</t>
  </si>
  <si>
    <t>28</t>
  </si>
  <si>
    <t>27</t>
  </si>
  <si>
    <t>26</t>
  </si>
  <si>
    <t>1365</t>
  </si>
  <si>
    <t>1366</t>
  </si>
  <si>
    <t>3069</t>
  </si>
  <si>
    <t>3070</t>
  </si>
  <si>
    <t>3071</t>
  </si>
  <si>
    <t>3072</t>
  </si>
  <si>
    <t>3073</t>
  </si>
  <si>
    <t>3074</t>
  </si>
  <si>
    <t>3075</t>
  </si>
  <si>
    <t>3076</t>
  </si>
  <si>
    <t>N</t>
  </si>
  <si>
    <t>VN</t>
  </si>
  <si>
    <t>ថ្មអារដាច់បាត</t>
  </si>
  <si>
    <t>3077</t>
  </si>
  <si>
    <t>3078</t>
  </si>
  <si>
    <t>3079</t>
  </si>
  <si>
    <t>3080</t>
  </si>
  <si>
    <t>3081</t>
  </si>
  <si>
    <t>3082</t>
  </si>
  <si>
    <t>3083</t>
  </si>
  <si>
    <t>3084</t>
  </si>
  <si>
    <t>HO QUOC CUONG</t>
  </si>
  <si>
    <t>3085</t>
  </si>
  <si>
    <t>3086</t>
  </si>
  <si>
    <t>3087</t>
  </si>
  <si>
    <t>3088</t>
  </si>
  <si>
    <t>3089</t>
  </si>
  <si>
    <t>3090</t>
  </si>
  <si>
    <t>39</t>
  </si>
  <si>
    <t>3091</t>
  </si>
  <si>
    <t>3092</t>
  </si>
  <si>
    <t>3093</t>
  </si>
  <si>
    <t>3094</t>
  </si>
  <si>
    <t>3095</t>
  </si>
  <si>
    <t>3096</t>
  </si>
  <si>
    <t>46</t>
  </si>
  <si>
    <t>48</t>
  </si>
  <si>
    <t>35</t>
  </si>
  <si>
    <t>37</t>
  </si>
  <si>
    <t>43</t>
  </si>
  <si>
    <t>40</t>
  </si>
  <si>
    <t>49</t>
  </si>
  <si>
    <t>47</t>
  </si>
  <si>
    <t>45</t>
  </si>
  <si>
    <t>44</t>
  </si>
  <si>
    <t>42</t>
  </si>
  <si>
    <t>41</t>
  </si>
  <si>
    <t>38</t>
  </si>
  <si>
    <t>36</t>
  </si>
  <si>
    <t>MC6</t>
  </si>
  <si>
    <t>3097</t>
  </si>
  <si>
    <t>3098</t>
  </si>
  <si>
    <t>3099</t>
  </si>
  <si>
    <t>3100</t>
  </si>
  <si>
    <t>3101</t>
  </si>
  <si>
    <t>1369</t>
  </si>
  <si>
    <t>1370</t>
  </si>
  <si>
    <t>1371</t>
  </si>
  <si>
    <t>1372</t>
  </si>
  <si>
    <t>1373</t>
  </si>
  <si>
    <t>1374</t>
  </si>
  <si>
    <t>1375</t>
  </si>
  <si>
    <t>1376</t>
  </si>
  <si>
    <t>59</t>
  </si>
  <si>
    <t>58</t>
  </si>
  <si>
    <t>52</t>
  </si>
  <si>
    <t>50</t>
  </si>
  <si>
    <t>65</t>
  </si>
  <si>
    <t>64</t>
  </si>
  <si>
    <t>63</t>
  </si>
  <si>
    <t>62</t>
  </si>
  <si>
    <t>61</t>
  </si>
  <si>
    <t>60</t>
  </si>
  <si>
    <t>57</t>
  </si>
  <si>
    <t>56</t>
  </si>
  <si>
    <t>55</t>
  </si>
  <si>
    <t>54</t>
  </si>
  <si>
    <t>53</t>
  </si>
  <si>
    <t>51</t>
  </si>
  <si>
    <t>3102</t>
  </si>
  <si>
    <t>3103</t>
  </si>
  <si>
    <t>3104</t>
  </si>
  <si>
    <t>3105</t>
  </si>
  <si>
    <t>3106</t>
  </si>
  <si>
    <t>1377</t>
  </si>
  <si>
    <t>3107</t>
  </si>
  <si>
    <t>3108</t>
  </si>
  <si>
    <t>3109</t>
  </si>
  <si>
    <t>3110</t>
  </si>
  <si>
    <t>3111</t>
  </si>
  <si>
    <t>ឯកភាពដោយ</t>
  </si>
  <si>
    <t>Approved by</t>
  </si>
  <si>
    <t>ត្រួតពិនិត្យដោយ</t>
  </si>
  <si>
    <t>ធ្វើរបាយការណ៍ដោយ</t>
  </si>
  <si>
    <t>VO CHI HAU</t>
  </si>
  <si>
    <t>Reported and checked by</t>
  </si>
  <si>
    <t>KOH CHEN NARY</t>
  </si>
  <si>
    <t>ថ្ងៃទី​ 31​ ខែ មិនា ឆ្នាំ​ 2020</t>
  </si>
  <si>
    <r>
      <t xml:space="preserve">របាយការណ៍ស្តុកថ្មក្រានីត ប្រចាំខែ មិនា </t>
    </r>
    <r>
      <rPr>
        <b/>
        <u/>
        <sz val="16"/>
        <color theme="1"/>
        <rFont val="Times New Roman"/>
        <family val="1"/>
      </rPr>
      <t xml:space="preserve"> 2020</t>
    </r>
  </si>
  <si>
    <t>3112</t>
  </si>
  <si>
    <t>3113</t>
  </si>
  <si>
    <t>3114</t>
  </si>
  <si>
    <t>1378</t>
  </si>
  <si>
    <t>66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</si>
  <si>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</si>
  <si>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</si>
  <si>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</si>
  <si>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</si>
  <si>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</si>
  <si>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</si>
  <si>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</si>
  <si>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</si>
  <si>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</si>
  <si>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</si>
  <si>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82</t>
  </si>
  <si>
    <t>79</t>
  </si>
  <si>
    <t>83</t>
  </si>
  <si>
    <t>85</t>
  </si>
  <si>
    <t>86</t>
  </si>
  <si>
    <t>90</t>
  </si>
  <si>
    <t>91</t>
  </si>
  <si>
    <t>89</t>
  </si>
  <si>
    <t>88</t>
  </si>
  <si>
    <t>84</t>
  </si>
  <si>
    <t>81</t>
  </si>
  <si>
    <t>67</t>
  </si>
  <si>
    <t>77</t>
  </si>
  <si>
    <t>3115</t>
  </si>
  <si>
    <t>3116</t>
  </si>
  <si>
    <t>3117</t>
  </si>
  <si>
    <r>
      <rPr>
        <b/>
        <sz val="14"/>
        <color theme="1"/>
        <rFont val="Khmer OS Battambang"/>
      </rPr>
      <t>លរ</t>
    </r>
    <r>
      <rPr>
        <b/>
        <sz val="14"/>
        <color theme="1"/>
        <rFont val="Times New Roman"/>
        <family val="1"/>
      </rPr>
      <t xml:space="preserve">
No</t>
    </r>
  </si>
  <si>
    <r>
      <rPr>
        <b/>
        <sz val="14"/>
        <color theme="1"/>
        <rFont val="Khmer OS Battambang"/>
      </rPr>
      <t>កំរិត</t>
    </r>
    <r>
      <rPr>
        <b/>
        <sz val="14"/>
        <color theme="1"/>
        <rFont val="Times New Roman"/>
        <family val="1"/>
      </rPr>
      <t xml:space="preserve">
Grade</t>
    </r>
  </si>
  <si>
    <r>
      <rPr>
        <b/>
        <sz val="14"/>
        <color theme="1"/>
        <rFont val="Khmer OS Battambang"/>
      </rPr>
      <t>បរិមាណដើមគ្រា</t>
    </r>
    <r>
      <rPr>
        <b/>
        <sz val="14"/>
        <color theme="1"/>
        <rFont val="Times New Roman"/>
        <family val="1"/>
      </rPr>
      <t xml:space="preserve">
Beginning Quantity M3/M2</t>
    </r>
  </si>
  <si>
    <r>
      <rPr>
        <b/>
        <sz val="14"/>
        <color theme="1"/>
        <rFont val="Khmer OS Battambang"/>
      </rPr>
      <t>បរិមាណស្តុកចូល</t>
    </r>
    <r>
      <rPr>
        <b/>
        <sz val="14"/>
        <color theme="1"/>
        <rFont val="Times New Roman"/>
        <family val="1"/>
      </rPr>
      <t xml:space="preserve">
In Stock M3/M2</t>
    </r>
  </si>
  <si>
    <r>
      <rPr>
        <b/>
        <sz val="14"/>
        <color theme="1"/>
        <rFont val="Khmer OS Battambang"/>
      </rPr>
      <t>បរិមាណស្តុកចេញ</t>
    </r>
    <r>
      <rPr>
        <b/>
        <sz val="14"/>
        <color theme="1"/>
        <rFont val="Times New Roman"/>
        <family val="1"/>
      </rPr>
      <t xml:space="preserve">
Out Stock M3/M2</t>
    </r>
  </si>
  <si>
    <r>
      <rPr>
        <b/>
        <sz val="14"/>
        <color theme="1"/>
        <rFont val="Khmer OS Battambang"/>
      </rPr>
      <t>សមតុល្យ</t>
    </r>
    <r>
      <rPr>
        <b/>
        <sz val="14"/>
        <color theme="1"/>
        <rFont val="Times New Roman"/>
        <family val="1"/>
      </rPr>
      <t xml:space="preserve">
Endding Balance M3/M2</t>
    </r>
  </si>
  <si>
    <r>
      <rPr>
        <b/>
        <sz val="14"/>
        <color theme="1"/>
        <rFont val="Khmer OS Battambang"/>
      </rPr>
      <t>ផលិត</t>
    </r>
    <r>
      <rPr>
        <b/>
        <sz val="14"/>
        <color theme="1"/>
        <rFont val="Times New Roman"/>
        <family val="1"/>
      </rPr>
      <t xml:space="preserve">
For Production</t>
    </r>
  </si>
  <si>
    <r>
      <rPr>
        <b/>
        <sz val="14"/>
        <color theme="1"/>
        <rFont val="Khmer OS Battambang"/>
      </rPr>
      <t>លក់</t>
    </r>
    <r>
      <rPr>
        <b/>
        <sz val="14"/>
        <color theme="1"/>
        <rFont val="Times New Roman"/>
        <family val="1"/>
      </rPr>
      <t xml:space="preserve">
For Sale</t>
    </r>
  </si>
  <si>
    <r>
      <rPr>
        <b/>
        <sz val="14"/>
        <color theme="1"/>
        <rFont val="Khmer OS Battambang"/>
      </rPr>
      <t>ឧបត្ថម្ភ</t>
    </r>
    <r>
      <rPr>
        <b/>
        <sz val="14"/>
        <color theme="1"/>
        <rFont val="Times New Roman"/>
        <family val="1"/>
      </rPr>
      <t xml:space="preserve">
For Sponsor</t>
    </r>
  </si>
  <si>
    <r>
      <rPr>
        <b/>
        <sz val="14"/>
        <color theme="1"/>
        <rFont val="Khmer OS Battambang"/>
      </rPr>
      <t>ខូចខាត</t>
    </r>
    <r>
      <rPr>
        <b/>
        <sz val="14"/>
        <color theme="1"/>
        <rFont val="Times New Roman"/>
        <family val="1"/>
      </rPr>
      <t xml:space="preserve">
Broken</t>
    </r>
  </si>
  <si>
    <t>3118</t>
  </si>
  <si>
    <t>3119</t>
  </si>
  <si>
    <t>3120</t>
  </si>
  <si>
    <t>3121</t>
  </si>
  <si>
    <t>3122</t>
  </si>
  <si>
    <t>3123</t>
  </si>
  <si>
    <t>114</t>
  </si>
  <si>
    <t>3124</t>
  </si>
  <si>
    <t>92</t>
  </si>
  <si>
    <t>93</t>
  </si>
  <si>
    <t>94</t>
  </si>
  <si>
    <t>95</t>
  </si>
  <si>
    <t>96</t>
  </si>
  <si>
    <t>98</t>
  </si>
  <si>
    <t>99</t>
  </si>
  <si>
    <t>100</t>
  </si>
  <si>
    <t>103</t>
  </si>
  <si>
    <t>102</t>
  </si>
  <si>
    <t>104</t>
  </si>
  <si>
    <t>105</t>
  </si>
  <si>
    <t>106</t>
  </si>
  <si>
    <t>107</t>
  </si>
  <si>
    <t>108</t>
  </si>
  <si>
    <t>109</t>
  </si>
  <si>
    <t>112</t>
  </si>
  <si>
    <t>113</t>
  </si>
  <si>
    <t>116</t>
  </si>
  <si>
    <t>119</t>
  </si>
  <si>
    <t>120</t>
  </si>
  <si>
    <t>121</t>
  </si>
  <si>
    <t>144</t>
  </si>
  <si>
    <t>97</t>
  </si>
  <si>
    <t>115</t>
  </si>
  <si>
    <t>118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</si>
  <si>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</si>
  <si>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</si>
  <si>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</si>
  <si>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</si>
  <si>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</si>
  <si>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</si>
  <si>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</si>
  <si>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</si>
  <si>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</si>
  <si>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</si>
  <si>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</si>
  <si>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</si>
  <si>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</si>
  <si>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</si>
  <si>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</si>
  <si>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</si>
  <si>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</si>
  <si>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</si>
  <si>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</si>
  <si>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</si>
  <si>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</si>
  <si>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</si>
  <si>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</si>
  <si>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1379</t>
  </si>
  <si>
    <t>1380</t>
  </si>
  <si>
    <t>1381</t>
  </si>
  <si>
    <t>1382</t>
  </si>
  <si>
    <t>1383</t>
  </si>
  <si>
    <t>1384</t>
  </si>
  <si>
    <t>1385</t>
  </si>
  <si>
    <t>1386</t>
  </si>
  <si>
    <t>SALE</t>
  </si>
  <si>
    <t>3148</t>
  </si>
  <si>
    <t>1387</t>
  </si>
  <si>
    <t>FREE</t>
  </si>
  <si>
    <t>3149</t>
  </si>
  <si>
    <t>3150</t>
  </si>
  <si>
    <t>3151</t>
  </si>
  <si>
    <t>3152</t>
  </si>
  <si>
    <t>3153</t>
  </si>
  <si>
    <t>127</t>
  </si>
  <si>
    <t>133</t>
  </si>
  <si>
    <t>128</t>
  </si>
  <si>
    <t>130</t>
  </si>
  <si>
    <t>145</t>
  </si>
  <si>
    <t>146</t>
  </si>
  <si>
    <t>124</t>
  </si>
  <si>
    <t>125</t>
  </si>
  <si>
    <t>132</t>
  </si>
  <si>
    <t>3154</t>
  </si>
  <si>
    <t>3155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</si>
  <si>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</si>
  <si>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</si>
  <si>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</si>
  <si>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</si>
  <si>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</si>
  <si>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</si>
  <si>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</si>
  <si>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</si>
  <si>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</si>
  <si>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147</t>
  </si>
  <si>
    <t>157</t>
  </si>
  <si>
    <t>3156</t>
  </si>
  <si>
    <t>3157</t>
  </si>
  <si>
    <t>3158</t>
  </si>
  <si>
    <t>3159</t>
  </si>
  <si>
    <t>3160</t>
  </si>
  <si>
    <t>3163</t>
  </si>
  <si>
    <t>3164</t>
  </si>
  <si>
    <t>3165</t>
  </si>
  <si>
    <t>3166</t>
  </si>
  <si>
    <t>3167</t>
  </si>
  <si>
    <t>3168</t>
  </si>
  <si>
    <t>3169</t>
  </si>
  <si>
    <t>3170</t>
  </si>
  <si>
    <t>3161</t>
  </si>
  <si>
    <t>3162</t>
  </si>
  <si>
    <t>3171</t>
  </si>
  <si>
    <t>3172</t>
  </si>
  <si>
    <t>1388</t>
  </si>
  <si>
    <t>1389</t>
  </si>
  <si>
    <t>1390</t>
  </si>
  <si>
    <t>3173</t>
  </si>
  <si>
    <t>3174</t>
  </si>
  <si>
    <t>3175</t>
  </si>
  <si>
    <t>3176</t>
  </si>
  <si>
    <t>3177</t>
  </si>
  <si>
    <t>3178</t>
  </si>
  <si>
    <t>3179</t>
  </si>
  <si>
    <t>3180</t>
  </si>
  <si>
    <t>163</t>
  </si>
  <si>
    <t>168</t>
  </si>
  <si>
    <t>158</t>
  </si>
  <si>
    <t>160</t>
  </si>
  <si>
    <t>3181</t>
  </si>
  <si>
    <t>3182</t>
  </si>
  <si>
    <t>159</t>
  </si>
  <si>
    <t>161</t>
  </si>
  <si>
    <t>162</t>
  </si>
  <si>
    <t>164</t>
  </si>
  <si>
    <t>165</t>
  </si>
  <si>
    <t>166</t>
  </si>
  <si>
    <t>1391</t>
  </si>
  <si>
    <t>1392</t>
  </si>
  <si>
    <t>1393</t>
  </si>
  <si>
    <t>1394</t>
  </si>
  <si>
    <t>1395</t>
  </si>
  <si>
    <t>1396</t>
  </si>
  <si>
    <t>1397</t>
  </si>
  <si>
    <t>1398</t>
  </si>
  <si>
    <t>170</t>
  </si>
  <si>
    <t>171</t>
  </si>
  <si>
    <t>172</t>
  </si>
  <si>
    <t>173</t>
  </si>
  <si>
    <t>174</t>
  </si>
  <si>
    <t>167</t>
  </si>
  <si>
    <t>3183</t>
  </si>
  <si>
    <t>3184</t>
  </si>
  <si>
    <t>1399</t>
  </si>
  <si>
    <t>1400</t>
  </si>
  <si>
    <t>3185</t>
  </si>
  <si>
    <t>3186</t>
  </si>
  <si>
    <t>3487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</si>
  <si>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</si>
  <si>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</si>
  <si>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</si>
  <si>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</si>
  <si>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</si>
  <si>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</si>
  <si>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</si>
  <si>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</si>
  <si>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</si>
  <si>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</si>
  <si>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</si>
  <si>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1401</t>
  </si>
  <si>
    <t>175</t>
  </si>
  <si>
    <t>176</t>
  </si>
  <si>
    <t>177</t>
  </si>
  <si>
    <t>MC5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</si>
  <si>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</si>
  <si>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</si>
  <si>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</si>
  <si>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</si>
  <si>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</si>
  <si>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</si>
  <si>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</si>
  <si>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</si>
  <si>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</si>
  <si>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</si>
  <si>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</si>
  <si>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</si>
  <si>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</si>
  <si>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1402</t>
  </si>
  <si>
    <t>1403</t>
  </si>
  <si>
    <t>1404</t>
  </si>
  <si>
    <t>3212</t>
  </si>
  <si>
    <t>3213</t>
  </si>
  <si>
    <t>3214</t>
  </si>
  <si>
    <t>203</t>
  </si>
  <si>
    <t>202</t>
  </si>
  <si>
    <t>201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</si>
  <si>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</si>
  <si>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</si>
  <si>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</si>
  <si>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</si>
  <si>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</si>
  <si>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</si>
  <si>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</si>
  <si>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</si>
  <si>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</si>
  <si>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</si>
  <si>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190</t>
  </si>
  <si>
    <t>187</t>
  </si>
  <si>
    <t>186</t>
  </si>
  <si>
    <t>185</t>
  </si>
  <si>
    <t>184</t>
  </si>
  <si>
    <t>181</t>
  </si>
  <si>
    <t>189</t>
  </si>
  <si>
    <t>188</t>
  </si>
  <si>
    <t>183</t>
  </si>
  <si>
    <t>182</t>
  </si>
  <si>
    <t>180</t>
  </si>
  <si>
    <t>179</t>
  </si>
  <si>
    <t>178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</si>
  <si>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</si>
  <si>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</si>
  <si>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</si>
  <si>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</si>
  <si>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</si>
  <si>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</si>
  <si>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</si>
  <si>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</si>
  <si>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</si>
  <si>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</si>
  <si>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</si>
  <si>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</si>
  <si>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</si>
  <si>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</si>
  <si>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</si>
  <si>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</si>
  <si>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1405</t>
  </si>
  <si>
    <t>3231</t>
  </si>
  <si>
    <t>3232</t>
  </si>
  <si>
    <t>3233</t>
  </si>
  <si>
    <t>1406</t>
  </si>
  <si>
    <t>213</t>
  </si>
  <si>
    <t>209</t>
  </si>
  <si>
    <t>208</t>
  </si>
  <si>
    <t>3234</t>
  </si>
  <si>
    <t>3235</t>
  </si>
  <si>
    <t>3236</t>
  </si>
  <si>
    <t>3237</t>
  </si>
  <si>
    <t>3239</t>
  </si>
  <si>
    <t>3238</t>
  </si>
  <si>
    <t>204</t>
  </si>
  <si>
    <t>206</t>
  </si>
  <si>
    <t>205</t>
  </si>
  <si>
    <t>207</t>
  </si>
  <si>
    <t>210</t>
  </si>
  <si>
    <t>211</t>
  </si>
  <si>
    <t>212</t>
  </si>
  <si>
    <t>1407</t>
  </si>
  <si>
    <t>3240</t>
  </si>
  <si>
    <t>3241</t>
  </si>
  <si>
    <t>3242</t>
  </si>
  <si>
    <t>3243</t>
  </si>
  <si>
    <t>3244</t>
  </si>
  <si>
    <t>3245</t>
  </si>
  <si>
    <t>3246</t>
  </si>
  <si>
    <t>1408</t>
  </si>
  <si>
    <t>1409</t>
  </si>
  <si>
    <t>3247</t>
  </si>
  <si>
    <t>1410</t>
  </si>
  <si>
    <t>1411</t>
  </si>
  <si>
    <t>3248</t>
  </si>
  <si>
    <t>3249</t>
  </si>
  <si>
    <t>3251</t>
  </si>
  <si>
    <t>3252</t>
  </si>
  <si>
    <t>3253</t>
  </si>
  <si>
    <t>3254</t>
  </si>
  <si>
    <t>3255</t>
  </si>
  <si>
    <t>214</t>
  </si>
  <si>
    <t>215</t>
  </si>
  <si>
    <t>217</t>
  </si>
  <si>
    <t>219</t>
  </si>
  <si>
    <t>220</t>
  </si>
  <si>
    <t>221</t>
  </si>
  <si>
    <t>216</t>
  </si>
  <si>
    <t>218</t>
  </si>
  <si>
    <t>1412</t>
  </si>
  <si>
    <t>3256</t>
  </si>
  <si>
    <t>3257</t>
  </si>
  <si>
    <t>3258</t>
  </si>
  <si>
    <t>3259</t>
  </si>
  <si>
    <t>3260</t>
  </si>
  <si>
    <t>1443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</si>
</sst>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0"/>
    <numFmt numFmtId="165" formatCode="&quot;D&quot;00"/>
    <numFmt numFmtId="166" formatCode="0.0"/>
    <numFmt numFmtId="167" formatCode="dd\-mm\-yyyy"/>
    <numFmt numFmtId="168" formatCode="_(* #,##0.000_);_(* \(#,##0.000\);_(* &quot;-&quot;??_);_(@_)"/>
    <numFmt numFmtId="169" formatCode="0.000"/>
    <numFmt numFmtId="170" formatCode="[$-409]d\-mmm\-yyyy;@"/>
    <numFmt numFmtId="171" formatCode="d/mm/yyyy;@"/>
    <numFmt numFmtId="172" formatCode="dd\.mm\.yy;@"/>
    <numFmt numFmtId="173" formatCode="_(\ #,##0.00_)&quot;M3&quot;;_(\ \(#,##0.00\)&quot;M3&quot;;_(\ &quot;-&quot;??_)&quot;M3&quot;;_(@_)\ &quot;M3&quot;"/>
    <numFmt numFmtId="174" formatCode="_(\ #,##0.00_)&quot;M2&quot;;_(\ \(#,##0.00\)&quot;M2&quot;;_(\ &quot;-&quot;??_)&quot;M2&quot;;_(@_)\ &quot;M2&quot;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Khmer OS Muol Light"/>
    </font>
    <font>
      <b/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7030A0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0000FF"/>
      <name val="Times New Roman"/>
      <family val="1"/>
    </font>
    <font>
      <sz val="12"/>
      <color rgb="FFFF0000"/>
      <name val="Times New Roman"/>
      <family val="1"/>
    </font>
    <font>
      <sz val="12"/>
      <color rgb="FF0000FF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4"/>
      <name val="Khmer OS Muol Light"/>
    </font>
    <font>
      <b/>
      <sz val="11"/>
      <name val="Times New Roman"/>
      <family val="1"/>
    </font>
    <font>
      <b/>
      <sz val="16"/>
      <color rgb="FFFF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2"/>
      <color rgb="FF0070C0"/>
      <name val="Times New Roman"/>
      <family val="1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4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Arial Narrow"/>
      <family val="2"/>
    </font>
    <font>
      <sz val="11"/>
      <color theme="1"/>
      <name val="Khmer OS Siemreap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NewRomanPSMT"/>
    </font>
    <font>
      <b/>
      <sz val="11"/>
      <color theme="1"/>
      <name val="Khmer OS Siemreap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Khmer OS Siemreap"/>
    </font>
    <font>
      <b/>
      <sz val="14"/>
      <color rgb="FFFF0000"/>
      <name val="Times New Roman"/>
      <family val="1"/>
    </font>
    <font>
      <sz val="11"/>
      <color rgb="FFFF0000"/>
      <name val="Times New Roman"/>
      <family val="1"/>
    </font>
    <font>
      <b/>
      <sz val="12"/>
      <color rgb="FF0070C0"/>
      <name val="Times New Roman"/>
      <family val="1"/>
    </font>
    <font>
      <b/>
      <vertAlign val="superscript"/>
      <sz val="12"/>
      <name val="Times New Roman"/>
      <family val="1"/>
    </font>
    <font>
      <sz val="12"/>
      <color theme="8"/>
      <name val="Times New Roman"/>
      <family val="1"/>
    </font>
    <font>
      <sz val="16"/>
      <color rgb="FFFF0000"/>
      <name val="Times New Roman"/>
      <family val="1"/>
    </font>
    <font>
      <b/>
      <sz val="12"/>
      <color theme="8"/>
      <name val="Times New Roman"/>
      <family val="1"/>
    </font>
    <font>
      <sz val="11"/>
      <color theme="8"/>
      <name val="Calibri"/>
      <family val="2"/>
      <scheme val="minor"/>
    </font>
    <font>
      <sz val="9"/>
      <name val="Times New Roman"/>
      <family val="1"/>
    </font>
    <font>
      <sz val="18"/>
      <name val="Khmer OS Muol Light"/>
    </font>
    <font>
      <u/>
      <sz val="16"/>
      <color theme="1"/>
      <name val="Khmer OS Muol Light"/>
    </font>
    <font>
      <sz val="11"/>
      <color theme="3"/>
      <name val="Calibri"/>
      <family val="2"/>
      <scheme val="minor"/>
    </font>
    <font>
      <sz val="11"/>
      <color theme="3"/>
      <name val="Times New Roman"/>
      <family val="1"/>
    </font>
    <font>
      <b/>
      <sz val="11"/>
      <color theme="3"/>
      <name val="Times New Roman"/>
      <family val="1"/>
    </font>
    <font>
      <b/>
      <sz val="9"/>
      <name val="Times New Roman"/>
      <family val="1"/>
    </font>
    <font>
      <sz val="11"/>
      <name val="Calibri"/>
      <family val="2"/>
      <scheme val="minor"/>
    </font>
    <font>
      <sz val="11"/>
      <color theme="8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Khmer OS Battambang"/>
    </font>
    <font>
      <sz val="14"/>
      <color theme="1"/>
      <name val="Khmer OS Battambang"/>
    </font>
    <font>
      <b/>
      <u/>
      <sz val="16"/>
      <color theme="1"/>
      <name val="Times New Roman"/>
      <family val="1"/>
    </font>
    <font>
      <sz val="16"/>
      <color rgb="FF000000"/>
      <name val="Khmer OS Muol Light"/>
    </font>
    <font>
      <sz val="16"/>
      <color rgb="FF000000"/>
      <name val="Khmer OS Siemreap"/>
    </font>
    <font>
      <sz val="16"/>
      <color theme="1"/>
      <name val="Wingdings"/>
      <charset val="2"/>
    </font>
    <font>
      <sz val="16"/>
      <color theme="1"/>
      <name val="Khmer OS Siemreap"/>
    </font>
    <font>
      <b/>
      <u/>
      <sz val="14"/>
      <color theme="1"/>
      <name val="Khmer OS Siemreap"/>
    </font>
    <font>
      <b/>
      <sz val="14"/>
      <color rgb="FFFF0000"/>
      <name val="Khmer OS Siemreap"/>
    </font>
    <font>
      <sz val="14"/>
      <color rgb="FFFF0000"/>
      <name val="Times New Roman"/>
      <family val="1"/>
    </font>
    <font>
      <sz val="14"/>
      <color theme="1"/>
      <name val="Khmer OS Siemreap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326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7" fillId="0" borderId="0" xfId="2" applyNumberFormat="1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" fontId="7" fillId="0" borderId="7" xfId="2" applyNumberFormat="1" applyFont="1" applyBorder="1" applyAlignment="1">
      <alignment vertical="center"/>
    </xf>
    <xf numFmtId="1" fontId="7" fillId="0" borderId="0" xfId="2" applyNumberFormat="1" applyFont="1" applyAlignment="1">
      <alignment vertical="center"/>
    </xf>
    <xf numFmtId="1" fontId="7" fillId="0" borderId="6" xfId="2" applyNumberFormat="1" applyFont="1" applyBorder="1" applyAlignment="1">
      <alignment vertical="center"/>
    </xf>
    <xf numFmtId="166" fontId="8" fillId="0" borderId="1" xfId="0" applyNumberFormat="1" applyFont="1" applyBorder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textRotation="90"/>
    </xf>
    <xf numFmtId="0" fontId="10" fillId="6" borderId="1" xfId="0" applyFont="1" applyFill="1" applyBorder="1" applyAlignment="1">
      <alignment horizontal="center" vertical="center" textRotation="90" wrapText="1"/>
    </xf>
    <xf numFmtId="2" fontId="5" fillId="0" borderId="1" xfId="0" applyNumberFormat="1" applyFont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67" fontId="13" fillId="8" borderId="1" xfId="0" applyNumberFormat="1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2" fontId="13" fillId="8" borderId="1" xfId="0" applyNumberFormat="1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68" fontId="13" fillId="8" borderId="1" xfId="1" applyNumberFormat="1" applyFont="1" applyFill="1" applyBorder="1" applyAlignment="1">
      <alignment horizontal="center" vertical="center"/>
    </xf>
    <xf numFmtId="43" fontId="3" fillId="8" borderId="1" xfId="1" applyFont="1" applyFill="1" applyBorder="1" applyAlignment="1">
      <alignment horizontal="center" vertical="center"/>
    </xf>
    <xf numFmtId="43" fontId="14" fillId="8" borderId="1" xfId="1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right" vertical="center"/>
    </xf>
    <xf numFmtId="2" fontId="9" fillId="0" borderId="3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7" borderId="14" xfId="0" applyNumberFormat="1" applyFont="1" applyFill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7" fillId="0" borderId="7" xfId="2" applyNumberFormat="1" applyFont="1" applyBorder="1" applyAlignment="1">
      <alignment vertical="center"/>
    </xf>
    <xf numFmtId="2" fontId="7" fillId="0" borderId="0" xfId="2" applyNumberFormat="1" applyFont="1" applyAlignment="1">
      <alignment vertical="center"/>
    </xf>
    <xf numFmtId="2" fontId="7" fillId="0" borderId="6" xfId="2" applyNumberFormat="1" applyFont="1" applyBorder="1" applyAlignment="1">
      <alignment vertical="center"/>
    </xf>
    <xf numFmtId="2" fontId="7" fillId="0" borderId="8" xfId="2" applyNumberFormat="1" applyFont="1" applyBorder="1" applyAlignment="1">
      <alignment vertical="center"/>
    </xf>
    <xf numFmtId="2" fontId="7" fillId="0" borderId="9" xfId="2" applyNumberFormat="1" applyFont="1" applyBorder="1" applyAlignment="1">
      <alignment vertical="center"/>
    </xf>
    <xf numFmtId="2" fontId="7" fillId="0" borderId="10" xfId="2" applyNumberFormat="1" applyFont="1" applyBorder="1" applyAlignment="1">
      <alignment vertical="center"/>
    </xf>
    <xf numFmtId="164" fontId="3" fillId="4" borderId="14" xfId="0" applyNumberFormat="1" applyFont="1" applyFill="1" applyBorder="1" applyAlignment="1">
      <alignment horizontal="center" vertical="center"/>
    </xf>
    <xf numFmtId="166" fontId="3" fillId="0" borderId="14" xfId="0" applyNumberFormat="1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right" vertical="center" wrapText="1"/>
    </xf>
    <xf numFmtId="169" fontId="10" fillId="6" borderId="1" xfId="0" applyNumberFormat="1" applyFont="1" applyFill="1" applyBorder="1" applyAlignment="1">
      <alignment horizontal="center" vertical="center"/>
    </xf>
    <xf numFmtId="2" fontId="10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right" vertical="center"/>
    </xf>
    <xf numFmtId="169" fontId="20" fillId="0" borderId="1" xfId="0" applyNumberFormat="1" applyFont="1" applyBorder="1" applyAlignment="1">
      <alignment horizontal="center" vertical="center"/>
    </xf>
    <xf numFmtId="169" fontId="21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4" fontId="1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/>
    </xf>
    <xf numFmtId="2" fontId="13" fillId="8" borderId="1" xfId="0" applyNumberFormat="1" applyFont="1" applyFill="1" applyBorder="1" applyAlignment="1">
      <alignment horizontal="right" vertical="center"/>
    </xf>
    <xf numFmtId="169" fontId="20" fillId="8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5" fillId="10" borderId="1" xfId="0" applyFont="1" applyFill="1" applyBorder="1" applyAlignment="1">
      <alignment vertical="center"/>
    </xf>
    <xf numFmtId="2" fontId="6" fillId="10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6" fillId="9" borderId="15" xfId="0" applyFont="1" applyFill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2" fontId="6" fillId="10" borderId="15" xfId="0" applyNumberFormat="1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72" fontId="13" fillId="0" borderId="21" xfId="0" applyNumberFormat="1" applyFont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49" fontId="3" fillId="7" borderId="18" xfId="0" applyNumberFormat="1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2" fontId="3" fillId="12" borderId="22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29" fillId="12" borderId="0" xfId="0" applyFont="1" applyFill="1" applyAlignment="1">
      <alignment vertical="center"/>
    </xf>
    <xf numFmtId="172" fontId="13" fillId="0" borderId="25" xfId="0" applyNumberFormat="1" applyFont="1" applyBorder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2" fontId="3" fillId="12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172" fontId="13" fillId="0" borderId="27" xfId="0" applyNumberFormat="1" applyFon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49" fontId="3" fillId="7" borderId="29" xfId="0" applyNumberFormat="1" applyFont="1" applyFill="1" applyBorder="1" applyAlignment="1">
      <alignment horizontal="center" vertical="center"/>
    </xf>
    <xf numFmtId="0" fontId="3" fillId="12" borderId="28" xfId="0" applyFont="1" applyFill="1" applyBorder="1" applyAlignment="1">
      <alignment horizontal="center" vertical="center"/>
    </xf>
    <xf numFmtId="2" fontId="3" fillId="12" borderId="28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4" fontId="5" fillId="8" borderId="25" xfId="0" applyNumberFormat="1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2" fontId="5" fillId="8" borderId="0" xfId="0" applyNumberFormat="1" applyFont="1" applyFill="1" applyAlignment="1">
      <alignment horizontal="center" vertical="center"/>
    </xf>
    <xf numFmtId="1" fontId="5" fillId="8" borderId="0" xfId="0" applyNumberFormat="1" applyFont="1" applyFill="1" applyAlignment="1">
      <alignment horizontal="center" vertical="center"/>
    </xf>
    <xf numFmtId="2" fontId="5" fillId="8" borderId="18" xfId="0" applyNumberFormat="1" applyFont="1" applyFill="1" applyBorder="1" applyAlignment="1">
      <alignment horizontal="center" vertical="center"/>
    </xf>
    <xf numFmtId="2" fontId="6" fillId="8" borderId="0" xfId="1" applyNumberFormat="1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5" fillId="0" borderId="2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2" fontId="17" fillId="7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2" fontId="25" fillId="7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/>
    </xf>
    <xf numFmtId="2" fontId="17" fillId="10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2" fontId="17" fillId="14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2" fontId="25" fillId="14" borderId="1" xfId="0" applyNumberFormat="1" applyFont="1" applyFill="1" applyBorder="1" applyAlignment="1">
      <alignment horizontal="center" vertical="center"/>
    </xf>
    <xf numFmtId="2" fontId="25" fillId="10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169" fontId="13" fillId="0" borderId="1" xfId="0" applyNumberFormat="1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right" vertical="center"/>
    </xf>
    <xf numFmtId="0" fontId="14" fillId="7" borderId="1" xfId="0" applyFont="1" applyFill="1" applyBorder="1" applyAlignment="1">
      <alignment horizontal="right" vertical="center"/>
    </xf>
    <xf numFmtId="2" fontId="14" fillId="7" borderId="1" xfId="0" applyNumberFormat="1" applyFont="1" applyFill="1" applyBorder="1" applyAlignment="1">
      <alignment horizontal="right" vertical="center"/>
    </xf>
    <xf numFmtId="0" fontId="35" fillId="7" borderId="1" xfId="0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right" vertical="center"/>
    </xf>
    <xf numFmtId="0" fontId="10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right" vertical="center"/>
    </xf>
    <xf numFmtId="2" fontId="6" fillId="10" borderId="1" xfId="0" applyNumberFormat="1" applyFont="1" applyFill="1" applyBorder="1" applyAlignment="1">
      <alignment horizontal="right" vertical="center"/>
    </xf>
    <xf numFmtId="0" fontId="14" fillId="10" borderId="1" xfId="0" applyFont="1" applyFill="1" applyBorder="1" applyAlignment="1">
      <alignment horizontal="right" vertical="center"/>
    </xf>
    <xf numFmtId="2" fontId="14" fillId="10" borderId="1" xfId="0" applyNumberFormat="1" applyFont="1" applyFill="1" applyBorder="1" applyAlignment="1">
      <alignment horizontal="right" vertical="center"/>
    </xf>
    <xf numFmtId="0" fontId="35" fillId="10" borderId="1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right" vertical="center"/>
    </xf>
    <xf numFmtId="2" fontId="7" fillId="0" borderId="5" xfId="2" applyNumberFormat="1" applyFont="1" applyBorder="1" applyAlignment="1">
      <alignment vertical="center"/>
    </xf>
    <xf numFmtId="2" fontId="7" fillId="0" borderId="2" xfId="2" applyNumberFormat="1" applyFont="1" applyBorder="1" applyAlignment="1">
      <alignment vertical="center"/>
    </xf>
    <xf numFmtId="1" fontId="7" fillId="0" borderId="1" xfId="2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19" fillId="6" borderId="3" xfId="0" applyFont="1" applyFill="1" applyBorder="1" applyAlignment="1">
      <alignment horizontal="right" vertical="center"/>
    </xf>
    <xf numFmtId="14" fontId="4" fillId="0" borderId="0" xfId="0" applyNumberFormat="1" applyFont="1" applyAlignment="1">
      <alignment horizontal="right" vertical="center"/>
    </xf>
    <xf numFmtId="169" fontId="4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2" fillId="0" borderId="0" xfId="0" applyFont="1"/>
    <xf numFmtId="0" fontId="0" fillId="0" borderId="0" xfId="0" applyAlignment="1">
      <alignment horizontal="center" vertical="center"/>
    </xf>
    <xf numFmtId="0" fontId="36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2" fontId="38" fillId="0" borderId="1" xfId="0" applyNumberFormat="1" applyFont="1" applyBorder="1" applyAlignment="1">
      <alignment horizontal="right" vertical="center"/>
    </xf>
    <xf numFmtId="2" fontId="38" fillId="7" borderId="1" xfId="0" applyNumberFormat="1" applyFont="1" applyFill="1" applyBorder="1" applyAlignment="1">
      <alignment horizontal="right" vertical="center"/>
    </xf>
    <xf numFmtId="2" fontId="38" fillId="13" borderId="1" xfId="0" applyNumberFormat="1" applyFont="1" applyFill="1" applyBorder="1" applyAlignment="1">
      <alignment horizontal="right" vertical="center"/>
    </xf>
    <xf numFmtId="43" fontId="38" fillId="0" borderId="1" xfId="1" applyFont="1" applyBorder="1" applyAlignment="1">
      <alignment horizontal="right" vertical="center"/>
    </xf>
    <xf numFmtId="43" fontId="34" fillId="0" borderId="1" xfId="1" applyFont="1" applyBorder="1" applyAlignment="1">
      <alignment horizontal="right" vertical="center"/>
    </xf>
    <xf numFmtId="39" fontId="41" fillId="3" borderId="0" xfId="0" applyNumberFormat="1" applyFont="1" applyFill="1" applyAlignment="1">
      <alignment horizontal="center" vertical="center"/>
    </xf>
    <xf numFmtId="39" fontId="41" fillId="6" borderId="0" xfId="0" applyNumberFormat="1" applyFont="1" applyFill="1" applyAlignment="1">
      <alignment horizontal="center" vertical="center"/>
    </xf>
    <xf numFmtId="0" fontId="0" fillId="3" borderId="25" xfId="0" applyFill="1" applyBorder="1" applyAlignment="1">
      <alignment horizontal="center" vertical="center" wrapText="1"/>
    </xf>
    <xf numFmtId="43" fontId="38" fillId="7" borderId="1" xfId="1" applyFont="1" applyFill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43" fontId="34" fillId="7" borderId="1" xfId="1" applyFont="1" applyFill="1" applyBorder="1" applyAlignment="1">
      <alignment horizontal="right" vertical="center"/>
    </xf>
    <xf numFmtId="0" fontId="42" fillId="3" borderId="1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37" fillId="7" borderId="30" xfId="0" applyFont="1" applyFill="1" applyBorder="1" applyAlignment="1">
      <alignment horizontal="left" vertical="center" wrapText="1"/>
    </xf>
    <xf numFmtId="0" fontId="8" fillId="7" borderId="30" xfId="0" applyFont="1" applyFill="1" applyBorder="1" applyAlignment="1">
      <alignment horizontal="center" vertical="center"/>
    </xf>
    <xf numFmtId="43" fontId="34" fillId="0" borderId="30" xfId="1" applyFont="1" applyBorder="1" applyAlignment="1">
      <alignment horizontal="right" vertical="center"/>
    </xf>
    <xf numFmtId="0" fontId="17" fillId="7" borderId="0" xfId="0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37" fillId="0" borderId="0" xfId="0" applyFont="1"/>
    <xf numFmtId="2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 wrapText="1"/>
    </xf>
    <xf numFmtId="165" fontId="3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165" fontId="3" fillId="6" borderId="13" xfId="0" applyNumberFormat="1" applyFont="1" applyFill="1" applyBorder="1" applyAlignment="1">
      <alignment horizontal="center" vertical="center"/>
    </xf>
    <xf numFmtId="166" fontId="3" fillId="6" borderId="3" xfId="0" applyNumberFormat="1" applyFont="1" applyFill="1" applyBorder="1" applyAlignment="1">
      <alignment horizontal="center" vertical="center"/>
    </xf>
    <xf numFmtId="166" fontId="3" fillId="6" borderId="1" xfId="0" applyNumberFormat="1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8" fillId="4" borderId="1" xfId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7" fillId="0" borderId="0" xfId="2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26" fillId="0" borderId="0" xfId="2" applyNumberFormat="1" applyFont="1" applyFill="1" applyBorder="1" applyAlignment="1">
      <alignment horizontal="center" vertical="center"/>
    </xf>
    <xf numFmtId="2" fontId="7" fillId="0" borderId="0" xfId="2" applyNumberFormat="1" applyFont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2" fontId="17" fillId="0" borderId="0" xfId="2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4" fontId="7" fillId="0" borderId="0" xfId="2" applyNumberFormat="1" applyFont="1" applyFill="1" applyBorder="1" applyAlignment="1">
      <alignment horizontal="center" vertical="center"/>
    </xf>
    <xf numFmtId="2" fontId="7" fillId="0" borderId="0" xfId="2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vertical="center"/>
    </xf>
    <xf numFmtId="43" fontId="38" fillId="0" borderId="1" xfId="1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43" fontId="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3" fillId="7" borderId="0" xfId="0" applyNumberFormat="1" applyFont="1" applyFill="1" applyBorder="1" applyAlignment="1">
      <alignment horizontal="center" vertical="center"/>
    </xf>
    <xf numFmtId="166" fontId="47" fillId="12" borderId="34" xfId="0" applyNumberFormat="1" applyFont="1" applyFill="1" applyBorder="1" applyAlignment="1">
      <alignment horizontal="center" vertical="center"/>
    </xf>
    <xf numFmtId="0" fontId="48" fillId="12" borderId="1" xfId="0" applyFont="1" applyFill="1" applyBorder="1" applyAlignment="1">
      <alignment vertical="center"/>
    </xf>
    <xf numFmtId="0" fontId="48" fillId="12" borderId="1" xfId="0" applyFont="1" applyFill="1" applyBorder="1" applyAlignment="1">
      <alignment vertical="center" wrapText="1"/>
    </xf>
    <xf numFmtId="0" fontId="49" fillId="12" borderId="1" xfId="0" applyFont="1" applyFill="1" applyBorder="1" applyAlignment="1">
      <alignment vertical="center"/>
    </xf>
    <xf numFmtId="173" fontId="49" fillId="12" borderId="1" xfId="0" applyNumberFormat="1" applyFont="1" applyFill="1" applyBorder="1" applyAlignment="1">
      <alignment horizontal="right" vertical="center"/>
    </xf>
    <xf numFmtId="0" fontId="39" fillId="12" borderId="35" xfId="0" applyFont="1" applyFill="1" applyBorder="1" applyAlignment="1">
      <alignment horizontal="center" vertical="center"/>
    </xf>
    <xf numFmtId="174" fontId="49" fillId="12" borderId="1" xfId="1" applyNumberFormat="1" applyFont="1" applyFill="1" applyBorder="1" applyAlignment="1">
      <alignment horizontal="right" vertical="center"/>
    </xf>
    <xf numFmtId="171" fontId="27" fillId="18" borderId="16" xfId="0" applyNumberFormat="1" applyFont="1" applyFill="1" applyBorder="1" applyAlignment="1">
      <alignment horizontal="center" vertical="center"/>
    </xf>
    <xf numFmtId="0" fontId="27" fillId="18" borderId="17" xfId="0" applyFont="1" applyFill="1" applyBorder="1" applyAlignment="1">
      <alignment horizontal="center" vertical="center"/>
    </xf>
    <xf numFmtId="1" fontId="27" fillId="18" borderId="17" xfId="0" applyNumberFormat="1" applyFont="1" applyFill="1" applyBorder="1" applyAlignment="1">
      <alignment horizontal="center" vertical="center"/>
    </xf>
    <xf numFmtId="2" fontId="27" fillId="18" borderId="17" xfId="1" applyNumberFormat="1" applyFont="1" applyFill="1" applyBorder="1" applyAlignment="1">
      <alignment horizontal="center" vertical="center"/>
    </xf>
    <xf numFmtId="2" fontId="27" fillId="18" borderId="17" xfId="0" applyNumberFormat="1" applyFont="1" applyFill="1" applyBorder="1" applyAlignment="1">
      <alignment horizontal="center" vertical="center"/>
    </xf>
    <xf numFmtId="2" fontId="27" fillId="18" borderId="18" xfId="0" applyNumberFormat="1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171" fontId="33" fillId="15" borderId="15" xfId="0" applyNumberFormat="1" applyFont="1" applyFill="1" applyBorder="1" applyAlignment="1">
      <alignment horizontal="center" vertical="center"/>
    </xf>
    <xf numFmtId="171" fontId="27" fillId="15" borderId="15" xfId="0" applyNumberFormat="1" applyFont="1" applyFill="1" applyBorder="1" applyAlignment="1">
      <alignment horizontal="center" vertical="center"/>
    </xf>
    <xf numFmtId="0" fontId="27" fillId="15" borderId="15" xfId="0" applyFont="1" applyFill="1" applyBorder="1" applyAlignment="1">
      <alignment horizontal="center" vertical="center"/>
    </xf>
    <xf numFmtId="1" fontId="27" fillId="15" borderId="15" xfId="0" applyNumberFormat="1" applyFont="1" applyFill="1" applyBorder="1" applyAlignment="1">
      <alignment horizontal="center" vertical="center"/>
    </xf>
    <xf numFmtId="2" fontId="27" fillId="15" borderId="15" xfId="1" applyNumberFormat="1" applyFont="1" applyFill="1" applyBorder="1" applyAlignment="1">
      <alignment horizontal="center" vertical="center"/>
    </xf>
    <xf numFmtId="2" fontId="27" fillId="15" borderId="15" xfId="0" applyNumberFormat="1" applyFont="1" applyFill="1" applyBorder="1" applyAlignment="1">
      <alignment horizontal="center" vertical="center"/>
    </xf>
    <xf numFmtId="2" fontId="27" fillId="16" borderId="15" xfId="0" applyNumberFormat="1" applyFont="1" applyFill="1" applyBorder="1" applyAlignment="1">
      <alignment horizontal="center" vertical="center"/>
    </xf>
    <xf numFmtId="2" fontId="5" fillId="0" borderId="38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2" fontId="5" fillId="0" borderId="39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13" fillId="7" borderId="22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right" vertical="center" wrapText="1"/>
    </xf>
    <xf numFmtId="0" fontId="10" fillId="6" borderId="15" xfId="0" applyFont="1" applyFill="1" applyBorder="1" applyAlignment="1">
      <alignment horizontal="center" vertical="center" textRotation="90"/>
    </xf>
    <xf numFmtId="169" fontId="10" fillId="6" borderId="15" xfId="0" applyNumberFormat="1" applyFont="1" applyFill="1" applyBorder="1" applyAlignment="1">
      <alignment horizontal="center" vertical="center"/>
    </xf>
    <xf numFmtId="2" fontId="10" fillId="6" borderId="15" xfId="0" applyNumberFormat="1" applyFont="1" applyFill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right" vertical="center"/>
    </xf>
    <xf numFmtId="0" fontId="4" fillId="8" borderId="41" xfId="0" applyFont="1" applyFill="1" applyBorder="1" applyAlignment="1">
      <alignment horizontal="center" vertical="center"/>
    </xf>
    <xf numFmtId="14" fontId="13" fillId="8" borderId="42" xfId="0" applyNumberFormat="1" applyFont="1" applyFill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/>
    </xf>
    <xf numFmtId="49" fontId="3" fillId="8" borderId="42" xfId="0" applyNumberFormat="1" applyFont="1" applyFill="1" applyBorder="1" applyAlignment="1">
      <alignment horizontal="center"/>
    </xf>
    <xf numFmtId="2" fontId="13" fillId="8" borderId="42" xfId="0" applyNumberFormat="1" applyFont="1" applyFill="1" applyBorder="1" applyAlignment="1">
      <alignment horizontal="center" vertical="center"/>
    </xf>
    <xf numFmtId="169" fontId="13" fillId="8" borderId="42" xfId="0" applyNumberFormat="1" applyFont="1" applyFill="1" applyBorder="1" applyAlignment="1">
      <alignment horizontal="center" vertical="center"/>
    </xf>
    <xf numFmtId="1" fontId="5" fillId="8" borderId="42" xfId="0" applyNumberFormat="1" applyFont="1" applyFill="1" applyBorder="1" applyAlignment="1">
      <alignment horizontal="center" vertical="center"/>
    </xf>
    <xf numFmtId="2" fontId="13" fillId="8" borderId="42" xfId="0" applyNumberFormat="1" applyFont="1" applyFill="1" applyBorder="1" applyAlignment="1">
      <alignment horizontal="right" vertical="center"/>
    </xf>
    <xf numFmtId="169" fontId="20" fillId="8" borderId="42" xfId="0" applyNumberFormat="1" applyFont="1" applyFill="1" applyBorder="1" applyAlignment="1">
      <alignment horizontal="center" vertical="center"/>
    </xf>
    <xf numFmtId="169" fontId="21" fillId="8" borderId="42" xfId="0" applyNumberFormat="1" applyFont="1" applyFill="1" applyBorder="1" applyAlignment="1">
      <alignment horizontal="center" vertical="center"/>
    </xf>
    <xf numFmtId="0" fontId="4" fillId="8" borderId="43" xfId="0" applyFont="1" applyFill="1" applyBorder="1" applyAlignment="1">
      <alignment horizontal="center" vertical="center"/>
    </xf>
    <xf numFmtId="169" fontId="20" fillId="0" borderId="38" xfId="0" applyNumberFormat="1" applyFont="1" applyFill="1" applyBorder="1" applyAlignment="1">
      <alignment horizontal="center" vertical="center"/>
    </xf>
    <xf numFmtId="2" fontId="13" fillId="7" borderId="23" xfId="1" applyNumberFormat="1" applyFont="1" applyFill="1" applyBorder="1" applyAlignment="1">
      <alignment horizontal="center"/>
    </xf>
    <xf numFmtId="169" fontId="13" fillId="7" borderId="23" xfId="0" applyNumberFormat="1" applyFont="1" applyFill="1" applyBorder="1" applyAlignment="1">
      <alignment horizontal="center"/>
    </xf>
    <xf numFmtId="0" fontId="13" fillId="7" borderId="23" xfId="0" applyFont="1" applyFill="1" applyBorder="1" applyAlignment="1">
      <alignment horizontal="center"/>
    </xf>
    <xf numFmtId="2" fontId="13" fillId="7" borderId="23" xfId="0" applyNumberFormat="1" applyFont="1" applyFill="1" applyBorder="1" applyAlignment="1">
      <alignment horizontal="center"/>
    </xf>
    <xf numFmtId="0" fontId="13" fillId="7" borderId="28" xfId="0" applyFont="1" applyFill="1" applyBorder="1" applyAlignment="1">
      <alignment horizontal="center" vertical="center"/>
    </xf>
    <xf numFmtId="2" fontId="13" fillId="7" borderId="30" xfId="1" applyNumberFormat="1" applyFont="1" applyFill="1" applyBorder="1" applyAlignment="1">
      <alignment horizontal="center"/>
    </xf>
    <xf numFmtId="169" fontId="13" fillId="7" borderId="30" xfId="0" applyNumberFormat="1" applyFont="1" applyFill="1" applyBorder="1" applyAlignment="1">
      <alignment horizontal="center"/>
    </xf>
    <xf numFmtId="0" fontId="13" fillId="7" borderId="30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 vertical="center"/>
    </xf>
    <xf numFmtId="2" fontId="13" fillId="7" borderId="1" xfId="1" applyNumberFormat="1" applyFont="1" applyFill="1" applyBorder="1" applyAlignment="1">
      <alignment horizontal="center"/>
    </xf>
    <xf numFmtId="169" fontId="13" fillId="7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2" fontId="13" fillId="7" borderId="1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174" fontId="49" fillId="12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43" fontId="3" fillId="6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6" fillId="9" borderId="15" xfId="0" applyNumberFormat="1" applyFont="1" applyFill="1" applyBorder="1" applyAlignment="1">
      <alignment horizontal="center" vertical="center"/>
    </xf>
    <xf numFmtId="167" fontId="13" fillId="0" borderId="1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43" fontId="51" fillId="0" borderId="1" xfId="1" applyFont="1" applyFill="1" applyBorder="1" applyAlignment="1">
      <alignment horizontal="center" vertical="center"/>
    </xf>
    <xf numFmtId="14" fontId="15" fillId="0" borderId="1" xfId="1" applyNumberFormat="1" applyFont="1" applyFill="1" applyBorder="1" applyAlignment="1">
      <alignment horizontal="center" vertical="center"/>
    </xf>
    <xf numFmtId="43" fontId="1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29" fillId="0" borderId="1" xfId="0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right" vertical="center"/>
    </xf>
    <xf numFmtId="169" fontId="51" fillId="0" borderId="1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43" fontId="5" fillId="0" borderId="0" xfId="1" applyFont="1" applyBorder="1" applyAlignment="1">
      <alignment horizontal="center" vertical="center"/>
    </xf>
    <xf numFmtId="43" fontId="5" fillId="0" borderId="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43" fontId="5" fillId="0" borderId="4" xfId="1" applyFont="1" applyBorder="1" applyAlignment="1">
      <alignment horizontal="center" vertical="center"/>
    </xf>
    <xf numFmtId="43" fontId="5" fillId="0" borderId="7" xfId="1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38" xfId="0" applyNumberFormat="1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center"/>
    </xf>
    <xf numFmtId="2" fontId="13" fillId="0" borderId="38" xfId="0" applyNumberFormat="1" applyFont="1" applyFill="1" applyBorder="1" applyAlignment="1">
      <alignment horizontal="center" vertical="center"/>
    </xf>
    <xf numFmtId="169" fontId="13" fillId="0" borderId="38" xfId="0" applyNumberFormat="1" applyFont="1" applyFill="1" applyBorder="1" applyAlignment="1">
      <alignment horizontal="center" vertical="center"/>
    </xf>
    <xf numFmtId="1" fontId="5" fillId="0" borderId="38" xfId="0" applyNumberFormat="1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right" vertical="center"/>
    </xf>
    <xf numFmtId="169" fontId="21" fillId="0" borderId="38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3" fillId="7" borderId="15" xfId="1" applyNumberFormat="1" applyFont="1" applyFill="1" applyBorder="1" applyAlignment="1">
      <alignment horizontal="center"/>
    </xf>
    <xf numFmtId="169" fontId="13" fillId="7" borderId="15" xfId="0" applyNumberFormat="1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9" fontId="20" fillId="7" borderId="38" xfId="0" applyNumberFormat="1" applyFont="1" applyFill="1" applyBorder="1" applyAlignment="1">
      <alignment horizontal="center" vertical="center"/>
    </xf>
    <xf numFmtId="169" fontId="21" fillId="7" borderId="38" xfId="0" applyNumberFormat="1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2" fontId="6" fillId="13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13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2" fontId="6" fillId="14" borderId="1" xfId="0" applyNumberFormat="1" applyFont="1" applyFill="1" applyBorder="1" applyAlignment="1">
      <alignment horizontal="center" vertical="center"/>
    </xf>
    <xf numFmtId="2" fontId="3" fillId="14" borderId="1" xfId="0" applyNumberFormat="1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1" fontId="6" fillId="0" borderId="0" xfId="2" applyNumberFormat="1" applyFont="1" applyAlignment="1">
      <alignment horizontal="center" vertical="center"/>
    </xf>
    <xf numFmtId="43" fontId="6" fillId="0" borderId="1" xfId="1" applyFont="1" applyBorder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7" fillId="0" borderId="7" xfId="2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13" fillId="6" borderId="1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2" fontId="13" fillId="0" borderId="14" xfId="0" applyNumberFormat="1" applyFont="1" applyBorder="1" applyAlignment="1">
      <alignment horizontal="center" vertical="center"/>
    </xf>
    <xf numFmtId="1" fontId="33" fillId="15" borderId="15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2" fontId="13" fillId="6" borderId="6" xfId="0" applyNumberFormat="1" applyFont="1" applyFill="1" applyBorder="1" applyAlignment="1">
      <alignment horizontal="center" vertical="center"/>
    </xf>
    <xf numFmtId="2" fontId="13" fillId="6" borderId="11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33" fillId="15" borderId="15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1" fillId="13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2" fontId="13" fillId="7" borderId="12" xfId="1" applyNumberFormat="1" applyFont="1" applyFill="1" applyBorder="1" applyAlignment="1">
      <alignment horizontal="center"/>
    </xf>
    <xf numFmtId="169" fontId="13" fillId="7" borderId="12" xfId="0" applyNumberFormat="1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2" fontId="13" fillId="7" borderId="1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2" fontId="13" fillId="7" borderId="30" xfId="0" applyNumberFormat="1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3" fillId="7" borderId="22" xfId="1" applyNumberFormat="1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29" fillId="12" borderId="0" xfId="0" applyNumberFormat="1" applyFont="1" applyFill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3" fillId="12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9" fontId="29" fillId="0" borderId="0" xfId="0" applyNumberFormat="1" applyFont="1" applyFill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50" fillId="13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2" fontId="50" fillId="4" borderId="1" xfId="0" applyNumberFormat="1" applyFont="1" applyFill="1" applyBorder="1" applyAlignment="1">
      <alignment horizontal="center" vertical="center"/>
    </xf>
    <xf numFmtId="1" fontId="54" fillId="0" borderId="0" xfId="2" applyNumberFormat="1" applyFont="1" applyAlignment="1">
      <alignment horizontal="center" vertical="center"/>
    </xf>
    <xf numFmtId="2" fontId="20" fillId="16" borderId="15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34" fillId="7" borderId="1" xfId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38" fillId="0" borderId="1" xfId="0" applyNumberFormat="1" applyFont="1" applyFill="1" applyBorder="1" applyAlignment="1">
      <alignment horizontal="right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1" fontId="13" fillId="0" borderId="3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3" fontId="34" fillId="0" borderId="1" xfId="1" applyFont="1" applyFill="1" applyBorder="1" applyAlignment="1">
      <alignment horizontal="right" vertical="center"/>
    </xf>
    <xf numFmtId="43" fontId="34" fillId="0" borderId="1" xfId="1" applyNumberFormat="1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43" fontId="53" fillId="0" borderId="1" xfId="1" applyFont="1" applyFill="1" applyBorder="1" applyAlignment="1">
      <alignment horizontal="right" vertical="center"/>
    </xf>
    <xf numFmtId="0" fontId="56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right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7" fillId="0" borderId="7" xfId="2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 wrapText="1"/>
    </xf>
    <xf numFmtId="2" fontId="7" fillId="0" borderId="7" xfId="2" applyNumberFormat="1" applyFont="1" applyFill="1" applyBorder="1" applyAlignment="1">
      <alignment vertical="center"/>
    </xf>
    <xf numFmtId="0" fontId="4" fillId="0" borderId="38" xfId="0" applyNumberFormat="1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49" fontId="6" fillId="0" borderId="38" xfId="0" applyNumberFormat="1" applyFont="1" applyFill="1" applyBorder="1" applyAlignment="1">
      <alignment horizontal="center"/>
    </xf>
    <xf numFmtId="14" fontId="13" fillId="7" borderId="38" xfId="3" applyNumberFormat="1" applyFont="1" applyFill="1" applyBorder="1" applyAlignment="1">
      <alignment horizontal="center" vertical="center"/>
    </xf>
    <xf numFmtId="14" fontId="13" fillId="0" borderId="38" xfId="3" applyNumberFormat="1" applyFont="1" applyBorder="1" applyAlignment="1">
      <alignment vertical="center"/>
    </xf>
    <xf numFmtId="0" fontId="3" fillId="7" borderId="38" xfId="0" applyFont="1" applyFill="1" applyBorder="1" applyAlignment="1">
      <alignment horizontal="center"/>
    </xf>
    <xf numFmtId="49" fontId="3" fillId="7" borderId="38" xfId="0" applyNumberFormat="1" applyFont="1" applyFill="1" applyBorder="1" applyAlignment="1">
      <alignment horizontal="center" vertical="center"/>
    </xf>
    <xf numFmtId="2" fontId="13" fillId="0" borderId="38" xfId="0" applyNumberFormat="1" applyFont="1" applyBorder="1" applyAlignment="1">
      <alignment horizontal="center" vertical="center"/>
    </xf>
    <xf numFmtId="1" fontId="3" fillId="0" borderId="38" xfId="0" applyNumberFormat="1" applyFont="1" applyBorder="1" applyAlignment="1">
      <alignment horizontal="center" vertical="center"/>
    </xf>
    <xf numFmtId="1" fontId="14" fillId="0" borderId="38" xfId="0" applyNumberFormat="1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center" vertical="center"/>
    </xf>
    <xf numFmtId="14" fontId="13" fillId="0" borderId="38" xfId="3" applyNumberFormat="1" applyFont="1" applyFill="1" applyBorder="1" applyAlignment="1">
      <alignment vertical="center"/>
    </xf>
    <xf numFmtId="2" fontId="5" fillId="0" borderId="38" xfId="0" applyNumberFormat="1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0" fontId="30" fillId="8" borderId="0" xfId="0" applyFont="1" applyFill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4" fontId="7" fillId="3" borderId="7" xfId="2" applyNumberFormat="1" applyFont="1" applyFill="1" applyBorder="1" applyAlignment="1">
      <alignment horizontal="center" vertical="center"/>
    </xf>
    <xf numFmtId="43" fontId="13" fillId="0" borderId="1" xfId="1" applyNumberFormat="1" applyFont="1" applyFill="1" applyBorder="1" applyAlignment="1">
      <alignment horizontal="center" vertical="center"/>
    </xf>
    <xf numFmtId="172" fontId="13" fillId="0" borderId="44" xfId="0" applyNumberFormat="1" applyFont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49" fontId="6" fillId="7" borderId="18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24" xfId="0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vertical="center"/>
    </xf>
    <xf numFmtId="2" fontId="3" fillId="0" borderId="3" xfId="0" applyNumberFormat="1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38" xfId="3" applyNumberFormat="1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/>
    </xf>
    <xf numFmtId="1" fontId="3" fillId="0" borderId="38" xfId="0" applyNumberFormat="1" applyFont="1" applyFill="1" applyBorder="1" applyAlignment="1">
      <alignment horizontal="center" vertical="center"/>
    </xf>
    <xf numFmtId="1" fontId="14" fillId="0" borderId="38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9" fontId="5" fillId="0" borderId="38" xfId="0" applyNumberFormat="1" applyFont="1" applyBorder="1" applyAlignment="1">
      <alignment horizontal="center" vertical="center"/>
    </xf>
    <xf numFmtId="4" fontId="6" fillId="3" borderId="7" xfId="2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/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69" fontId="6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169" fontId="34" fillId="7" borderId="1" xfId="1" applyNumberFormat="1" applyFont="1" applyFill="1" applyBorder="1" applyAlignment="1">
      <alignment horizontal="right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9" fontId="13" fillId="0" borderId="1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0" fillId="0" borderId="0" xfId="0" applyFont="1"/>
    <xf numFmtId="0" fontId="61" fillId="0" borderId="1" xfId="0" applyFont="1" applyFill="1" applyBorder="1" applyAlignment="1">
      <alignment horizontal="center"/>
    </xf>
    <xf numFmtId="0" fontId="61" fillId="8" borderId="1" xfId="0" applyFont="1" applyFill="1" applyBorder="1" applyAlignment="1">
      <alignment horizontal="center"/>
    </xf>
    <xf numFmtId="2" fontId="62" fillId="0" borderId="0" xfId="2" applyNumberFormat="1" applyFont="1" applyAlignment="1">
      <alignment vertical="center"/>
    </xf>
    <xf numFmtId="2" fontId="62" fillId="0" borderId="9" xfId="2" applyNumberFormat="1" applyFont="1" applyBorder="1" applyAlignment="1">
      <alignment vertical="center"/>
    </xf>
    <xf numFmtId="1" fontId="62" fillId="0" borderId="0" xfId="2" applyNumberFormat="1" applyFont="1" applyAlignment="1">
      <alignment horizontal="center" vertical="center"/>
    </xf>
    <xf numFmtId="0" fontId="62" fillId="6" borderId="1" xfId="0" applyFont="1" applyFill="1" applyBorder="1" applyAlignment="1">
      <alignment horizontal="center" vertical="center"/>
    </xf>
    <xf numFmtId="43" fontId="38" fillId="0" borderId="1" xfId="1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7" borderId="38" xfId="0" applyFont="1" applyFill="1" applyBorder="1" applyAlignment="1">
      <alignment horizontal="center" vertical="center"/>
    </xf>
    <xf numFmtId="169" fontId="13" fillId="0" borderId="38" xfId="0" applyNumberFormat="1" applyFont="1" applyBorder="1" applyAlignment="1">
      <alignment horizontal="center" vertical="center"/>
    </xf>
    <xf numFmtId="43" fontId="13" fillId="0" borderId="38" xfId="1" applyFont="1" applyBorder="1" applyAlignment="1">
      <alignment horizontal="center" vertical="center"/>
    </xf>
    <xf numFmtId="1" fontId="5" fillId="0" borderId="38" xfId="0" applyNumberFormat="1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/>
    </xf>
    <xf numFmtId="49" fontId="3" fillId="7" borderId="22" xfId="0" applyNumberFormat="1" applyFont="1" applyFill="1" applyBorder="1" applyAlignment="1">
      <alignment horizontal="center" vertical="center"/>
    </xf>
    <xf numFmtId="49" fontId="3" fillId="7" borderId="28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8" fillId="19" borderId="1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right" vertical="center"/>
    </xf>
    <xf numFmtId="2" fontId="3" fillId="7" borderId="0" xfId="0" applyNumberFormat="1" applyFont="1" applyFill="1" applyAlignment="1">
      <alignment horizontal="center" vertical="center"/>
    </xf>
    <xf numFmtId="2" fontId="16" fillId="0" borderId="7" xfId="2" applyNumberFormat="1" applyFont="1" applyBorder="1" applyAlignment="1">
      <alignment vertical="center"/>
    </xf>
    <xf numFmtId="2" fontId="16" fillId="0" borderId="8" xfId="2" applyNumberFormat="1" applyFont="1" applyBorder="1" applyAlignment="1">
      <alignment vertical="center"/>
    </xf>
    <xf numFmtId="1" fontId="16" fillId="0" borderId="0" xfId="2" applyNumberFormat="1" applyFont="1" applyAlignment="1">
      <alignment horizontal="center" vertical="center"/>
    </xf>
    <xf numFmtId="2" fontId="16" fillId="0" borderId="9" xfId="2" applyNumberFormat="1" applyFont="1" applyBorder="1" applyAlignment="1">
      <alignment vertical="center"/>
    </xf>
    <xf numFmtId="0" fontId="63" fillId="6" borderId="1" xfId="0" applyFont="1" applyFill="1" applyBorder="1" applyAlignment="1">
      <alignment horizontal="center" vertical="center"/>
    </xf>
    <xf numFmtId="169" fontId="13" fillId="8" borderId="1" xfId="0" applyNumberFormat="1" applyFont="1" applyFill="1" applyBorder="1" applyAlignment="1">
      <alignment horizontal="center" vertical="center"/>
    </xf>
    <xf numFmtId="0" fontId="64" fillId="0" borderId="0" xfId="0" applyFont="1"/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8" fillId="3" borderId="0" xfId="2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39" xfId="3" applyNumberFormat="1" applyFont="1" applyFill="1" applyBorder="1" applyAlignment="1">
      <alignment horizontal="center" vertical="center"/>
    </xf>
    <xf numFmtId="14" fontId="13" fillId="0" borderId="39" xfId="3" applyNumberFormat="1" applyFont="1" applyFill="1" applyBorder="1" applyAlignment="1">
      <alignment vertical="center"/>
    </xf>
    <xf numFmtId="0" fontId="3" fillId="0" borderId="39" xfId="0" applyFont="1" applyFill="1" applyBorder="1" applyAlignment="1">
      <alignment horizontal="center"/>
    </xf>
    <xf numFmtId="49" fontId="3" fillId="0" borderId="39" xfId="0" applyNumberFormat="1" applyFont="1" applyFill="1" applyBorder="1" applyAlignment="1">
      <alignment horizontal="center" vertical="center"/>
    </xf>
    <xf numFmtId="2" fontId="5" fillId="0" borderId="39" xfId="0" applyNumberFormat="1" applyFont="1" applyFill="1" applyBorder="1" applyAlignment="1">
      <alignment horizontal="center" vertical="center"/>
    </xf>
    <xf numFmtId="169" fontId="13" fillId="0" borderId="39" xfId="0" applyNumberFormat="1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2" fontId="13" fillId="0" borderId="39" xfId="0" applyNumberFormat="1" applyFont="1" applyFill="1" applyBorder="1" applyAlignment="1">
      <alignment horizontal="center" vertical="center"/>
    </xf>
    <xf numFmtId="1" fontId="3" fillId="0" borderId="39" xfId="0" applyNumberFormat="1" applyFont="1" applyFill="1" applyBorder="1" applyAlignment="1">
      <alignment horizontal="center" vertical="center"/>
    </xf>
    <xf numFmtId="1" fontId="14" fillId="0" borderId="39" xfId="0" applyNumberFormat="1" applyFont="1" applyFill="1" applyBorder="1" applyAlignment="1">
      <alignment horizontal="center" vertical="center"/>
    </xf>
    <xf numFmtId="0" fontId="30" fillId="0" borderId="39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8" fillId="3" borderId="7" xfId="2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0" fontId="53" fillId="0" borderId="14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0" fontId="55" fillId="0" borderId="14" xfId="0" applyFont="1" applyFill="1" applyBorder="1" applyAlignment="1">
      <alignment horizontal="center" vertical="center"/>
    </xf>
    <xf numFmtId="14" fontId="55" fillId="0" borderId="1" xfId="0" applyNumberFormat="1" applyFont="1" applyFill="1" applyBorder="1" applyAlignment="1">
      <alignment horizontal="center" vertical="center"/>
    </xf>
    <xf numFmtId="49" fontId="55" fillId="0" borderId="1" xfId="0" applyNumberFormat="1" applyFont="1" applyFill="1" applyBorder="1" applyAlignment="1">
      <alignment horizontal="center" vertical="center"/>
    </xf>
    <xf numFmtId="2" fontId="53" fillId="0" borderId="1" xfId="0" applyNumberFormat="1" applyFont="1" applyFill="1" applyBorder="1" applyAlignment="1">
      <alignment horizontal="center" vertical="center"/>
    </xf>
    <xf numFmtId="1" fontId="53" fillId="0" borderId="1" xfId="0" applyNumberFormat="1" applyFont="1" applyFill="1" applyBorder="1" applyAlignment="1">
      <alignment horizontal="center" vertical="center"/>
    </xf>
    <xf numFmtId="43" fontId="53" fillId="0" borderId="1" xfId="1" applyFont="1" applyFill="1" applyBorder="1" applyAlignment="1">
      <alignment horizontal="center" vertical="center"/>
    </xf>
    <xf numFmtId="43" fontId="55" fillId="0" borderId="1" xfId="1" applyFont="1" applyFill="1" applyBorder="1" applyAlignment="1">
      <alignment horizontal="center" vertical="center"/>
    </xf>
    <xf numFmtId="14" fontId="55" fillId="0" borderId="1" xfId="1" applyNumberFormat="1" applyFont="1" applyFill="1" applyBorder="1" applyAlignment="1">
      <alignment horizontal="center" vertical="center"/>
    </xf>
    <xf numFmtId="169" fontId="55" fillId="0" borderId="1" xfId="0" applyNumberFormat="1" applyFont="1" applyFill="1" applyBorder="1" applyAlignment="1">
      <alignment horizontal="center" vertical="center"/>
    </xf>
    <xf numFmtId="0" fontId="53" fillId="0" borderId="14" xfId="0" applyFont="1" applyBorder="1" applyAlignment="1">
      <alignment horizontal="center" vertical="center"/>
    </xf>
    <xf numFmtId="14" fontId="55" fillId="0" borderId="1" xfId="0" applyNumberFormat="1" applyFont="1" applyBorder="1" applyAlignment="1">
      <alignment horizontal="center" vertical="center"/>
    </xf>
    <xf numFmtId="49" fontId="55" fillId="0" borderId="1" xfId="0" applyNumberFormat="1" applyFont="1" applyBorder="1" applyAlignment="1">
      <alignment horizontal="center" vertical="center"/>
    </xf>
    <xf numFmtId="2" fontId="53" fillId="0" borderId="1" xfId="0" applyNumberFormat="1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169" fontId="53" fillId="0" borderId="1" xfId="0" applyNumberFormat="1" applyFont="1" applyFill="1" applyBorder="1" applyAlignment="1">
      <alignment horizontal="center" vertical="center"/>
    </xf>
    <xf numFmtId="0" fontId="65" fillId="0" borderId="1" xfId="0" applyFont="1" applyFill="1" applyBorder="1" applyAlignment="1">
      <alignment horizontal="center"/>
    </xf>
    <xf numFmtId="169" fontId="65" fillId="0" borderId="1" xfId="0" applyNumberFormat="1" applyFont="1" applyFill="1" applyBorder="1" applyAlignment="1">
      <alignment horizontal="center" vertical="center"/>
    </xf>
    <xf numFmtId="0" fontId="57" fillId="0" borderId="0" xfId="0" applyFont="1" applyFill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4" fontId="13" fillId="20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14" fontId="6" fillId="20" borderId="1" xfId="0" applyNumberFormat="1" applyFont="1" applyFill="1" applyBorder="1" applyAlignment="1">
      <alignment horizontal="center" vertical="center"/>
    </xf>
    <xf numFmtId="49" fontId="6" fillId="20" borderId="1" xfId="0" applyNumberFormat="1" applyFont="1" applyFill="1" applyBorder="1" applyAlignment="1">
      <alignment horizontal="center" vertical="center"/>
    </xf>
    <xf numFmtId="2" fontId="5" fillId="20" borderId="1" xfId="0" applyNumberFormat="1" applyFont="1" applyFill="1" applyBorder="1" applyAlignment="1">
      <alignment horizontal="center" vertical="center"/>
    </xf>
    <xf numFmtId="1" fontId="29" fillId="20" borderId="1" xfId="0" applyNumberFormat="1" applyFont="1" applyFill="1" applyBorder="1" applyAlignment="1">
      <alignment horizontal="center" vertical="center"/>
    </xf>
    <xf numFmtId="43" fontId="13" fillId="20" borderId="1" xfId="1" applyFont="1" applyFill="1" applyBorder="1" applyAlignment="1">
      <alignment horizontal="center" vertical="center"/>
    </xf>
    <xf numFmtId="169" fontId="51" fillId="20" borderId="1" xfId="0" applyNumberFormat="1" applyFont="1" applyFill="1" applyBorder="1" applyAlignment="1">
      <alignment horizontal="center" vertical="center"/>
    </xf>
    <xf numFmtId="169" fontId="13" fillId="20" borderId="1" xfId="0" applyNumberFormat="1" applyFont="1" applyFill="1" applyBorder="1" applyAlignment="1">
      <alignment horizontal="center" vertical="center"/>
    </xf>
    <xf numFmtId="0" fontId="61" fillId="20" borderId="1" xfId="0" applyFont="1" applyFill="1" applyBorder="1" applyAlignment="1">
      <alignment horizontal="center"/>
    </xf>
    <xf numFmtId="49" fontId="3" fillId="20" borderId="38" xfId="0" applyNumberFormat="1" applyFont="1" applyFill="1" applyBorder="1" applyAlignment="1">
      <alignment horizontal="center"/>
    </xf>
    <xf numFmtId="14" fontId="13" fillId="20" borderId="38" xfId="0" applyNumberFormat="1" applyFont="1" applyFill="1" applyBorder="1" applyAlignment="1">
      <alignment horizontal="center" vertical="center"/>
    </xf>
    <xf numFmtId="0" fontId="3" fillId="20" borderId="38" xfId="0" applyFont="1" applyFill="1" applyBorder="1" applyAlignment="1">
      <alignment horizontal="center" vertical="center"/>
    </xf>
    <xf numFmtId="2" fontId="13" fillId="20" borderId="38" xfId="0" applyNumberFormat="1" applyFont="1" applyFill="1" applyBorder="1" applyAlignment="1">
      <alignment horizontal="center" vertical="center"/>
    </xf>
    <xf numFmtId="169" fontId="13" fillId="20" borderId="38" xfId="0" applyNumberFormat="1" applyFont="1" applyFill="1" applyBorder="1" applyAlignment="1">
      <alignment horizontal="center" vertical="center"/>
    </xf>
    <xf numFmtId="1" fontId="5" fillId="20" borderId="38" xfId="0" applyNumberFormat="1" applyFont="1" applyFill="1" applyBorder="1" applyAlignment="1">
      <alignment horizontal="center" vertical="center"/>
    </xf>
    <xf numFmtId="0" fontId="13" fillId="20" borderId="38" xfId="0" applyFont="1" applyFill="1" applyBorder="1" applyAlignment="1">
      <alignment horizontal="right" vertical="center"/>
    </xf>
    <xf numFmtId="169" fontId="20" fillId="20" borderId="38" xfId="0" applyNumberFormat="1" applyFont="1" applyFill="1" applyBorder="1" applyAlignment="1">
      <alignment horizontal="center" vertical="center"/>
    </xf>
    <xf numFmtId="169" fontId="21" fillId="20" borderId="38" xfId="0" applyNumberFormat="1" applyFont="1" applyFill="1" applyBorder="1" applyAlignment="1">
      <alignment horizontal="center" vertical="center"/>
    </xf>
    <xf numFmtId="0" fontId="4" fillId="20" borderId="40" xfId="0" applyFont="1" applyFill="1" applyBorder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66" fillId="0" borderId="0" xfId="0" applyFont="1" applyAlignment="1">
      <alignment horizontal="center" vertical="center"/>
    </xf>
    <xf numFmtId="14" fontId="13" fillId="7" borderId="39" xfId="3" applyNumberFormat="1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center"/>
    </xf>
    <xf numFmtId="49" fontId="3" fillId="7" borderId="39" xfId="0" applyNumberFormat="1" applyFont="1" applyFill="1" applyBorder="1" applyAlignment="1">
      <alignment horizontal="center" vertical="center"/>
    </xf>
    <xf numFmtId="169" fontId="13" fillId="0" borderId="39" xfId="0" applyNumberFormat="1" applyFont="1" applyBorder="1" applyAlignment="1">
      <alignment horizontal="center" vertical="center"/>
    </xf>
    <xf numFmtId="43" fontId="13" fillId="0" borderId="39" xfId="1" applyFont="1" applyBorder="1" applyAlignment="1">
      <alignment horizontal="center" vertical="center"/>
    </xf>
    <xf numFmtId="1" fontId="5" fillId="0" borderId="39" xfId="0" applyNumberFormat="1" applyFont="1" applyBorder="1" applyAlignment="1">
      <alignment horizontal="center" vertical="center"/>
    </xf>
    <xf numFmtId="14" fontId="13" fillId="7" borderId="49" xfId="3" applyNumberFormat="1" applyFont="1" applyFill="1" applyBorder="1" applyAlignment="1">
      <alignment horizontal="center" vertical="center"/>
    </xf>
    <xf numFmtId="14" fontId="13" fillId="0" borderId="50" xfId="3" applyNumberFormat="1" applyFont="1" applyBorder="1" applyAlignment="1">
      <alignment vertical="center"/>
    </xf>
    <xf numFmtId="0" fontId="3" fillId="7" borderId="50" xfId="0" applyFont="1" applyFill="1" applyBorder="1" applyAlignment="1">
      <alignment horizontal="center" vertical="center"/>
    </xf>
    <xf numFmtId="0" fontId="3" fillId="7" borderId="50" xfId="0" applyFont="1" applyFill="1" applyBorder="1" applyAlignment="1">
      <alignment horizontal="center"/>
    </xf>
    <xf numFmtId="49" fontId="3" fillId="7" borderId="50" xfId="0" applyNumberFormat="1" applyFont="1" applyFill="1" applyBorder="1" applyAlignment="1">
      <alignment horizontal="center" vertical="center"/>
    </xf>
    <xf numFmtId="169" fontId="13" fillId="0" borderId="50" xfId="0" applyNumberFormat="1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43" fontId="13" fillId="0" borderId="50" xfId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" fontId="5" fillId="0" borderId="50" xfId="0" applyNumberFormat="1" applyFont="1" applyBorder="1" applyAlignment="1">
      <alignment horizontal="center" vertical="center"/>
    </xf>
    <xf numFmtId="1" fontId="5" fillId="0" borderId="51" xfId="0" applyNumberFormat="1" applyFont="1" applyBorder="1" applyAlignment="1">
      <alignment horizontal="center" vertical="center"/>
    </xf>
    <xf numFmtId="14" fontId="13" fillId="7" borderId="52" xfId="3" applyNumberFormat="1" applyFont="1" applyFill="1" applyBorder="1" applyAlignment="1">
      <alignment horizontal="center" vertical="center"/>
    </xf>
    <xf numFmtId="1" fontId="5" fillId="0" borderId="40" xfId="0" applyNumberFormat="1" applyFont="1" applyBorder="1" applyAlignment="1">
      <alignment horizontal="center" vertical="center"/>
    </xf>
    <xf numFmtId="14" fontId="13" fillId="7" borderId="53" xfId="3" applyNumberFormat="1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3" fillId="7" borderId="54" xfId="0" applyFont="1" applyFill="1" applyBorder="1" applyAlignment="1">
      <alignment horizontal="center"/>
    </xf>
    <xf numFmtId="49" fontId="3" fillId="7" borderId="54" xfId="0" applyNumberFormat="1" applyFont="1" applyFill="1" applyBorder="1" applyAlignment="1">
      <alignment horizontal="center" vertical="center"/>
    </xf>
    <xf numFmtId="169" fontId="13" fillId="0" borderId="54" xfId="0" applyNumberFormat="1" applyFont="1" applyBorder="1" applyAlignment="1">
      <alignment horizontal="center" vertical="center"/>
    </xf>
    <xf numFmtId="43" fontId="13" fillId="0" borderId="54" xfId="1" applyFont="1" applyBorder="1" applyAlignment="1">
      <alignment horizontal="center" vertical="center"/>
    </xf>
    <xf numFmtId="1" fontId="5" fillId="0" borderId="54" xfId="0" applyNumberFormat="1" applyFont="1" applyBorder="1" applyAlignment="1">
      <alignment horizontal="center" vertical="center"/>
    </xf>
    <xf numFmtId="1" fontId="5" fillId="0" borderId="55" xfId="0" applyNumberFormat="1" applyFont="1" applyBorder="1" applyAlignment="1">
      <alignment horizontal="center" vertical="center"/>
    </xf>
    <xf numFmtId="167" fontId="13" fillId="20" borderId="1" xfId="0" applyNumberFormat="1" applyFont="1" applyFill="1" applyBorder="1" applyAlignment="1">
      <alignment horizontal="center" vertical="center"/>
    </xf>
    <xf numFmtId="0" fontId="3" fillId="20" borderId="14" xfId="0" applyFont="1" applyFill="1" applyBorder="1" applyAlignment="1">
      <alignment horizontal="center" vertical="center"/>
    </xf>
    <xf numFmtId="14" fontId="3" fillId="20" borderId="1" xfId="0" applyNumberFormat="1" applyFont="1" applyFill="1" applyBorder="1" applyAlignment="1">
      <alignment horizontal="center" vertical="center"/>
    </xf>
    <xf numFmtId="0" fontId="13" fillId="20" borderId="14" xfId="0" applyFont="1" applyFill="1" applyBorder="1" applyAlignment="1">
      <alignment horizontal="center" vertical="center"/>
    </xf>
    <xf numFmtId="49" fontId="3" fillId="20" borderId="1" xfId="0" applyNumberFormat="1" applyFont="1" applyFill="1" applyBorder="1" applyAlignment="1">
      <alignment horizontal="center" vertical="center"/>
    </xf>
    <xf numFmtId="2" fontId="13" fillId="20" borderId="1" xfId="0" applyNumberFormat="1" applyFont="1" applyFill="1" applyBorder="1" applyAlignment="1">
      <alignment horizontal="center" vertical="center"/>
    </xf>
    <xf numFmtId="1" fontId="13" fillId="20" borderId="1" xfId="0" applyNumberFormat="1" applyFont="1" applyFill="1" applyBorder="1" applyAlignment="1">
      <alignment horizontal="center" vertical="center"/>
    </xf>
    <xf numFmtId="43" fontId="51" fillId="20" borderId="1" xfId="1" applyFont="1" applyFill="1" applyBorder="1" applyAlignment="1">
      <alignment horizontal="center" vertical="center"/>
    </xf>
    <xf numFmtId="14" fontId="15" fillId="20" borderId="1" xfId="1" applyNumberFormat="1" applyFont="1" applyFill="1" applyBorder="1" applyAlignment="1">
      <alignment horizontal="center" vertical="center"/>
    </xf>
    <xf numFmtId="43" fontId="14" fillId="20" borderId="1" xfId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13" fillId="7" borderId="11" xfId="0" applyNumberFormat="1" applyFont="1" applyFill="1" applyBorder="1" applyAlignment="1">
      <alignment horizontal="center" vertical="center"/>
    </xf>
    <xf numFmtId="49" fontId="6" fillId="7" borderId="0" xfId="0" applyNumberFormat="1" applyFont="1" applyFill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2" fontId="13" fillId="0" borderId="23" xfId="1" applyNumberFormat="1" applyFont="1" applyFill="1" applyBorder="1" applyAlignment="1">
      <alignment horizontal="center"/>
    </xf>
    <xf numFmtId="169" fontId="13" fillId="0" borderId="23" xfId="0" applyNumberFormat="1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2" fontId="13" fillId="0" borderId="23" xfId="0" applyNumberFormat="1" applyFont="1" applyBorder="1" applyAlignment="1">
      <alignment horizontal="center"/>
    </xf>
    <xf numFmtId="2" fontId="13" fillId="0" borderId="1" xfId="1" applyNumberFormat="1" applyFont="1" applyFill="1" applyBorder="1" applyAlignment="1">
      <alignment horizontal="center"/>
    </xf>
    <xf numFmtId="16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30" xfId="1" applyNumberFormat="1" applyFont="1" applyFill="1" applyBorder="1" applyAlignment="1">
      <alignment horizontal="center"/>
    </xf>
    <xf numFmtId="169" fontId="13" fillId="0" borderId="30" xfId="0" applyNumberFormat="1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2" fontId="13" fillId="0" borderId="30" xfId="0" applyNumberFormat="1" applyFont="1" applyBorder="1" applyAlignment="1">
      <alignment horizontal="center"/>
    </xf>
    <xf numFmtId="14" fontId="13" fillId="21" borderId="38" xfId="0" applyNumberFormat="1" applyFont="1" applyFill="1" applyBorder="1" applyAlignment="1">
      <alignment horizontal="center" vertical="center"/>
    </xf>
    <xf numFmtId="0" fontId="3" fillId="21" borderId="38" xfId="0" applyFont="1" applyFill="1" applyBorder="1" applyAlignment="1">
      <alignment horizontal="center" vertical="center"/>
    </xf>
    <xf numFmtId="49" fontId="3" fillId="21" borderId="38" xfId="0" applyNumberFormat="1" applyFont="1" applyFill="1" applyBorder="1" applyAlignment="1">
      <alignment horizontal="center"/>
    </xf>
    <xf numFmtId="2" fontId="13" fillId="21" borderId="38" xfId="0" applyNumberFormat="1" applyFont="1" applyFill="1" applyBorder="1" applyAlignment="1">
      <alignment horizontal="center" vertical="center"/>
    </xf>
    <xf numFmtId="169" fontId="13" fillId="21" borderId="38" xfId="0" applyNumberFormat="1" applyFont="1" applyFill="1" applyBorder="1" applyAlignment="1">
      <alignment horizontal="center" vertical="center"/>
    </xf>
    <xf numFmtId="1" fontId="5" fillId="21" borderId="38" xfId="0" applyNumberFormat="1" applyFont="1" applyFill="1" applyBorder="1" applyAlignment="1">
      <alignment horizontal="center" vertical="center"/>
    </xf>
    <xf numFmtId="0" fontId="13" fillId="21" borderId="38" xfId="0" applyFont="1" applyFill="1" applyBorder="1" applyAlignment="1">
      <alignment horizontal="right" vertical="center"/>
    </xf>
    <xf numFmtId="169" fontId="20" fillId="21" borderId="38" xfId="0" applyNumberFormat="1" applyFont="1" applyFill="1" applyBorder="1" applyAlignment="1">
      <alignment horizontal="center" vertical="center"/>
    </xf>
    <xf numFmtId="169" fontId="21" fillId="21" borderId="38" xfId="0" applyNumberFormat="1" applyFont="1" applyFill="1" applyBorder="1" applyAlignment="1">
      <alignment horizontal="center" vertical="center"/>
    </xf>
    <xf numFmtId="0" fontId="4" fillId="21" borderId="40" xfId="0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50" xfId="0" applyNumberFormat="1" applyFont="1" applyBorder="1" applyAlignment="1">
      <alignment horizontal="center" vertical="center"/>
    </xf>
    <xf numFmtId="2" fontId="5" fillId="0" borderId="54" xfId="0" applyNumberFormat="1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5" fillId="20" borderId="1" xfId="0" applyNumberFormat="1" applyFont="1" applyFill="1" applyBorder="1" applyAlignment="1">
      <alignment horizontal="center" vertical="center"/>
    </xf>
    <xf numFmtId="0" fontId="6" fillId="20" borderId="14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1" fontId="5" fillId="20" borderId="1" xfId="0" applyNumberFormat="1" applyFont="1" applyFill="1" applyBorder="1" applyAlignment="1">
      <alignment horizontal="center" vertical="center"/>
    </xf>
    <xf numFmtId="43" fontId="5" fillId="20" borderId="1" xfId="1" applyNumberFormat="1" applyFont="1" applyFill="1" applyBorder="1" applyAlignment="1">
      <alignment horizontal="center" vertical="center"/>
    </xf>
    <xf numFmtId="43" fontId="6" fillId="20" borderId="1" xfId="1" applyFont="1" applyFill="1" applyBorder="1" applyAlignment="1">
      <alignment horizontal="center" vertical="center"/>
    </xf>
    <xf numFmtId="14" fontId="6" fillId="20" borderId="1" xfId="1" applyNumberFormat="1" applyFont="1" applyFill="1" applyBorder="1" applyAlignment="1">
      <alignment horizontal="center" vertical="center"/>
    </xf>
    <xf numFmtId="43" fontId="5" fillId="20" borderId="1" xfId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vertical="center"/>
    </xf>
    <xf numFmtId="14" fontId="13" fillId="7" borderId="58" xfId="3" applyNumberFormat="1" applyFont="1" applyFill="1" applyBorder="1" applyAlignment="1">
      <alignment horizontal="center" vertical="center"/>
    </xf>
    <xf numFmtId="1" fontId="5" fillId="0" borderId="59" xfId="0" applyNumberFormat="1" applyFont="1" applyBorder="1" applyAlignment="1">
      <alignment horizontal="center" vertical="center"/>
    </xf>
    <xf numFmtId="14" fontId="13" fillId="7" borderId="60" xfId="3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9" borderId="38" xfId="0" applyNumberFormat="1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49" fontId="3" fillId="9" borderId="38" xfId="0" applyNumberFormat="1" applyFont="1" applyFill="1" applyBorder="1" applyAlignment="1">
      <alignment horizontal="center"/>
    </xf>
    <xf numFmtId="2" fontId="13" fillId="9" borderId="38" xfId="0" applyNumberFormat="1" applyFont="1" applyFill="1" applyBorder="1" applyAlignment="1">
      <alignment horizontal="center" vertical="center"/>
    </xf>
    <xf numFmtId="169" fontId="13" fillId="9" borderId="38" xfId="0" applyNumberFormat="1" applyFont="1" applyFill="1" applyBorder="1" applyAlignment="1">
      <alignment horizontal="center" vertical="center"/>
    </xf>
    <xf numFmtId="1" fontId="5" fillId="9" borderId="38" xfId="0" applyNumberFormat="1" applyFont="1" applyFill="1" applyBorder="1" applyAlignment="1">
      <alignment horizontal="center" vertical="center"/>
    </xf>
    <xf numFmtId="0" fontId="13" fillId="9" borderId="38" xfId="0" applyFont="1" applyFill="1" applyBorder="1" applyAlignment="1">
      <alignment horizontal="right" vertical="center"/>
    </xf>
    <xf numFmtId="169" fontId="20" fillId="9" borderId="38" xfId="0" applyNumberFormat="1" applyFont="1" applyFill="1" applyBorder="1" applyAlignment="1">
      <alignment horizontal="center" vertical="center"/>
    </xf>
    <xf numFmtId="169" fontId="21" fillId="9" borderId="38" xfId="0" applyNumberFormat="1" applyFont="1" applyFill="1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4" fontId="13" fillId="7" borderId="61" xfId="3" applyNumberFormat="1" applyFont="1" applyFill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3" fillId="7" borderId="62" xfId="0" applyFont="1" applyFill="1" applyBorder="1" applyAlignment="1">
      <alignment horizontal="center"/>
    </xf>
    <xf numFmtId="49" fontId="3" fillId="7" borderId="62" xfId="0" applyNumberFormat="1" applyFont="1" applyFill="1" applyBorder="1" applyAlignment="1">
      <alignment horizontal="center" vertical="center"/>
    </xf>
    <xf numFmtId="2" fontId="5" fillId="0" borderId="62" xfId="0" applyNumberFormat="1" applyFont="1" applyBorder="1" applyAlignment="1">
      <alignment horizontal="center" vertical="center"/>
    </xf>
    <xf numFmtId="169" fontId="13" fillId="0" borderId="62" xfId="0" applyNumberFormat="1" applyFont="1" applyBorder="1" applyAlignment="1">
      <alignment horizontal="center" vertical="center"/>
    </xf>
    <xf numFmtId="43" fontId="13" fillId="0" borderId="62" xfId="1" applyFont="1" applyBorder="1" applyAlignment="1">
      <alignment horizontal="center" vertical="center"/>
    </xf>
    <xf numFmtId="1" fontId="5" fillId="0" borderId="62" xfId="0" applyNumberFormat="1" applyFont="1" applyBorder="1" applyAlignment="1">
      <alignment horizontal="center" vertical="center"/>
    </xf>
    <xf numFmtId="1" fontId="5" fillId="0" borderId="63" xfId="0" applyNumberFormat="1" applyFont="1" applyBorder="1" applyAlignment="1">
      <alignment horizontal="center" vertical="center"/>
    </xf>
    <xf numFmtId="0" fontId="37" fillId="7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vertical="center"/>
    </xf>
    <xf numFmtId="0" fontId="8" fillId="7" borderId="0" xfId="0" applyFont="1" applyFill="1" applyAlignment="1">
      <alignment vertical="center" wrapText="1"/>
    </xf>
    <xf numFmtId="0" fontId="8" fillId="7" borderId="0" xfId="0" applyFont="1" applyFill="1" applyAlignment="1">
      <alignment vertical="center"/>
    </xf>
    <xf numFmtId="0" fontId="8" fillId="7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67" fillId="7" borderId="0" xfId="0" applyFont="1" applyFill="1" applyAlignment="1">
      <alignment horizontal="center" vertical="center" wrapText="1"/>
    </xf>
    <xf numFmtId="0" fontId="67" fillId="7" borderId="0" xfId="0" applyFont="1" applyFill="1" applyAlignment="1">
      <alignment horizontal="center" vertical="center"/>
    </xf>
    <xf numFmtId="0" fontId="68" fillId="0" borderId="0" xfId="0" applyFont="1"/>
    <xf numFmtId="0" fontId="17" fillId="7" borderId="0" xfId="0" applyFont="1" applyFill="1" applyBorder="1" applyAlignment="1">
      <alignment vertical="center"/>
    </xf>
    <xf numFmtId="43" fontId="34" fillId="7" borderId="30" xfId="1" applyFont="1" applyFill="1" applyBorder="1" applyAlignment="1">
      <alignment horizontal="right" vertical="center"/>
    </xf>
    <xf numFmtId="43" fontId="38" fillId="7" borderId="30" xfId="1" applyFont="1" applyFill="1" applyBorder="1" applyAlignment="1">
      <alignment horizontal="right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49" fillId="12" borderId="34" xfId="0" applyNumberFormat="1" applyFont="1" applyFill="1" applyBorder="1" applyAlignment="1">
      <alignment horizontal="center" vertical="center"/>
    </xf>
    <xf numFmtId="0" fontId="75" fillId="12" borderId="1" xfId="0" applyFont="1" applyFill="1" applyBorder="1" applyAlignment="1">
      <alignment vertical="center"/>
    </xf>
    <xf numFmtId="0" fontId="75" fillId="12" borderId="1" xfId="0" applyFont="1" applyFill="1" applyBorder="1" applyAlignment="1">
      <alignment vertical="center" wrapText="1"/>
    </xf>
    <xf numFmtId="0" fontId="76" fillId="12" borderId="35" xfId="0" applyFont="1" applyFill="1" applyBorder="1" applyAlignment="1">
      <alignment horizontal="center" vertical="center"/>
    </xf>
    <xf numFmtId="0" fontId="38" fillId="12" borderId="35" xfId="0" applyFont="1" applyFill="1" applyBorder="1" applyAlignment="1">
      <alignment horizontal="center" vertical="center"/>
    </xf>
    <xf numFmtId="0" fontId="77" fillId="7" borderId="46" xfId="0" applyFont="1" applyFill="1" applyBorder="1" applyAlignment="1">
      <alignment vertical="center" wrapText="1"/>
    </xf>
    <xf numFmtId="0" fontId="77" fillId="7" borderId="26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horizontal="center" vertical="center"/>
    </xf>
    <xf numFmtId="0" fontId="77" fillId="7" borderId="1" xfId="0" applyFont="1" applyFill="1" applyBorder="1" applyAlignment="1">
      <alignment vertical="center" wrapText="1"/>
    </xf>
    <xf numFmtId="0" fontId="77" fillId="7" borderId="47" xfId="0" applyFont="1" applyFill="1" applyBorder="1" applyAlignment="1">
      <alignment vertical="center" wrapText="1"/>
    </xf>
    <xf numFmtId="0" fontId="77" fillId="7" borderId="1" xfId="0" applyFont="1" applyFill="1" applyBorder="1" applyAlignment="1">
      <alignment horizontal="left" vertical="center" wrapText="1"/>
    </xf>
    <xf numFmtId="0" fontId="38" fillId="0" borderId="46" xfId="0" applyFont="1" applyFill="1" applyBorder="1" applyAlignment="1">
      <alignment vertical="center"/>
    </xf>
    <xf numFmtId="0" fontId="38" fillId="0" borderId="26" xfId="0" applyFont="1" applyFill="1" applyBorder="1" applyAlignment="1">
      <alignment vertical="center"/>
    </xf>
    <xf numFmtId="0" fontId="38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left" vertical="center" wrapText="1"/>
    </xf>
    <xf numFmtId="0" fontId="38" fillId="0" borderId="47" xfId="0" applyFont="1" applyFill="1" applyBorder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43" fontId="34" fillId="0" borderId="1" xfId="1" applyNumberFormat="1" applyFont="1" applyFill="1" applyBorder="1" applyAlignment="1">
      <alignment horizontal="right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3" fillId="7" borderId="28" xfId="1" applyNumberFormat="1" applyFont="1" applyFill="1" applyBorder="1" applyAlignment="1">
      <alignment horizontal="center"/>
    </xf>
    <xf numFmtId="169" fontId="13" fillId="7" borderId="28" xfId="0" applyNumberFormat="1" applyFont="1" applyFill="1" applyBorder="1" applyAlignment="1">
      <alignment horizontal="center"/>
    </xf>
    <xf numFmtId="0" fontId="13" fillId="7" borderId="28" xfId="0" applyFont="1" applyFill="1" applyBorder="1" applyAlignment="1">
      <alignment horizontal="center"/>
    </xf>
    <xf numFmtId="2" fontId="13" fillId="7" borderId="28" xfId="0" applyNumberFormat="1" applyFont="1" applyFill="1" applyBorder="1" applyAlignment="1">
      <alignment horizontal="center"/>
    </xf>
    <xf numFmtId="172" fontId="13" fillId="0" borderId="64" xfId="0" applyNumberFormat="1" applyFont="1" applyBorder="1" applyAlignment="1">
      <alignment horizontal="center" vertical="center"/>
    </xf>
    <xf numFmtId="172" fontId="13" fillId="0" borderId="65" xfId="0" applyNumberFormat="1" applyFont="1" applyBorder="1" applyAlignment="1">
      <alignment horizontal="center" vertical="center"/>
    </xf>
    <xf numFmtId="49" fontId="3" fillId="7" borderId="11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2" fontId="13" fillId="0" borderId="16" xfId="0" applyNumberFormat="1" applyFont="1" applyBorder="1" applyAlignment="1">
      <alignment horizontal="center" vertical="center"/>
    </xf>
    <xf numFmtId="0" fontId="13" fillId="7" borderId="42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49" fontId="3" fillId="7" borderId="17" xfId="0" applyNumberFormat="1" applyFont="1" applyFill="1" applyBorder="1" applyAlignment="1">
      <alignment horizontal="center" vertical="center"/>
    </xf>
    <xf numFmtId="2" fontId="13" fillId="7" borderId="42" xfId="1" applyNumberFormat="1" applyFont="1" applyFill="1" applyBorder="1" applyAlignment="1">
      <alignment horizontal="center"/>
    </xf>
    <xf numFmtId="169" fontId="13" fillId="7" borderId="42" xfId="0" applyNumberFormat="1" applyFont="1" applyFill="1" applyBorder="1" applyAlignment="1">
      <alignment horizontal="center"/>
    </xf>
    <xf numFmtId="0" fontId="13" fillId="7" borderId="42" xfId="0" applyFont="1" applyFill="1" applyBorder="1" applyAlignment="1">
      <alignment horizontal="center"/>
    </xf>
    <xf numFmtId="2" fontId="13" fillId="7" borderId="42" xfId="0" applyNumberFormat="1" applyFont="1" applyFill="1" applyBorder="1" applyAlignment="1">
      <alignment horizontal="center"/>
    </xf>
    <xf numFmtId="0" fontId="3" fillId="12" borderId="42" xfId="0" applyFont="1" applyFill="1" applyBorder="1" applyAlignment="1">
      <alignment horizontal="center" vertical="center"/>
    </xf>
    <xf numFmtId="2" fontId="3" fillId="12" borderId="42" xfId="0" applyNumberFormat="1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9" fontId="5" fillId="0" borderId="39" xfId="0" applyNumberFormat="1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54" xfId="3" applyNumberFormat="1" applyFont="1" applyBorder="1" applyAlignment="1">
      <alignment vertical="center"/>
    </xf>
    <xf numFmtId="0" fontId="3" fillId="7" borderId="54" xfId="0" applyFont="1" applyFill="1" applyBorder="1" applyAlignment="1">
      <alignment horizontal="center" vertical="center"/>
    </xf>
    <xf numFmtId="1" fontId="3" fillId="0" borderId="54" xfId="0" applyNumberFormat="1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3" fillId="7" borderId="68" xfId="0" applyFont="1" applyFill="1" applyBorder="1" applyAlignment="1">
      <alignment horizontal="center"/>
    </xf>
    <xf numFmtId="49" fontId="3" fillId="7" borderId="68" xfId="0" applyNumberFormat="1" applyFont="1" applyFill="1" applyBorder="1" applyAlignment="1">
      <alignment horizontal="center" vertical="center"/>
    </xf>
    <xf numFmtId="169" fontId="13" fillId="0" borderId="68" xfId="0" applyNumberFormat="1" applyFont="1" applyBorder="1" applyAlignment="1">
      <alignment horizontal="center" vertical="center"/>
    </xf>
    <xf numFmtId="43" fontId="13" fillId="0" borderId="68" xfId="1" applyFont="1" applyBorder="1" applyAlignment="1">
      <alignment horizontal="center" vertical="center"/>
    </xf>
    <xf numFmtId="1" fontId="5" fillId="0" borderId="68" xfId="0" applyNumberFormat="1" applyFont="1" applyBorder="1" applyAlignment="1">
      <alignment horizontal="center" vertical="center"/>
    </xf>
    <xf numFmtId="1" fontId="5" fillId="0" borderId="69" xfId="0" applyNumberFormat="1" applyFont="1" applyBorder="1" applyAlignment="1">
      <alignment horizontal="center" vertical="center"/>
    </xf>
    <xf numFmtId="2" fontId="5" fillId="0" borderId="68" xfId="0" applyNumberFormat="1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49" xfId="3" applyNumberFormat="1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/>
    </xf>
    <xf numFmtId="49" fontId="3" fillId="0" borderId="50" xfId="0" applyNumberFormat="1" applyFont="1" applyFill="1" applyBorder="1" applyAlignment="1">
      <alignment horizontal="center" vertical="center"/>
    </xf>
    <xf numFmtId="2" fontId="5" fillId="0" borderId="50" xfId="0" applyNumberFormat="1" applyFont="1" applyFill="1" applyBorder="1" applyAlignment="1">
      <alignment horizontal="center" vertical="center"/>
    </xf>
    <xf numFmtId="169" fontId="13" fillId="0" borderId="50" xfId="0" applyNumberFormat="1" applyFont="1" applyFill="1" applyBorder="1" applyAlignment="1">
      <alignment horizontal="center" vertical="center"/>
    </xf>
    <xf numFmtId="43" fontId="13" fillId="0" borderId="50" xfId="1" applyFont="1" applyFill="1" applyBorder="1" applyAlignment="1">
      <alignment horizontal="center" vertical="center"/>
    </xf>
    <xf numFmtId="1" fontId="5" fillId="0" borderId="50" xfId="0" applyNumberFormat="1" applyFont="1" applyFill="1" applyBorder="1" applyAlignment="1">
      <alignment horizontal="center" vertical="center"/>
    </xf>
    <xf numFmtId="1" fontId="5" fillId="0" borderId="51" xfId="0" applyNumberFormat="1" applyFont="1" applyFill="1" applyBorder="1" applyAlignment="1">
      <alignment horizontal="center" vertical="center"/>
    </xf>
    <xf numFmtId="14" fontId="13" fillId="0" borderId="53" xfId="3" applyNumberFormat="1" applyFont="1" applyFill="1" applyBorder="1" applyAlignment="1">
      <alignment horizontal="center" vertical="center"/>
    </xf>
    <xf numFmtId="14" fontId="13" fillId="0" borderId="54" xfId="3" applyNumberFormat="1" applyFont="1" applyFill="1" applyBorder="1" applyAlignment="1">
      <alignment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/>
    </xf>
    <xf numFmtId="49" fontId="3" fillId="0" borderId="54" xfId="0" applyNumberFormat="1" applyFont="1" applyFill="1" applyBorder="1" applyAlignment="1">
      <alignment horizontal="center" vertical="center"/>
    </xf>
    <xf numFmtId="169" fontId="13" fillId="0" borderId="54" xfId="0" applyNumberFormat="1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43" fontId="13" fillId="0" borderId="54" xfId="1" applyFont="1" applyFill="1" applyBorder="1" applyAlignment="1">
      <alignment horizontal="center" vertical="center"/>
    </xf>
    <xf numFmtId="1" fontId="3" fillId="0" borderId="54" xfId="0" applyNumberFormat="1" applyFont="1" applyFill="1" applyBorder="1" applyAlignment="1">
      <alignment horizontal="center" vertical="center"/>
    </xf>
    <xf numFmtId="1" fontId="5" fillId="0" borderId="54" xfId="0" applyNumberFormat="1" applyFont="1" applyFill="1" applyBorder="1" applyAlignment="1">
      <alignment horizontal="center" vertical="center"/>
    </xf>
    <xf numFmtId="1" fontId="5" fillId="0" borderId="55" xfId="0" applyNumberFormat="1" applyFont="1" applyFill="1" applyBorder="1" applyAlignment="1">
      <alignment horizontal="center" vertical="center"/>
    </xf>
    <xf numFmtId="2" fontId="5" fillId="0" borderId="54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7" fillId="0" borderId="4" xfId="2" applyNumberFormat="1" applyFont="1" applyBorder="1" applyAlignment="1">
      <alignment horizontal="center" vertical="center"/>
    </xf>
    <xf numFmtId="2" fontId="7" fillId="0" borderId="5" xfId="2" applyNumberFormat="1" applyFont="1" applyBorder="1" applyAlignment="1">
      <alignment horizontal="center" vertical="center"/>
    </xf>
    <xf numFmtId="2" fontId="7" fillId="0" borderId="2" xfId="2" applyNumberFormat="1" applyFont="1" applyBorder="1" applyAlignment="1">
      <alignment horizontal="center" vertical="center"/>
    </xf>
    <xf numFmtId="2" fontId="7" fillId="0" borderId="7" xfId="2" applyNumberFormat="1" applyFont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6" xfId="2" applyNumberFormat="1" applyFont="1" applyBorder="1" applyAlignment="1">
      <alignment horizontal="center" vertical="center"/>
    </xf>
    <xf numFmtId="2" fontId="7" fillId="0" borderId="8" xfId="2" applyNumberFormat="1" applyFont="1" applyBorder="1" applyAlignment="1">
      <alignment horizontal="center" vertical="center"/>
    </xf>
    <xf numFmtId="2" fontId="7" fillId="0" borderId="9" xfId="2" applyNumberFormat="1" applyFont="1" applyBorder="1" applyAlignment="1">
      <alignment horizontal="center" vertical="center"/>
    </xf>
    <xf numFmtId="2" fontId="7" fillId="0" borderId="10" xfId="2" applyNumberFormat="1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/>
    </xf>
    <xf numFmtId="1" fontId="7" fillId="0" borderId="4" xfId="2" applyNumberFormat="1" applyFont="1" applyBorder="1" applyAlignment="1">
      <alignment horizontal="center" vertical="center"/>
    </xf>
    <xf numFmtId="1" fontId="7" fillId="0" borderId="7" xfId="2" applyNumberFormat="1" applyFont="1" applyBorder="1" applyAlignment="1">
      <alignment horizontal="center" vertical="center"/>
    </xf>
    <xf numFmtId="2" fontId="7" fillId="0" borderId="0" xfId="2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" fontId="7" fillId="0" borderId="8" xfId="2" applyNumberFormat="1" applyFont="1" applyBorder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7" fillId="6" borderId="1" xfId="2" applyNumberFormat="1" applyFont="1" applyFill="1" applyBorder="1" applyAlignment="1">
      <alignment horizontal="center" vertical="center"/>
    </xf>
    <xf numFmtId="2" fontId="7" fillId="0" borderId="13" xfId="2" applyNumberFormat="1" applyFont="1" applyBorder="1" applyAlignment="1">
      <alignment horizontal="center" vertical="center"/>
    </xf>
    <xf numFmtId="2" fontId="7" fillId="0" borderId="14" xfId="2" applyNumberFormat="1" applyFont="1" applyBorder="1" applyAlignment="1">
      <alignment horizontal="center" vertical="center"/>
    </xf>
    <xf numFmtId="2" fontId="7" fillId="0" borderId="3" xfId="2" applyNumberFormat="1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2" fontId="17" fillId="0" borderId="1" xfId="2" applyNumberFormat="1" applyFont="1" applyBorder="1" applyAlignment="1">
      <alignment horizontal="center" vertical="center" wrapText="1"/>
    </xf>
    <xf numFmtId="2" fontId="17" fillId="0" borderId="1" xfId="2" applyNumberFormat="1" applyFont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" fontId="3" fillId="7" borderId="15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2" fontId="3" fillId="7" borderId="12" xfId="0" applyNumberFormat="1" applyFont="1" applyFill="1" applyBorder="1" applyAlignment="1">
      <alignment horizontal="center" vertical="center"/>
    </xf>
    <xf numFmtId="43" fontId="5" fillId="11" borderId="1" xfId="1" applyFont="1" applyFill="1" applyBorder="1" applyAlignment="1">
      <alignment horizontal="center" vertical="center"/>
    </xf>
    <xf numFmtId="2" fontId="9" fillId="6" borderId="13" xfId="0" applyNumberFormat="1" applyFont="1" applyFill="1" applyBorder="1" applyAlignment="1">
      <alignment horizontal="center" vertical="center"/>
    </xf>
    <xf numFmtId="2" fontId="9" fillId="6" borderId="3" xfId="0" applyNumberFormat="1" applyFont="1" applyFill="1" applyBorder="1" applyAlignment="1">
      <alignment horizontal="center" vertical="center"/>
    </xf>
    <xf numFmtId="2" fontId="9" fillId="9" borderId="13" xfId="0" applyNumberFormat="1" applyFont="1" applyFill="1" applyBorder="1" applyAlignment="1">
      <alignment horizontal="center" vertical="center"/>
    </xf>
    <xf numFmtId="2" fontId="9" fillId="9" borderId="3" xfId="0" applyNumberFormat="1" applyFont="1" applyFill="1" applyBorder="1" applyAlignment="1">
      <alignment horizontal="center" vertical="center"/>
    </xf>
    <xf numFmtId="2" fontId="9" fillId="3" borderId="13" xfId="0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43" fontId="7" fillId="0" borderId="4" xfId="1" applyFont="1" applyBorder="1" applyAlignment="1">
      <alignment horizontal="center" vertical="center"/>
    </xf>
    <xf numFmtId="43" fontId="7" fillId="0" borderId="2" xfId="1" applyFont="1" applyBorder="1" applyAlignment="1">
      <alignment horizontal="center" vertical="center"/>
    </xf>
    <xf numFmtId="43" fontId="7" fillId="0" borderId="8" xfId="1" applyFont="1" applyBorder="1" applyAlignment="1">
      <alignment horizontal="center" vertical="center"/>
    </xf>
    <xf numFmtId="43" fontId="7" fillId="0" borderId="10" xfId="1" applyFont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43" fontId="7" fillId="0" borderId="13" xfId="1" applyFont="1" applyBorder="1" applyAlignment="1">
      <alignment horizontal="center" vertical="center"/>
    </xf>
    <xf numFmtId="43" fontId="7" fillId="0" borderId="3" xfId="1" applyFont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2" fontId="7" fillId="0" borderId="15" xfId="2" applyNumberFormat="1" applyFont="1" applyBorder="1" applyAlignment="1">
      <alignment horizontal="center" vertical="center"/>
    </xf>
    <xf numFmtId="2" fontId="7" fillId="0" borderId="12" xfId="2" applyNumberFormat="1" applyFont="1" applyBorder="1" applyAlignment="1">
      <alignment horizontal="center" vertical="center"/>
    </xf>
    <xf numFmtId="43" fontId="7" fillId="0" borderId="7" xfId="1" applyFont="1" applyBorder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7" fillId="0" borderId="6" xfId="1" applyFont="1" applyBorder="1" applyAlignment="1">
      <alignment horizontal="center" vertical="center"/>
    </xf>
    <xf numFmtId="43" fontId="7" fillId="0" borderId="9" xfId="1" applyFont="1" applyBorder="1" applyAlignment="1">
      <alignment horizontal="center" vertical="center"/>
    </xf>
    <xf numFmtId="1" fontId="7" fillId="6" borderId="13" xfId="2" applyNumberFormat="1" applyFont="1" applyFill="1" applyBorder="1" applyAlignment="1">
      <alignment horizontal="center" vertical="center"/>
    </xf>
    <xf numFmtId="1" fontId="7" fillId="6" borderId="3" xfId="2" applyNumberFormat="1" applyFont="1" applyFill="1" applyBorder="1" applyAlignment="1">
      <alignment horizontal="center" vertical="center"/>
    </xf>
    <xf numFmtId="1" fontId="7" fillId="0" borderId="15" xfId="2" applyNumberFormat="1" applyFont="1" applyBorder="1" applyAlignment="1">
      <alignment horizontal="center" vertical="center"/>
    </xf>
    <xf numFmtId="1" fontId="7" fillId="0" borderId="12" xfId="2" applyNumberFormat="1" applyFont="1" applyBorder="1" applyAlignment="1">
      <alignment horizontal="center" vertical="center"/>
    </xf>
    <xf numFmtId="1" fontId="7" fillId="0" borderId="13" xfId="2" applyNumberFormat="1" applyFont="1" applyBorder="1" applyAlignment="1">
      <alignment horizontal="center" vertical="center"/>
    </xf>
    <xf numFmtId="1" fontId="7" fillId="0" borderId="3" xfId="2" applyNumberFormat="1" applyFont="1" applyBorder="1" applyAlignment="1">
      <alignment horizontal="center" vertical="center"/>
    </xf>
    <xf numFmtId="4" fontId="7" fillId="0" borderId="4" xfId="2" applyNumberFormat="1" applyFont="1" applyBorder="1" applyAlignment="1">
      <alignment horizontal="center" vertical="center"/>
    </xf>
    <xf numFmtId="4" fontId="7" fillId="0" borderId="2" xfId="2" applyNumberFormat="1" applyFont="1" applyBorder="1" applyAlignment="1">
      <alignment horizontal="center" vertical="center"/>
    </xf>
    <xf numFmtId="4" fontId="7" fillId="0" borderId="8" xfId="2" applyNumberFormat="1" applyFont="1" applyBorder="1" applyAlignment="1">
      <alignment horizontal="center" vertical="center"/>
    </xf>
    <xf numFmtId="4" fontId="7" fillId="0" borderId="10" xfId="2" applyNumberFormat="1" applyFont="1" applyBorder="1" applyAlignment="1">
      <alignment horizontal="center" vertical="center"/>
    </xf>
    <xf numFmtId="14" fontId="5" fillId="17" borderId="0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170" fontId="3" fillId="3" borderId="13" xfId="0" applyNumberFormat="1" applyFont="1" applyFill="1" applyBorder="1" applyAlignment="1">
      <alignment horizontal="center" vertical="center"/>
    </xf>
    <xf numFmtId="170" fontId="3" fillId="3" borderId="3" xfId="0" applyNumberFormat="1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 textRotation="90"/>
    </xf>
    <xf numFmtId="0" fontId="3" fillId="9" borderId="11" xfId="0" applyFont="1" applyFill="1" applyBorder="1" applyAlignment="1">
      <alignment horizontal="center" vertical="center" textRotation="90"/>
    </xf>
    <xf numFmtId="0" fontId="3" fillId="10" borderId="15" xfId="0" applyFont="1" applyFill="1" applyBorder="1" applyAlignment="1">
      <alignment horizontal="center" vertical="center" textRotation="90"/>
    </xf>
    <xf numFmtId="0" fontId="3" fillId="10" borderId="11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4" fontId="7" fillId="0" borderId="1" xfId="2" applyNumberFormat="1" applyFont="1" applyBorder="1" applyAlignment="1">
      <alignment horizontal="center" vertical="center"/>
    </xf>
    <xf numFmtId="2" fontId="26" fillId="0" borderId="1" xfId="2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 wrapText="1"/>
    </xf>
    <xf numFmtId="2" fontId="5" fillId="3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3" fontId="20" fillId="0" borderId="1" xfId="1" applyFont="1" applyBorder="1" applyAlignment="1">
      <alignment horizontal="center" vertical="center"/>
    </xf>
    <xf numFmtId="0" fontId="58" fillId="7" borderId="0" xfId="0" applyFont="1" applyFill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1" fillId="13" borderId="1" xfId="0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1" fontId="7" fillId="3" borderId="1" xfId="2" applyNumberFormat="1" applyFont="1" applyFill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43" fontId="6" fillId="0" borderId="13" xfId="1" applyFont="1" applyBorder="1" applyAlignment="1">
      <alignment horizontal="center" vertical="center" wrapText="1"/>
    </xf>
    <xf numFmtId="43" fontId="6" fillId="0" borderId="14" xfId="1" applyFont="1" applyBorder="1" applyAlignment="1">
      <alignment horizontal="center" vertical="center"/>
    </xf>
    <xf numFmtId="43" fontId="6" fillId="0" borderId="3" xfId="1" applyFont="1" applyBorder="1" applyAlignment="1">
      <alignment horizontal="center" vertical="center"/>
    </xf>
    <xf numFmtId="43" fontId="7" fillId="0" borderId="5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3" fontId="9" fillId="7" borderId="13" xfId="1" applyFont="1" applyFill="1" applyBorder="1" applyAlignment="1">
      <alignment horizontal="center" vertical="center"/>
    </xf>
    <xf numFmtId="43" fontId="9" fillId="7" borderId="14" xfId="1" applyFont="1" applyFill="1" applyBorder="1" applyAlignment="1">
      <alignment horizontal="center" vertical="center"/>
    </xf>
    <xf numFmtId="43" fontId="9" fillId="7" borderId="3" xfId="1" applyFont="1" applyFill="1" applyBorder="1" applyAlignment="1">
      <alignment horizontal="center" vertical="center"/>
    </xf>
    <xf numFmtId="43" fontId="8" fillId="0" borderId="1" xfId="1" applyFont="1" applyBorder="1" applyAlignment="1">
      <alignment horizontal="center" vertical="center"/>
    </xf>
    <xf numFmtId="43" fontId="9" fillId="0" borderId="13" xfId="1" applyFont="1" applyFill="1" applyBorder="1" applyAlignment="1">
      <alignment horizontal="center" vertical="center"/>
    </xf>
    <xf numFmtId="43" fontId="9" fillId="0" borderId="14" xfId="1" applyFont="1" applyFill="1" applyBorder="1" applyAlignment="1">
      <alignment horizontal="center" vertical="center"/>
    </xf>
    <xf numFmtId="43" fontId="9" fillId="0" borderId="3" xfId="1" applyFont="1" applyFill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4" fontId="6" fillId="0" borderId="5" xfId="2" applyNumberFormat="1" applyFont="1" applyBorder="1" applyAlignment="1">
      <alignment horizontal="center" vertical="center"/>
    </xf>
    <xf numFmtId="4" fontId="6" fillId="0" borderId="0" xfId="2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4" fontId="6" fillId="0" borderId="8" xfId="2" applyNumberFormat="1" applyFont="1" applyBorder="1" applyAlignment="1">
      <alignment horizontal="center" vertical="center"/>
    </xf>
    <xf numFmtId="4" fontId="6" fillId="0" borderId="10" xfId="2" applyNumberFormat="1" applyFont="1" applyBorder="1" applyAlignment="1">
      <alignment horizontal="center" vertical="center"/>
    </xf>
    <xf numFmtId="43" fontId="6" fillId="0" borderId="5" xfId="1" applyFont="1" applyBorder="1" applyAlignment="1">
      <alignment horizontal="center" vertical="center"/>
    </xf>
    <xf numFmtId="43" fontId="6" fillId="0" borderId="0" xfId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3" fillId="7" borderId="13" xfId="1" applyNumberFormat="1" applyFont="1" applyFill="1" applyBorder="1" applyAlignment="1">
      <alignment horizontal="center" vertical="center"/>
    </xf>
    <xf numFmtId="2" fontId="3" fillId="7" borderId="14" xfId="1" applyNumberFormat="1" applyFont="1" applyFill="1" applyBorder="1" applyAlignment="1">
      <alignment horizontal="center" vertical="center"/>
    </xf>
    <xf numFmtId="2" fontId="3" fillId="7" borderId="3" xfId="1" applyNumberFormat="1" applyFont="1" applyFill="1" applyBorder="1" applyAlignment="1">
      <alignment horizontal="center" vertical="center"/>
    </xf>
    <xf numFmtId="2" fontId="6" fillId="0" borderId="13" xfId="1" applyNumberFormat="1" applyFont="1" applyBorder="1" applyAlignment="1">
      <alignment horizontal="center" vertical="center"/>
    </xf>
    <xf numFmtId="2" fontId="6" fillId="0" borderId="14" xfId="1" applyNumberFormat="1" applyFont="1" applyBorder="1" applyAlignment="1">
      <alignment horizontal="center" vertical="center"/>
    </xf>
    <xf numFmtId="2" fontId="6" fillId="0" borderId="3" xfId="1" applyNumberFormat="1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 wrapText="1"/>
    </xf>
    <xf numFmtId="43" fontId="6" fillId="0" borderId="7" xfId="1" applyFont="1" applyBorder="1" applyAlignment="1">
      <alignment horizontal="center" vertical="center" wrapText="1"/>
    </xf>
    <xf numFmtId="1" fontId="6" fillId="3" borderId="13" xfId="2" applyNumberFormat="1" applyFont="1" applyFill="1" applyBorder="1" applyAlignment="1">
      <alignment horizontal="center" vertical="center"/>
    </xf>
    <xf numFmtId="1" fontId="6" fillId="3" borderId="14" xfId="2" applyNumberFormat="1" applyFont="1" applyFill="1" applyBorder="1" applyAlignment="1">
      <alignment horizontal="center" vertical="center"/>
    </xf>
    <xf numFmtId="1" fontId="6" fillId="3" borderId="3" xfId="2" applyNumberFormat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13" fillId="14" borderId="15" xfId="0" applyFont="1" applyFill="1" applyBorder="1" applyAlignment="1">
      <alignment horizontal="center" vertical="center" wrapText="1"/>
    </xf>
    <xf numFmtId="0" fontId="13" fillId="14" borderId="11" xfId="0" applyFont="1" applyFill="1" applyBorder="1" applyAlignment="1">
      <alignment horizontal="center" vertical="center" wrapText="1"/>
    </xf>
    <xf numFmtId="0" fontId="13" fillId="14" borderId="12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7" fillId="2" borderId="33" xfId="0" applyFont="1" applyFill="1" applyBorder="1" applyAlignment="1">
      <alignment horizontal="center" vertical="center"/>
    </xf>
    <xf numFmtId="0" fontId="67" fillId="2" borderId="35" xfId="0" applyFont="1" applyFill="1" applyBorder="1" applyAlignment="1">
      <alignment horizontal="center" vertical="center"/>
    </xf>
    <xf numFmtId="0" fontId="74" fillId="7" borderId="34" xfId="0" applyFont="1" applyFill="1" applyBorder="1" applyAlignment="1">
      <alignment horizontal="left" vertical="center"/>
    </xf>
    <xf numFmtId="0" fontId="74" fillId="7" borderId="1" xfId="0" applyFont="1" applyFill="1" applyBorder="1" applyAlignment="1">
      <alignment horizontal="left" vertical="center"/>
    </xf>
    <xf numFmtId="0" fontId="74" fillId="7" borderId="35" xfId="0" applyFont="1" applyFill="1" applyBorder="1" applyAlignment="1">
      <alignment horizontal="left" vertical="center"/>
    </xf>
    <xf numFmtId="0" fontId="8" fillId="7" borderId="34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77" fillId="7" borderId="1" xfId="0" applyFont="1" applyFill="1" applyBorder="1" applyAlignment="1">
      <alignment horizontal="left" vertical="center" wrapText="1"/>
    </xf>
    <xf numFmtId="0" fontId="38" fillId="7" borderId="35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74" fillId="7" borderId="23" xfId="0" applyFont="1" applyFill="1" applyBorder="1" applyAlignment="1">
      <alignment horizontal="left" vertical="center"/>
    </xf>
    <xf numFmtId="0" fontId="8" fillId="7" borderId="23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left" vertical="center" wrapText="1"/>
    </xf>
    <xf numFmtId="0" fontId="38" fillId="0" borderId="35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 wrapText="1"/>
    </xf>
    <xf numFmtId="0" fontId="39" fillId="0" borderId="37" xfId="0" applyFont="1" applyBorder="1" applyAlignment="1">
      <alignment horizontal="center" vertical="center" wrapText="1"/>
    </xf>
    <xf numFmtId="0" fontId="40" fillId="3" borderId="0" xfId="0" applyFont="1" applyFill="1" applyAlignment="1">
      <alignment horizontal="center" vertical="center"/>
    </xf>
    <xf numFmtId="0" fontId="77" fillId="7" borderId="1" xfId="0" applyFont="1" applyFill="1" applyBorder="1" applyAlignment="1">
      <alignment horizontal="center" vertical="center" wrapText="1"/>
    </xf>
    <xf numFmtId="166" fontId="49" fillId="0" borderId="66" xfId="0" applyNumberFormat="1" applyFont="1" applyFill="1" applyBorder="1" applyAlignment="1">
      <alignment horizontal="center" vertical="center"/>
    </xf>
    <xf numFmtId="166" fontId="49" fillId="0" borderId="65" xfId="0" applyNumberFormat="1" applyFont="1" applyFill="1" applyBorder="1" applyAlignment="1">
      <alignment horizontal="center" vertical="center"/>
    </xf>
    <xf numFmtId="166" fontId="49" fillId="0" borderId="67" xfId="0" applyNumberFormat="1" applyFont="1" applyFill="1" applyBorder="1" applyAlignment="1">
      <alignment horizontal="center" vertical="center"/>
    </xf>
  </cellXfs>
  <cellStyles count="4">
    <cellStyle name="Comma" xfId="1" builtinId="3"/>
    <cellStyle name="Comma 2" xfId="2" xr:uid="{00000000-0005-0000-0000-000001000000}"/>
    <cellStyle name="Normal" xfId="0" builtinId="0"/>
    <cellStyle name="Normal 2 4" xfId="3" xr:uid="{00000000-0005-0000-0000-000003000000}"/>
  </cellStyles>
  <dxfs count="0"/>
  <tableStyles count="0" defaultTableStyle="TableStyleMedium2" defaultPivotStyle="PivotStyleLight16"/>
  <colors>
    <mruColors>
      <color rgb="FFEAEAEA"/>
      <color rgb="FFC0C0C0"/>
      <color rgb="FFE709AD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TG\B%20&#6042;&#6036;&#6070;&#6041;&#6016;&#6070;&#6042;&#6030;&#6093;%20Stock%20&#6032;&#6098;&#6040;\STOCK%207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-5.6.2018"/>
      <sheetName val="A1"/>
      <sheetName val="SIZE CODE"/>
      <sheetName val="TN"/>
      <sheetName val="BL SAW"/>
      <sheetName val="BL IN"/>
      <sheetName val="NP 2CM"/>
      <sheetName val="NP 3CM"/>
      <sheetName val="A 18"/>
      <sheetName val="BLACK"/>
      <sheetName val="SL"/>
      <sheetName val="AT"/>
      <sheetName val="SB"/>
      <sheetName val="CAT"/>
      <sheetName val="CSB"/>
      <sheetName val="CPB"/>
      <sheetName val="CNP"/>
      <sheetName val="P-O"/>
      <sheetName val="P.O"/>
      <sheetName val="Sell"/>
      <sheetName val="B 17"/>
      <sheetName val="B 2017"/>
      <sheetName val="CBD"/>
      <sheetName val="TT"/>
      <sheetName val="1.19"/>
      <sheetName val="2.19"/>
      <sheetName val="3.19"/>
      <sheetName val="4.19"/>
      <sheetName val="PAPB"/>
      <sheetName val="5.19"/>
      <sheetName val="Line A"/>
      <sheetName val="7.19"/>
      <sheetName val="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C6">
            <v>627.15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T491"/>
  <sheetViews>
    <sheetView topLeftCell="A433" zoomScale="120" zoomScaleNormal="120" workbookViewId="0">
      <selection activeCell="N40" sqref="N40"/>
    </sheetView>
  </sheetViews>
  <sheetFormatPr defaultColWidth="9.140625" defaultRowHeight="15.75"/>
  <cols>
    <col min="1" max="1" width="3.7109375" style="1" customWidth="1"/>
    <col min="2" max="2" width="12.140625" style="57" customWidth="1"/>
    <col min="3" max="5" width="7.42578125" style="57" customWidth="1"/>
    <col min="6" max="7" width="7.42578125" style="58" customWidth="1"/>
    <col min="8" max="9" width="7.42578125" style="147" customWidth="1"/>
    <col min="10" max="10" width="7.42578125" style="1" customWidth="1"/>
    <col min="11" max="11" width="4.42578125" style="1" customWidth="1"/>
    <col min="12" max="12" width="8.5703125" style="345" customWidth="1"/>
    <col min="13" max="13" width="5.42578125" style="1" customWidth="1"/>
    <col min="14" max="14" width="13.5703125" style="1" customWidth="1"/>
    <col min="15" max="15" width="7.85546875" style="1" customWidth="1"/>
    <col min="16" max="16" width="12.7109375" style="1" customWidth="1"/>
    <col min="17" max="16384" width="9.140625" style="1"/>
  </cols>
  <sheetData>
    <row r="1" spans="1:20" ht="32.25" customHeight="1">
      <c r="A1" s="1130" t="s">
        <v>202</v>
      </c>
      <c r="B1" s="1130"/>
      <c r="C1" s="1130"/>
      <c r="D1" s="1130"/>
      <c r="E1" s="1130"/>
      <c r="F1" s="1130"/>
      <c r="G1" s="1130"/>
      <c r="H1" s="1130"/>
      <c r="I1" s="1130"/>
      <c r="J1" s="1130"/>
      <c r="K1" s="1130"/>
      <c r="L1" s="1130"/>
      <c r="M1" s="1130"/>
      <c r="N1" s="1130"/>
      <c r="O1" s="1130"/>
      <c r="P1" s="776" t="s">
        <v>148</v>
      </c>
    </row>
    <row r="2" spans="1:20" s="2" customFormat="1" ht="15.75" customHeight="1">
      <c r="A2" s="236"/>
      <c r="B2" s="237" t="s">
        <v>0</v>
      </c>
      <c r="C2" s="238">
        <v>1</v>
      </c>
      <c r="D2" s="239">
        <v>2</v>
      </c>
      <c r="E2" s="238">
        <v>3</v>
      </c>
      <c r="F2" s="239">
        <v>4</v>
      </c>
      <c r="G2" s="238">
        <v>5</v>
      </c>
      <c r="H2" s="239">
        <v>6</v>
      </c>
      <c r="I2" s="238">
        <v>7</v>
      </c>
      <c r="J2" s="241"/>
      <c r="K2" s="242"/>
      <c r="L2" s="243" t="s">
        <v>1</v>
      </c>
      <c r="M2" s="1114" t="s">
        <v>2</v>
      </c>
      <c r="N2" s="1115"/>
      <c r="O2" s="1116"/>
      <c r="P2" s="254" t="s">
        <v>150</v>
      </c>
    </row>
    <row r="3" spans="1:20" s="2" customFormat="1">
      <c r="B3" s="9" t="s">
        <v>3</v>
      </c>
      <c r="C3" s="10">
        <f>SUMIFS($L$43:$L$1086,$F$43:$F$1086,"A",$B$43:$B$1086,C2&amp;"-03-2020")</f>
        <v>13.763999999999999</v>
      </c>
      <c r="D3" s="780">
        <f t="shared" ref="D3:I3" si="0">SUMIFS($L$43:$L$1086,$F$43:$F$1086,"A",$B$43:$B$1086,D2&amp;"-03-2020")</f>
        <v>8.645999999999999</v>
      </c>
      <c r="E3" s="780">
        <f t="shared" si="0"/>
        <v>0</v>
      </c>
      <c r="F3" s="780">
        <f t="shared" si="0"/>
        <v>25.020000000000003</v>
      </c>
      <c r="G3" s="780">
        <f t="shared" si="0"/>
        <v>22.751999999999999</v>
      </c>
      <c r="H3" s="780">
        <f t="shared" si="0"/>
        <v>5.5469999999999997</v>
      </c>
      <c r="I3" s="780">
        <f t="shared" si="0"/>
        <v>25.535999999999998</v>
      </c>
      <c r="J3" s="10"/>
      <c r="K3" s="1123"/>
      <c r="L3" s="11">
        <f>SUM(C3:J3)</f>
        <v>101.265</v>
      </c>
      <c r="M3" s="1117"/>
      <c r="N3" s="1118"/>
      <c r="O3" s="1119"/>
      <c r="P3" s="255">
        <f>L3+L6+L9+L12</f>
        <v>241.95149999999998</v>
      </c>
    </row>
    <row r="4" spans="1:20" s="2" customFormat="1">
      <c r="B4" s="9" t="s">
        <v>4</v>
      </c>
      <c r="C4" s="10">
        <f>SUMIFS($L$43:$L$1086,$F$43:$F$1086,"B",$B$43:$B$1086,C2&amp;"-03-2020")</f>
        <v>3.1259999999999999</v>
      </c>
      <c r="D4" s="780">
        <f t="shared" ref="D4:I4" si="1">SUMIFS($L$43:$L$1086,$F$43:$F$1086,"B",$B$43:$B$1086,D2&amp;"-03-2020")</f>
        <v>6.4170000000000007</v>
      </c>
      <c r="E4" s="780">
        <f t="shared" si="1"/>
        <v>0</v>
      </c>
      <c r="F4" s="780">
        <f t="shared" si="1"/>
        <v>3.6359999999999997</v>
      </c>
      <c r="G4" s="780">
        <f t="shared" si="1"/>
        <v>5.6984999999999992</v>
      </c>
      <c r="H4" s="780">
        <f t="shared" si="1"/>
        <v>11.796599999999998</v>
      </c>
      <c r="I4" s="780">
        <f t="shared" si="1"/>
        <v>4.8839999999999995</v>
      </c>
      <c r="J4" s="10"/>
      <c r="K4" s="1123"/>
      <c r="L4" s="11">
        <f>SUM(C4:J4)</f>
        <v>35.558099999999996</v>
      </c>
      <c r="M4" s="1120"/>
      <c r="N4" s="1121"/>
      <c r="O4" s="1122"/>
      <c r="P4" s="255">
        <f>L4+L7+L10+L13</f>
        <v>113.61959999999999</v>
      </c>
    </row>
    <row r="5" spans="1:20" s="2" customFormat="1" ht="15.75" customHeight="1">
      <c r="B5" s="237" t="s">
        <v>0</v>
      </c>
      <c r="C5" s="238">
        <v>8</v>
      </c>
      <c r="D5" s="240">
        <v>9</v>
      </c>
      <c r="E5" s="238">
        <v>10</v>
      </c>
      <c r="F5" s="240">
        <v>11</v>
      </c>
      <c r="G5" s="238">
        <v>12</v>
      </c>
      <c r="H5" s="240">
        <v>13</v>
      </c>
      <c r="I5" s="238">
        <v>14</v>
      </c>
      <c r="J5" s="240">
        <v>15</v>
      </c>
      <c r="K5" s="244"/>
      <c r="L5" s="245" t="s">
        <v>5</v>
      </c>
      <c r="M5" s="1105">
        <f>L3+L6+L9+L12</f>
        <v>241.95149999999998</v>
      </c>
      <c r="N5" s="1106"/>
      <c r="O5" s="1107"/>
      <c r="P5" s="254">
        <f>SUM(P3:P4)</f>
        <v>355.5711</v>
      </c>
    </row>
    <row r="6" spans="1:20" s="2" customFormat="1" ht="19.5" customHeight="1">
      <c r="B6" s="9" t="s">
        <v>3</v>
      </c>
      <c r="C6" s="10">
        <f>SUMIFS($L$43:$L$1086,$F$43:$F$1086,"A",$B$43:$B$1086,C5&amp;"-03-2020")</f>
        <v>25.04</v>
      </c>
      <c r="D6" s="780">
        <f t="shared" ref="D6:J6" si="2">SUMIFS($L$43:$L$1086,$F$43:$F$1086,"A",$B$43:$B$1086,D5&amp;"-03-2020")</f>
        <v>0</v>
      </c>
      <c r="E6" s="780">
        <f t="shared" si="2"/>
        <v>19.487999999999996</v>
      </c>
      <c r="F6" s="780">
        <f t="shared" si="2"/>
        <v>7.6559999999999988</v>
      </c>
      <c r="G6" s="780">
        <f t="shared" si="2"/>
        <v>10.479000000000001</v>
      </c>
      <c r="H6" s="780">
        <f t="shared" si="2"/>
        <v>0</v>
      </c>
      <c r="I6" s="780">
        <f t="shared" si="2"/>
        <v>9.6660000000000004</v>
      </c>
      <c r="J6" s="780">
        <f t="shared" si="2"/>
        <v>6.3809999999999993</v>
      </c>
      <c r="K6" s="1127"/>
      <c r="L6" s="11">
        <f>SUM(C6:J6)</f>
        <v>78.709999999999994</v>
      </c>
      <c r="M6" s="1108"/>
      <c r="N6" s="1126"/>
      <c r="O6" s="1110"/>
      <c r="P6" s="777" t="s">
        <v>149</v>
      </c>
    </row>
    <row r="7" spans="1:20" s="2" customFormat="1" ht="18.75" customHeight="1">
      <c r="B7" s="9" t="s">
        <v>4</v>
      </c>
      <c r="C7" s="10">
        <f>SUMIFS($L$43:$L$1086,$F$43:$F$1086,"B",$B$43:$B$1086,C5&amp;"-03-2020")</f>
        <v>2.7</v>
      </c>
      <c r="D7" s="780">
        <f t="shared" ref="D7:J7" si="3">SUMIFS($L$43:$L$1086,$F$43:$F$1086,"B",$B$43:$B$1086,D5&amp;"-03-2020")</f>
        <v>0</v>
      </c>
      <c r="E7" s="780">
        <f t="shared" si="3"/>
        <v>4.3199999999999994</v>
      </c>
      <c r="F7" s="780">
        <f t="shared" si="3"/>
        <v>1.599</v>
      </c>
      <c r="G7" s="780">
        <f t="shared" si="3"/>
        <v>6.7019999999999991</v>
      </c>
      <c r="H7" s="780">
        <f t="shared" si="3"/>
        <v>0</v>
      </c>
      <c r="I7" s="780">
        <f t="shared" si="3"/>
        <v>0.53999999999999992</v>
      </c>
      <c r="J7" s="780">
        <f t="shared" si="3"/>
        <v>4.3050000000000006</v>
      </c>
      <c r="K7" s="1127"/>
      <c r="L7" s="11">
        <f>SUM(C7:J7)</f>
        <v>20.165999999999997</v>
      </c>
      <c r="M7" s="1108"/>
      <c r="N7" s="1126"/>
      <c r="O7" s="1110"/>
      <c r="P7" s="922">
        <f>SUMIFS($L$62:$L$1086,$F$62:$F$1086,"A",$O$62:$O$1086,"O")</f>
        <v>231.32249999999996</v>
      </c>
    </row>
    <row r="8" spans="1:20" s="2" customFormat="1" ht="15.75" customHeight="1">
      <c r="B8" s="237" t="s">
        <v>0</v>
      </c>
      <c r="C8" s="238">
        <v>16</v>
      </c>
      <c r="D8" s="238">
        <v>17</v>
      </c>
      <c r="E8" s="238">
        <v>18</v>
      </c>
      <c r="F8" s="238">
        <v>19</v>
      </c>
      <c r="G8" s="238">
        <v>20</v>
      </c>
      <c r="H8" s="238">
        <v>21</v>
      </c>
      <c r="I8" s="238">
        <v>22</v>
      </c>
      <c r="J8" s="238">
        <v>23</v>
      </c>
      <c r="K8" s="246"/>
      <c r="L8" s="158" t="s">
        <v>6</v>
      </c>
      <c r="M8" s="1108"/>
      <c r="N8" s="1126"/>
      <c r="O8" s="1110"/>
      <c r="P8" s="922">
        <f>SUMIFS($L$62:$L$1086,$F$62:$F$1086,"B",$O$62:$O$1086,"O")</f>
        <v>104.51009999999995</v>
      </c>
    </row>
    <row r="9" spans="1:20" s="2" customFormat="1" ht="18.75" customHeight="1">
      <c r="B9" s="9" t="s">
        <v>3</v>
      </c>
      <c r="C9" s="10">
        <f>SUMIFS($L$43:$L$1086,$F$43:$F$1086,"A",$B$43:$B$1086,C8&amp;"-03-2020")</f>
        <v>4.056</v>
      </c>
      <c r="D9" s="780">
        <f t="shared" ref="D9:J9" si="4">SUMIFS($L$43:$L$1086,$F$43:$F$1086,"A",$B$43:$B$1086,D8&amp;"-03-2020")</f>
        <v>18.067499999999999</v>
      </c>
      <c r="E9" s="780">
        <f t="shared" si="4"/>
        <v>12.149999999999999</v>
      </c>
      <c r="F9" s="780">
        <f t="shared" si="4"/>
        <v>9.1950000000000003</v>
      </c>
      <c r="G9" s="780">
        <f t="shared" si="4"/>
        <v>8.6020000000000003</v>
      </c>
      <c r="H9" s="780">
        <f t="shared" si="4"/>
        <v>9.9059999999999988</v>
      </c>
      <c r="I9" s="780">
        <f t="shared" si="4"/>
        <v>0</v>
      </c>
      <c r="J9" s="780">
        <f t="shared" si="4"/>
        <v>0</v>
      </c>
      <c r="K9" s="15"/>
      <c r="L9" s="11">
        <f>SUM(C9:J9)</f>
        <v>61.976499999999994</v>
      </c>
      <c r="M9" s="1111"/>
      <c r="N9" s="1112"/>
      <c r="O9" s="1113"/>
      <c r="P9" s="253">
        <f>SUM(P7:P8)</f>
        <v>335.8325999999999</v>
      </c>
    </row>
    <row r="10" spans="1:20" s="2" customFormat="1" ht="18.75" customHeight="1">
      <c r="B10" s="9" t="s">
        <v>4</v>
      </c>
      <c r="C10" s="10">
        <f>SUMIFS($L$43:$L$1086,$F$43:$F$1086,"B",$B$43:$B$1086,C8&amp;"-03-2020")</f>
        <v>14.297999999999996</v>
      </c>
      <c r="D10" s="780">
        <f t="shared" ref="D10:J10" si="5">SUMIFS($L$43:$L$1086,$F$43:$F$1086,"B",$B$43:$B$1086,D8&amp;"-03-2020")</f>
        <v>4.9619999999999997</v>
      </c>
      <c r="E10" s="780">
        <f t="shared" si="5"/>
        <v>11.94</v>
      </c>
      <c r="F10" s="780">
        <f t="shared" si="5"/>
        <v>7.668000000000001</v>
      </c>
      <c r="G10" s="780">
        <f t="shared" si="5"/>
        <v>10.524000000000001</v>
      </c>
      <c r="H10" s="780">
        <f t="shared" si="5"/>
        <v>8.5035000000000007</v>
      </c>
      <c r="I10" s="780">
        <f t="shared" si="5"/>
        <v>0</v>
      </c>
      <c r="J10" s="780">
        <f t="shared" si="5"/>
        <v>0</v>
      </c>
      <c r="K10" s="15"/>
      <c r="L10" s="11">
        <f>SUM(C10:J10)</f>
        <v>57.895499999999998</v>
      </c>
      <c r="M10" s="1105">
        <f>L4+L7+L10+L13</f>
        <v>113.61959999999999</v>
      </c>
      <c r="N10" s="1106"/>
      <c r="O10" s="1107"/>
      <c r="T10" s="2" t="s">
        <v>7</v>
      </c>
    </row>
    <row r="11" spans="1:20" s="2" customFormat="1" ht="15.75" customHeight="1">
      <c r="B11" s="237" t="s">
        <v>0</v>
      </c>
      <c r="C11" s="238">
        <v>24</v>
      </c>
      <c r="D11" s="238">
        <v>25</v>
      </c>
      <c r="E11" s="238">
        <v>26</v>
      </c>
      <c r="F11" s="238">
        <v>27</v>
      </c>
      <c r="G11" s="238">
        <v>28</v>
      </c>
      <c r="H11" s="238">
        <v>29</v>
      </c>
      <c r="I11" s="238">
        <v>30</v>
      </c>
      <c r="J11" s="238">
        <v>31</v>
      </c>
      <c r="K11" s="246"/>
      <c r="L11" s="241" t="s">
        <v>8</v>
      </c>
      <c r="M11" s="1108"/>
      <c r="N11" s="1109"/>
      <c r="O11" s="1110"/>
    </row>
    <row r="12" spans="1:20" s="2" customFormat="1" ht="18.75" customHeight="1">
      <c r="B12" s="9" t="s">
        <v>3</v>
      </c>
      <c r="C12" s="10">
        <f>SUMIFS($L$43:$L$1086,$F$43:$F$1086,"A",$B$43:$B$1086,C11&amp;"-03-2020")</f>
        <v>0</v>
      </c>
      <c r="D12" s="780">
        <f t="shared" ref="D12:J12" si="6">SUMIFS($L$43:$L$1086,$F$43:$F$1086,"A",$B$43:$B$1086,D11&amp;"-03-2020")</f>
        <v>0</v>
      </c>
      <c r="E12" s="780">
        <f t="shared" si="6"/>
        <v>0</v>
      </c>
      <c r="F12" s="780">
        <f t="shared" si="6"/>
        <v>0</v>
      </c>
      <c r="G12" s="780">
        <f t="shared" si="6"/>
        <v>0</v>
      </c>
      <c r="H12" s="780">
        <f t="shared" si="6"/>
        <v>0</v>
      </c>
      <c r="I12" s="780">
        <f t="shared" si="6"/>
        <v>0</v>
      </c>
      <c r="J12" s="780">
        <f t="shared" si="6"/>
        <v>0</v>
      </c>
      <c r="K12" s="15"/>
      <c r="L12" s="11">
        <f>SUM(C12:J12)</f>
        <v>0</v>
      </c>
      <c r="M12" s="1108">
        <f>M5+M10</f>
        <v>355.5711</v>
      </c>
      <c r="N12" s="1109"/>
      <c r="O12" s="1110"/>
    </row>
    <row r="13" spans="1:20" s="2" customFormat="1" ht="18.75" customHeight="1">
      <c r="B13" s="9" t="s">
        <v>4</v>
      </c>
      <c r="C13" s="10">
        <f>SUMIFS($L$43:$L$1086,$F$43:$F$1086,"B",$B$43:$B$1086,C11&amp;"-03-2020")</f>
        <v>0</v>
      </c>
      <c r="D13" s="780">
        <f t="shared" ref="D13:J13" si="7">SUMIFS($L$43:$L$1086,$F$43:$F$1086,"B",$B$43:$B$1086,D11&amp;"-03-2020")</f>
        <v>0</v>
      </c>
      <c r="E13" s="780">
        <f t="shared" si="7"/>
        <v>0</v>
      </c>
      <c r="F13" s="780">
        <f t="shared" si="7"/>
        <v>0</v>
      </c>
      <c r="G13" s="780">
        <f t="shared" si="7"/>
        <v>0</v>
      </c>
      <c r="H13" s="780">
        <f t="shared" si="7"/>
        <v>0</v>
      </c>
      <c r="I13" s="780">
        <f t="shared" si="7"/>
        <v>0</v>
      </c>
      <c r="J13" s="780">
        <f t="shared" si="7"/>
        <v>0</v>
      </c>
      <c r="K13" s="17"/>
      <c r="L13" s="11">
        <f>SUM(C13:J13)</f>
        <v>0</v>
      </c>
      <c r="M13" s="1111"/>
      <c r="N13" s="1112"/>
      <c r="O13" s="1113"/>
    </row>
    <row r="14" spans="1:20" s="2" customFormat="1" ht="18.75" customHeight="1">
      <c r="B14" s="18"/>
      <c r="C14" s="1131" t="s">
        <v>9</v>
      </c>
      <c r="D14" s="1131"/>
      <c r="E14" s="1131"/>
      <c r="F14" s="19"/>
      <c r="G14" s="19"/>
      <c r="H14" s="19"/>
      <c r="I14" s="19"/>
      <c r="J14" s="19"/>
      <c r="K14" s="20"/>
      <c r="L14" s="347"/>
      <c r="M14" s="1131" t="s">
        <v>159</v>
      </c>
      <c r="N14" s="1131"/>
      <c r="O14" s="1131"/>
    </row>
    <row r="15" spans="1:20" s="2" customFormat="1" ht="18.75" customHeight="1">
      <c r="B15" s="18" t="s">
        <v>3</v>
      </c>
      <c r="C15" s="1129">
        <v>14.79</v>
      </c>
      <c r="D15" s="1129"/>
      <c r="E15" s="1129"/>
      <c r="F15" s="19"/>
      <c r="G15" s="19"/>
      <c r="H15" s="19"/>
      <c r="I15" s="19"/>
      <c r="J15" s="19"/>
      <c r="K15" s="20"/>
      <c r="L15" s="347" t="s">
        <v>3</v>
      </c>
      <c r="M15" s="1129">
        <f>C15+M5-N21</f>
        <v>10.628999999999962</v>
      </c>
      <c r="N15" s="1129"/>
      <c r="O15" s="1129"/>
      <c r="P15" s="109"/>
    </row>
    <row r="16" spans="1:20" s="2" customFormat="1" ht="18.75" customHeight="1">
      <c r="B16" s="18" t="s">
        <v>4</v>
      </c>
      <c r="C16" s="1129">
        <v>7.47</v>
      </c>
      <c r="D16" s="1129"/>
      <c r="E16" s="1129"/>
      <c r="F16" s="19"/>
      <c r="G16" s="19"/>
      <c r="H16" s="19"/>
      <c r="I16" s="19"/>
      <c r="J16" s="19"/>
      <c r="K16" s="20"/>
      <c r="L16" s="347" t="s">
        <v>4</v>
      </c>
      <c r="M16" s="1129">
        <f>C16+M10-N24</f>
        <v>9.1124999999999972</v>
      </c>
      <c r="N16" s="1129"/>
      <c r="O16" s="1129"/>
      <c r="P16" s="109"/>
    </row>
    <row r="17" spans="2:16" s="2" customFormat="1" ht="18.75" customHeight="1">
      <c r="B17" s="21"/>
      <c r="C17" s="19"/>
      <c r="D17" s="19"/>
      <c r="E17" s="19"/>
      <c r="F17" s="19"/>
      <c r="G17" s="19"/>
      <c r="H17" s="19"/>
      <c r="I17" s="19"/>
      <c r="J17" s="19"/>
      <c r="K17" s="22"/>
      <c r="L17" s="348"/>
      <c r="M17" s="24"/>
      <c r="N17" s="24"/>
      <c r="O17" s="24"/>
    </row>
    <row r="18" spans="2:16" s="2" customFormat="1" ht="15.75" customHeight="1">
      <c r="B18" s="237" t="s">
        <v>10</v>
      </c>
      <c r="C18" s="238">
        <v>1</v>
      </c>
      <c r="D18" s="239">
        <v>2</v>
      </c>
      <c r="E18" s="238">
        <v>3</v>
      </c>
      <c r="F18" s="239">
        <v>4</v>
      </c>
      <c r="G18" s="240">
        <v>5</v>
      </c>
      <c r="H18" s="239">
        <v>6</v>
      </c>
      <c r="I18" s="238">
        <v>7</v>
      </c>
      <c r="J18" s="241"/>
      <c r="K18" s="247"/>
      <c r="L18" s="243" t="s">
        <v>1</v>
      </c>
      <c r="M18" s="1114" t="s">
        <v>11</v>
      </c>
      <c r="N18" s="1115"/>
      <c r="O18" s="1116"/>
    </row>
    <row r="19" spans="2:16" s="2" customFormat="1">
      <c r="B19" s="9" t="s">
        <v>3</v>
      </c>
      <c r="C19" s="10">
        <f>SUMIFS($L$38:$L$5193,$F$38:$F$5193,$B$19,$N$38:$N$5193,C18&amp;"-03-2020",$O$38:$O$5193,"O")</f>
        <v>8.3849999999999998</v>
      </c>
      <c r="D19" s="780">
        <f t="shared" ref="D19:J19" si="8">SUMIFS($L$38:$L$5193,$F$38:$F$5193,$B$19,$N$38:$N$5193,D18&amp;"-03-2020",$O$38:$O$5193,"O")</f>
        <v>8.673</v>
      </c>
      <c r="E19" s="780">
        <f t="shared" si="8"/>
        <v>5.109</v>
      </c>
      <c r="F19" s="780">
        <f t="shared" si="8"/>
        <v>20.435999999999996</v>
      </c>
      <c r="G19" s="780">
        <f t="shared" si="8"/>
        <v>12.707999999999998</v>
      </c>
      <c r="H19" s="780">
        <f t="shared" si="8"/>
        <v>19.257000000000001</v>
      </c>
      <c r="I19" s="780">
        <f t="shared" si="8"/>
        <v>20.652000000000001</v>
      </c>
      <c r="J19" s="780">
        <f t="shared" si="8"/>
        <v>0</v>
      </c>
      <c r="K19" s="1123"/>
      <c r="L19" s="11">
        <f>SUM(C19:J19)</f>
        <v>95.22</v>
      </c>
      <c r="M19" s="1117"/>
      <c r="N19" s="1118"/>
      <c r="O19" s="1119"/>
    </row>
    <row r="20" spans="2:16" s="2" customFormat="1">
      <c r="B20" s="9" t="s">
        <v>4</v>
      </c>
      <c r="C20" s="10">
        <f>SUMIFS($L$38:$L$5193,$F$38:$F$5193,$B$20,$N$38:$N$5193,C18&amp;"-03-2020",$O$38:$O$5193,"O")</f>
        <v>7.9409999999999998</v>
      </c>
      <c r="D20" s="780">
        <f t="shared" ref="D20:J20" si="9">SUMIFS($L$38:$L$5193,$F$38:$F$5193,$B$20,$N$38:$N$5193,D18&amp;"-03-2020",$O$38:$O$5193,"O")</f>
        <v>6.7770000000000001</v>
      </c>
      <c r="E20" s="780">
        <f t="shared" si="9"/>
        <v>1.7969999999999997</v>
      </c>
      <c r="F20" s="780">
        <f t="shared" si="9"/>
        <v>2.3249999999999997</v>
      </c>
      <c r="G20" s="780">
        <f t="shared" si="9"/>
        <v>1.4489999999999998</v>
      </c>
      <c r="H20" s="780">
        <f t="shared" si="9"/>
        <v>7.7496</v>
      </c>
      <c r="I20" s="780">
        <f t="shared" si="9"/>
        <v>3.9390000000000001</v>
      </c>
      <c r="J20" s="780">
        <f t="shared" si="9"/>
        <v>0</v>
      </c>
      <c r="K20" s="1123"/>
      <c r="L20" s="11">
        <f>SUM(C20:J20)</f>
        <v>31.977600000000002</v>
      </c>
      <c r="M20" s="1120"/>
      <c r="N20" s="1121"/>
      <c r="O20" s="1122"/>
    </row>
    <row r="21" spans="2:16" s="2" customFormat="1" ht="15.75" customHeight="1">
      <c r="B21" s="237" t="s">
        <v>10</v>
      </c>
      <c r="C21" s="238">
        <v>8</v>
      </c>
      <c r="D21" s="240">
        <v>9</v>
      </c>
      <c r="E21" s="238">
        <v>10</v>
      </c>
      <c r="F21" s="240">
        <v>11</v>
      </c>
      <c r="G21" s="238">
        <v>12</v>
      </c>
      <c r="H21" s="240">
        <v>13</v>
      </c>
      <c r="I21" s="238">
        <v>14</v>
      </c>
      <c r="J21" s="248">
        <v>15</v>
      </c>
      <c r="K21" s="244"/>
      <c r="L21" s="249" t="s">
        <v>5</v>
      </c>
      <c r="M21" s="1124" t="s">
        <v>3</v>
      </c>
      <c r="N21" s="1106">
        <f>SUM(L19+L22+L25+L28+P22)</f>
        <v>246.11250000000001</v>
      </c>
      <c r="O21" s="1107"/>
    </row>
    <row r="22" spans="2:16" s="2" customFormat="1" ht="19.5" customHeight="1">
      <c r="B22" s="9" t="s">
        <v>3</v>
      </c>
      <c r="C22" s="10">
        <f>SUMIFS($L$38:$L$5193,$F$38:$F$5193,$B$22,$N$38:$N$5193,C21&amp;"-03-2020",$O$38:$O$5193,"O")</f>
        <v>16.085999999999999</v>
      </c>
      <c r="D22" s="780">
        <f t="shared" ref="D22:J22" si="10">SUMIFS($L$38:$L$5193,$F$38:$F$5193,$B$22,$N$38:$N$5193,D21&amp;"-03-2020",$O$38:$O$5193,"O")</f>
        <v>13.840999999999999</v>
      </c>
      <c r="E22" s="780">
        <f t="shared" si="10"/>
        <v>12.545999999999999</v>
      </c>
      <c r="F22" s="780">
        <f t="shared" si="10"/>
        <v>16.119</v>
      </c>
      <c r="G22" s="780">
        <f t="shared" si="10"/>
        <v>7.89</v>
      </c>
      <c r="H22" s="780">
        <f t="shared" si="10"/>
        <v>0</v>
      </c>
      <c r="I22" s="780">
        <f t="shared" si="10"/>
        <v>13.716000000000003</v>
      </c>
      <c r="J22" s="780">
        <f t="shared" si="10"/>
        <v>6.0359999999999996</v>
      </c>
      <c r="K22" s="1127"/>
      <c r="L22" s="610">
        <f>SUM(C22:J22)</f>
        <v>86.234000000000009</v>
      </c>
      <c r="M22" s="1125"/>
      <c r="N22" s="1126"/>
      <c r="O22" s="1110"/>
      <c r="P22" s="264"/>
    </row>
    <row r="23" spans="2:16" s="2" customFormat="1" ht="18.75" customHeight="1">
      <c r="B23" s="9" t="s">
        <v>4</v>
      </c>
      <c r="C23" s="10">
        <f>SUMIFS($L$38:$L$5193,$F$38:$F$5193,$B$23,$N$38:$N$5193,C21&amp;"-03-2020",$O$38:$O$5193,"O")</f>
        <v>1.6379999999999999</v>
      </c>
      <c r="D23" s="780">
        <f t="shared" ref="D23:J23" si="11">SUMIFS($L$38:$L$5193,$F$38:$F$5193,$B$23,$N$38:$N$5193,D21&amp;"-03-2020",$O$38:$O$5193,"O")</f>
        <v>1.6379999999999999</v>
      </c>
      <c r="E23" s="780">
        <f t="shared" si="11"/>
        <v>4.4579999999999993</v>
      </c>
      <c r="F23" s="780">
        <f t="shared" si="11"/>
        <v>0.74099999999999988</v>
      </c>
      <c r="G23" s="780">
        <f t="shared" si="11"/>
        <v>9.4649999999999981</v>
      </c>
      <c r="H23" s="780">
        <f t="shared" si="11"/>
        <v>0</v>
      </c>
      <c r="I23" s="780">
        <f t="shared" si="11"/>
        <v>4.665</v>
      </c>
      <c r="J23" s="780">
        <f t="shared" si="11"/>
        <v>6.1559999999999997</v>
      </c>
      <c r="K23" s="1127"/>
      <c r="L23" s="610">
        <f>SUM(C23:J23)</f>
        <v>28.760999999999996</v>
      </c>
      <c r="M23" s="30"/>
      <c r="N23" s="31"/>
      <c r="O23" s="32"/>
      <c r="P23" s="264"/>
    </row>
    <row r="24" spans="2:16" s="2" customFormat="1" ht="15.75" customHeight="1">
      <c r="B24" s="237" t="s">
        <v>10</v>
      </c>
      <c r="C24" s="238">
        <v>16</v>
      </c>
      <c r="D24" s="238">
        <v>17</v>
      </c>
      <c r="E24" s="238">
        <v>18</v>
      </c>
      <c r="F24" s="238">
        <v>19</v>
      </c>
      <c r="G24" s="238">
        <v>20</v>
      </c>
      <c r="H24" s="238">
        <v>21</v>
      </c>
      <c r="I24" s="238">
        <v>22</v>
      </c>
      <c r="J24" s="238">
        <v>23</v>
      </c>
      <c r="K24" s="246"/>
      <c r="L24" s="250" t="s">
        <v>6</v>
      </c>
      <c r="M24" s="1125" t="s">
        <v>4</v>
      </c>
      <c r="N24" s="1109">
        <f>SUM(L20+L23+L26+L29+P25)</f>
        <v>111.97709999999999</v>
      </c>
      <c r="O24" s="1110"/>
      <c r="P24" s="264"/>
    </row>
    <row r="25" spans="2:16" s="2" customFormat="1" ht="18.75" customHeight="1">
      <c r="B25" s="9" t="s">
        <v>3</v>
      </c>
      <c r="C25" s="10">
        <f>SUMIFS($L$38:$L$5193,$F$38:$F$5193,$B$25,$N38:$N$5193,C24&amp;"-03-2020",$O$38:$O$5193,"O")</f>
        <v>10.272</v>
      </c>
      <c r="D25" s="780">
        <f>SUMIFS($L$38:$L$5193,$F$38:$F$5193,$B$25,$N38:$N$5193,D24&amp;"-03-2020",$O$38:$O$5193,"O")</f>
        <v>16.903500000000001</v>
      </c>
      <c r="E25" s="780">
        <f>SUMIFS($L$38:$L$5193,$F$38:$F$5193,$B$25,$N38:$N$5193,E24&amp;"-03-2020",$O$38:$O$5193,"O")</f>
        <v>9.1949999999999985</v>
      </c>
      <c r="F25" s="780">
        <f>SUMIFS($L$38:$L$5193,$F$38:$F$5193,$B$25,$N38:$N$5193,F24&amp;"-03-2020",$O$38:$O$5193,"O")</f>
        <v>9.2249999999999996</v>
      </c>
      <c r="G25" s="780">
        <f>SUMIFS($L$38:$L$5193,$F$38:$F$5193,$B$25,$N38:$N$5193,G24&amp;"-03-2020",$O$38:$O$5193,"O")</f>
        <v>10.369000000000002</v>
      </c>
      <c r="H25" s="780">
        <f>SUMIFS($L$38:$L$5193,$F$38:$F$5193,$B$25,$N38:$N$5193,H24&amp;"-03-2020",$O$38:$O$5193,"O")</f>
        <v>8.6940000000000008</v>
      </c>
      <c r="I25" s="780">
        <f>SUMIFS($L$38:$L$5193,$F$38:$F$5193,$B$25,$N38:$N$5193,I24&amp;"-03-2020",$O$38:$O$5193,"O")</f>
        <v>0</v>
      </c>
      <c r="J25" s="780">
        <f>SUMIFS($L$38:$L$5193,$F$38:$F$5193,$B$25,$N38:$N$5193,J24&amp;"-03-2020",$O$38:$O$5193,"O")</f>
        <v>0</v>
      </c>
      <c r="K25" s="15"/>
      <c r="L25" s="234">
        <f>SUM(C25:K25)</f>
        <v>64.658500000000004</v>
      </c>
      <c r="M25" s="1128"/>
      <c r="N25" s="1112"/>
      <c r="O25" s="1113"/>
      <c r="P25" s="264"/>
    </row>
    <row r="26" spans="2:16" s="2" customFormat="1" ht="18.75" customHeight="1">
      <c r="B26" s="9" t="s">
        <v>4</v>
      </c>
      <c r="C26" s="10">
        <f>SUMIFS($L$38:$L$5193,$F$38:$F$5193,$B$26,$N$38:$N$5193,C24&amp;"-03-2020",$O$38:$O$5193,"O")</f>
        <v>11.427</v>
      </c>
      <c r="D26" s="780">
        <f t="shared" ref="D26:J26" si="12">SUMIFS($L$38:$L$5193,$F$38:$F$5193,$B$26,$N$38:$N$5193,D24&amp;"-03-2020",$O$38:$O$5193,"O")</f>
        <v>3.7530000000000001</v>
      </c>
      <c r="E26" s="780">
        <f t="shared" si="12"/>
        <v>7.2809999999999988</v>
      </c>
      <c r="F26" s="780">
        <f t="shared" si="12"/>
        <v>12.101999999999999</v>
      </c>
      <c r="G26" s="780">
        <f t="shared" si="12"/>
        <v>9.0690000000000008</v>
      </c>
      <c r="H26" s="780">
        <f t="shared" si="12"/>
        <v>7.6064999999999996</v>
      </c>
      <c r="I26" s="780">
        <f t="shared" si="12"/>
        <v>0</v>
      </c>
      <c r="J26" s="780">
        <f t="shared" si="12"/>
        <v>0</v>
      </c>
      <c r="K26" s="15"/>
      <c r="L26" s="234">
        <f>SUM(C26:K26)</f>
        <v>51.238499999999995</v>
      </c>
      <c r="M26" s="1105">
        <f>N21+N24</f>
        <v>358.08960000000002</v>
      </c>
      <c r="N26" s="1106"/>
      <c r="O26" s="1107"/>
      <c r="P26" s="264"/>
    </row>
    <row r="27" spans="2:16" s="2" customFormat="1" ht="15.75" customHeight="1">
      <c r="B27" s="237" t="s">
        <v>10</v>
      </c>
      <c r="C27" s="238">
        <v>24</v>
      </c>
      <c r="D27" s="238">
        <v>25</v>
      </c>
      <c r="E27" s="238">
        <v>26</v>
      </c>
      <c r="F27" s="238">
        <v>27</v>
      </c>
      <c r="G27" s="238">
        <v>28</v>
      </c>
      <c r="H27" s="238">
        <v>29</v>
      </c>
      <c r="I27" s="238">
        <v>30</v>
      </c>
      <c r="J27" s="238">
        <v>31</v>
      </c>
      <c r="K27" s="246"/>
      <c r="L27" s="251" t="s">
        <v>8</v>
      </c>
      <c r="M27" s="1108"/>
      <c r="N27" s="1109"/>
      <c r="O27" s="1110"/>
    </row>
    <row r="28" spans="2:16" s="2" customFormat="1" ht="18.75" customHeight="1">
      <c r="B28" s="9" t="s">
        <v>3</v>
      </c>
      <c r="C28" s="10">
        <f>SUMIFS($L$38:$L$5193,$F$38:$F$5193,$B$28,$N$38:$N$5193,C27&amp;"-03-2020",$O$38:$O$5193,"O")</f>
        <v>0</v>
      </c>
      <c r="D28" s="780">
        <f t="shared" ref="D28:J28" si="13">SUMIFS($L$38:$L$5193,$F$38:$F$5193,$B$28,$N$38:$N$5193,D27&amp;"-03-2020",$O$38:$O$5193,"O")</f>
        <v>0</v>
      </c>
      <c r="E28" s="780">
        <f t="shared" si="13"/>
        <v>0</v>
      </c>
      <c r="F28" s="780">
        <f t="shared" si="13"/>
        <v>0</v>
      </c>
      <c r="G28" s="780">
        <f t="shared" si="13"/>
        <v>0</v>
      </c>
      <c r="H28" s="780">
        <f t="shared" si="13"/>
        <v>0</v>
      </c>
      <c r="I28" s="780">
        <f t="shared" si="13"/>
        <v>0</v>
      </c>
      <c r="J28" s="780">
        <f t="shared" si="13"/>
        <v>0</v>
      </c>
      <c r="K28" s="15"/>
      <c r="L28" s="234">
        <f>SUM(C28:K28)</f>
        <v>0</v>
      </c>
      <c r="M28" s="1108"/>
      <c r="N28" s="1109"/>
      <c r="O28" s="1110"/>
    </row>
    <row r="29" spans="2:16" s="2" customFormat="1" ht="18.75" customHeight="1">
      <c r="B29" s="9" t="s">
        <v>4</v>
      </c>
      <c r="C29" s="10">
        <f>SUMIFS($L$38:$L$5193,$F$38:$F$5193,$B$29,$N$38:$N$5193,C27&amp;"-03-2020",$O$38:$O$5193,"O")</f>
        <v>0</v>
      </c>
      <c r="D29" s="780">
        <f t="shared" ref="D29:J29" si="14">SUMIFS($L$38:$L$5193,$F$38:$F$5193,$B$29,$N$38:$N$5193,D27&amp;"-03-2020",$O$38:$O$5193,"O")</f>
        <v>0</v>
      </c>
      <c r="E29" s="780">
        <f t="shared" si="14"/>
        <v>0</v>
      </c>
      <c r="F29" s="780">
        <f t="shared" si="14"/>
        <v>0</v>
      </c>
      <c r="G29" s="780">
        <f t="shared" si="14"/>
        <v>0</v>
      </c>
      <c r="H29" s="780">
        <f t="shared" si="14"/>
        <v>0</v>
      </c>
      <c r="I29" s="780">
        <f t="shared" si="14"/>
        <v>0</v>
      </c>
      <c r="J29" s="780">
        <f t="shared" si="14"/>
        <v>0</v>
      </c>
      <c r="K29" s="17"/>
      <c r="L29" s="234">
        <f>SUM(C29:K29)</f>
        <v>0</v>
      </c>
      <c r="M29" s="1111"/>
      <c r="N29" s="1112"/>
      <c r="O29" s="1113"/>
    </row>
    <row r="30" spans="2:16" s="2" customFormat="1" ht="20.25" customHeight="1">
      <c r="B30" s="21"/>
      <c r="C30" s="19"/>
      <c r="D30" s="34"/>
      <c r="E30" s="34"/>
      <c r="F30" s="34" t="s">
        <v>3</v>
      </c>
      <c r="G30" s="35">
        <f>SUMIF(D38:D1071,"A",K38:K1071)</f>
        <v>0</v>
      </c>
      <c r="H30" s="36">
        <f>SUMIF($D$38:$D$1071,"A",$L$38:$L$1071)</f>
        <v>0</v>
      </c>
      <c r="I30" s="34"/>
      <c r="J30" s="19"/>
      <c r="K30" s="20"/>
      <c r="L30" s="348"/>
      <c r="M30" s="24"/>
      <c r="N30" s="24"/>
      <c r="O30" s="24"/>
    </row>
    <row r="31" spans="2:16" ht="20.25" customHeight="1">
      <c r="B31" s="1"/>
      <c r="C31" s="1"/>
      <c r="D31" s="37"/>
      <c r="E31" s="37"/>
      <c r="F31" s="35" t="s">
        <v>4</v>
      </c>
      <c r="G31" s="35">
        <f>SUMIF(D38:D1071,"B",K38:K1071)</f>
        <v>0</v>
      </c>
      <c r="H31" s="36">
        <f>SUMIF($D$38:$D$1071,"B",$L$38:$L$1071)</f>
        <v>0</v>
      </c>
      <c r="I31" s="35"/>
      <c r="L31" s="147"/>
    </row>
    <row r="32" spans="2:16" s="2" customFormat="1" ht="20.25" customHeight="1">
      <c r="B32" s="21"/>
      <c r="C32" s="19"/>
      <c r="D32" s="34" t="s">
        <v>12</v>
      </c>
      <c r="E32" s="34"/>
      <c r="F32" s="34" t="s">
        <v>13</v>
      </c>
      <c r="G32" s="35">
        <f ca="1">SUMIF($D$38:$D$1072,"G1",$K$38:$K$1071)</f>
        <v>236</v>
      </c>
      <c r="H32" s="36">
        <f>SUMIF($D$38:$D$1071,"G1",$L$38:$L$1071)</f>
        <v>236.00450000000009</v>
      </c>
      <c r="I32" s="34"/>
      <c r="J32" s="19"/>
      <c r="K32" s="20"/>
      <c r="L32" s="348"/>
      <c r="M32" s="24"/>
      <c r="N32" s="24"/>
      <c r="O32" s="24"/>
    </row>
    <row r="33" spans="1:16" ht="20.25" customHeight="1">
      <c r="B33" s="1"/>
      <c r="C33" s="1"/>
      <c r="D33" s="37"/>
      <c r="E33" s="37"/>
      <c r="F33" s="35" t="s">
        <v>14</v>
      </c>
      <c r="G33" s="35">
        <f>SUMIF($D$38:$D$1071,"G2",$K$38:$K$1071)</f>
        <v>0</v>
      </c>
      <c r="H33" s="36">
        <f>SUMIF($D$38:$D$1071,"G2",$L$38:$L$1071)</f>
        <v>0</v>
      </c>
      <c r="I33" s="35"/>
      <c r="L33" s="147"/>
    </row>
    <row r="34" spans="1:16" ht="20.25" customHeight="1">
      <c r="B34" s="1"/>
      <c r="C34" s="1"/>
      <c r="D34" s="37"/>
      <c r="E34" s="37"/>
      <c r="F34" s="35" t="s">
        <v>15</v>
      </c>
      <c r="G34" s="35">
        <f>SUMIF($D$43:$D$1071,"G3",$K$43:$K$1071)</f>
        <v>158</v>
      </c>
      <c r="H34" s="36">
        <f>SUMIF($D$43:$D$1071,"G3",$L$43:$L$1071)</f>
        <v>131.61359999999993</v>
      </c>
      <c r="I34" s="346"/>
      <c r="L34" s="147"/>
    </row>
    <row r="35" spans="1:16" ht="20.25" customHeight="1">
      <c r="B35" s="1"/>
      <c r="C35" s="1"/>
      <c r="D35" s="37"/>
      <c r="E35" s="37"/>
      <c r="F35" s="35" t="s">
        <v>16</v>
      </c>
      <c r="G35" s="35">
        <f>SUMIF($D$38:$D$1070,"C",$K$38:$K$1070)</f>
        <v>0</v>
      </c>
      <c r="H35" s="36">
        <f>SUMIF($D$38:$D$1070,"C",$L$38:$L$1070)</f>
        <v>0</v>
      </c>
      <c r="I35" s="346"/>
      <c r="L35" s="147"/>
    </row>
    <row r="36" spans="1:16" ht="20.25" customHeight="1">
      <c r="B36" s="1"/>
      <c r="C36" s="1"/>
      <c r="D36" s="37"/>
      <c r="E36" s="37"/>
      <c r="F36" s="35" t="s">
        <v>164</v>
      </c>
      <c r="G36" s="35">
        <f>SUMIF($D$38:$D$1070,"G4",$K$38:$K$1070)</f>
        <v>12</v>
      </c>
      <c r="H36" s="36">
        <f>SUMIF($D$38:$D$1070,"G4",$L$38:$L$1070)</f>
        <v>8.6230000000000011</v>
      </c>
      <c r="I36" s="346"/>
      <c r="L36" s="147"/>
    </row>
    <row r="37" spans="1:16" ht="45.95" customHeight="1">
      <c r="A37" s="38" t="s">
        <v>17</v>
      </c>
      <c r="B37" s="39" t="s">
        <v>18</v>
      </c>
      <c r="C37" s="40" t="s">
        <v>19</v>
      </c>
      <c r="D37" s="41" t="s">
        <v>20</v>
      </c>
      <c r="E37" s="40" t="s">
        <v>21</v>
      </c>
      <c r="F37" s="40" t="s">
        <v>22</v>
      </c>
      <c r="G37" s="38" t="s">
        <v>23</v>
      </c>
      <c r="H37" s="155" t="s">
        <v>24</v>
      </c>
      <c r="I37" s="155" t="s">
        <v>25</v>
      </c>
      <c r="J37" s="38" t="s">
        <v>26</v>
      </c>
      <c r="K37" s="38" t="s">
        <v>27</v>
      </c>
      <c r="L37" s="349" t="s">
        <v>154</v>
      </c>
      <c r="M37" s="39" t="s">
        <v>28</v>
      </c>
      <c r="N37" s="39" t="s">
        <v>29</v>
      </c>
      <c r="O37" s="39" t="s">
        <v>30</v>
      </c>
    </row>
    <row r="38" spans="1:16">
      <c r="A38" s="779">
        <v>1</v>
      </c>
      <c r="B38" s="355"/>
      <c r="C38" s="786" t="s">
        <v>31</v>
      </c>
      <c r="D38" s="796" t="s">
        <v>13</v>
      </c>
      <c r="E38" s="795">
        <v>11</v>
      </c>
      <c r="F38" s="796" t="s">
        <v>3</v>
      </c>
      <c r="G38" s="797" t="s">
        <v>184</v>
      </c>
      <c r="H38" s="798">
        <v>1.7</v>
      </c>
      <c r="I38" s="798">
        <v>1.25</v>
      </c>
      <c r="J38" s="798">
        <v>0.6</v>
      </c>
      <c r="K38" s="799">
        <v>1</v>
      </c>
      <c r="L38" s="791">
        <f t="shared" ref="L38:L40" si="15">H38*I38*J38</f>
        <v>1.2749999999999999</v>
      </c>
      <c r="M38" s="792" t="s">
        <v>33</v>
      </c>
      <c r="N38" s="793">
        <v>43895</v>
      </c>
      <c r="O38" s="792" t="s">
        <v>32</v>
      </c>
      <c r="P38" s="558"/>
    </row>
    <row r="39" spans="1:16">
      <c r="A39" s="779">
        <v>2</v>
      </c>
      <c r="B39" s="355"/>
      <c r="C39" s="786" t="s">
        <v>31</v>
      </c>
      <c r="D39" s="796" t="s">
        <v>13</v>
      </c>
      <c r="E39" s="795">
        <v>11</v>
      </c>
      <c r="F39" s="796" t="s">
        <v>3</v>
      </c>
      <c r="G39" s="797" t="s">
        <v>183</v>
      </c>
      <c r="H39" s="798">
        <v>1.9</v>
      </c>
      <c r="I39" s="798">
        <v>1.25</v>
      </c>
      <c r="J39" s="798">
        <v>0.6</v>
      </c>
      <c r="K39" s="799">
        <v>1</v>
      </c>
      <c r="L39" s="791">
        <f t="shared" si="15"/>
        <v>1.425</v>
      </c>
      <c r="M39" s="792" t="s">
        <v>33</v>
      </c>
      <c r="N39" s="793">
        <v>43893</v>
      </c>
      <c r="O39" s="792" t="s">
        <v>32</v>
      </c>
      <c r="P39" s="558"/>
    </row>
    <row r="40" spans="1:16">
      <c r="A40" s="779">
        <v>3</v>
      </c>
      <c r="B40" s="355"/>
      <c r="C40" s="786" t="s">
        <v>31</v>
      </c>
      <c r="D40" s="796" t="s">
        <v>13</v>
      </c>
      <c r="E40" s="795">
        <v>11</v>
      </c>
      <c r="F40" s="796" t="s">
        <v>3</v>
      </c>
      <c r="G40" s="797" t="s">
        <v>200</v>
      </c>
      <c r="H40" s="798">
        <v>1.8</v>
      </c>
      <c r="I40" s="798">
        <v>1.1499999999999999</v>
      </c>
      <c r="J40" s="798">
        <v>0.6</v>
      </c>
      <c r="K40" s="799">
        <v>1</v>
      </c>
      <c r="L40" s="791">
        <f t="shared" si="15"/>
        <v>1.2419999999999998</v>
      </c>
      <c r="M40" s="792" t="s">
        <v>33</v>
      </c>
      <c r="N40" s="793">
        <v>43896</v>
      </c>
      <c r="O40" s="792" t="s">
        <v>32</v>
      </c>
      <c r="P40" s="558"/>
    </row>
    <row r="41" spans="1:16">
      <c r="A41" s="779">
        <v>4</v>
      </c>
      <c r="B41" s="355"/>
      <c r="C41" s="786" t="s">
        <v>31</v>
      </c>
      <c r="D41" s="796" t="s">
        <v>15</v>
      </c>
      <c r="E41" s="795">
        <v>9</v>
      </c>
      <c r="F41" s="796" t="s">
        <v>4</v>
      </c>
      <c r="G41" s="797" t="s">
        <v>182</v>
      </c>
      <c r="H41" s="798">
        <v>2.2999999999999998</v>
      </c>
      <c r="I41" s="798">
        <v>1.1499999999999999</v>
      </c>
      <c r="J41" s="798">
        <v>0.6</v>
      </c>
      <c r="K41" s="799">
        <v>1</v>
      </c>
      <c r="L41" s="791">
        <v>1.5869999999999997</v>
      </c>
      <c r="M41" s="792" t="s">
        <v>33</v>
      </c>
      <c r="N41" s="793">
        <v>43891</v>
      </c>
      <c r="O41" s="792" t="s">
        <v>32</v>
      </c>
      <c r="P41" s="558"/>
    </row>
    <row r="42" spans="1:16">
      <c r="A42" s="779">
        <v>5</v>
      </c>
      <c r="B42" s="355"/>
      <c r="C42" s="786" t="s">
        <v>31</v>
      </c>
      <c r="D42" s="796" t="s">
        <v>13</v>
      </c>
      <c r="E42" s="795">
        <v>11</v>
      </c>
      <c r="F42" s="796" t="s">
        <v>3</v>
      </c>
      <c r="G42" s="797" t="s">
        <v>185</v>
      </c>
      <c r="H42" s="798">
        <v>1.5</v>
      </c>
      <c r="I42" s="798">
        <v>1.1499999999999999</v>
      </c>
      <c r="J42" s="798">
        <v>0.6</v>
      </c>
      <c r="K42" s="799">
        <v>1</v>
      </c>
      <c r="L42" s="791">
        <v>1.0349999999999999</v>
      </c>
      <c r="M42" s="792" t="s">
        <v>33</v>
      </c>
      <c r="N42" s="793">
        <v>43895</v>
      </c>
      <c r="O42" s="792" t="s">
        <v>32</v>
      </c>
      <c r="P42" s="558"/>
    </row>
    <row r="43" spans="1:16">
      <c r="A43" s="779">
        <v>6</v>
      </c>
      <c r="B43" s="355"/>
      <c r="C43" s="786" t="s">
        <v>31</v>
      </c>
      <c r="D43" s="796" t="s">
        <v>13</v>
      </c>
      <c r="E43" s="795">
        <v>11</v>
      </c>
      <c r="F43" s="796" t="s">
        <v>3</v>
      </c>
      <c r="G43" s="797" t="s">
        <v>187</v>
      </c>
      <c r="H43" s="798">
        <v>1.3</v>
      </c>
      <c r="I43" s="798">
        <v>0.65</v>
      </c>
      <c r="J43" s="798">
        <v>0.6</v>
      </c>
      <c r="K43" s="799">
        <v>1</v>
      </c>
      <c r="L43" s="791">
        <v>0.50700000000000001</v>
      </c>
      <c r="M43" s="792" t="s">
        <v>33</v>
      </c>
      <c r="N43" s="793">
        <v>43891</v>
      </c>
      <c r="O43" s="792" t="s">
        <v>32</v>
      </c>
    </row>
    <row r="44" spans="1:16">
      <c r="A44" s="779">
        <v>7</v>
      </c>
      <c r="B44" s="355"/>
      <c r="C44" s="786" t="s">
        <v>31</v>
      </c>
      <c r="D44" s="796" t="s">
        <v>13</v>
      </c>
      <c r="E44" s="795">
        <v>11</v>
      </c>
      <c r="F44" s="796" t="s">
        <v>3</v>
      </c>
      <c r="G44" s="797" t="s">
        <v>186</v>
      </c>
      <c r="H44" s="798">
        <v>1.3</v>
      </c>
      <c r="I44" s="798">
        <v>1.25</v>
      </c>
      <c r="J44" s="798">
        <v>0.6</v>
      </c>
      <c r="K44" s="799">
        <v>1</v>
      </c>
      <c r="L44" s="791">
        <v>0.97499999999999998</v>
      </c>
      <c r="M44" s="792" t="s">
        <v>33</v>
      </c>
      <c r="N44" s="793">
        <v>43895</v>
      </c>
      <c r="O44" s="792" t="s">
        <v>32</v>
      </c>
    </row>
    <row r="45" spans="1:16">
      <c r="A45" s="779">
        <v>8</v>
      </c>
      <c r="B45" s="355"/>
      <c r="C45" s="786" t="s">
        <v>31</v>
      </c>
      <c r="D45" s="796" t="s">
        <v>15</v>
      </c>
      <c r="E45" s="795">
        <v>9</v>
      </c>
      <c r="F45" s="796" t="s">
        <v>3</v>
      </c>
      <c r="G45" s="797" t="s">
        <v>172</v>
      </c>
      <c r="H45" s="798">
        <v>2.1</v>
      </c>
      <c r="I45" s="798">
        <v>1.35</v>
      </c>
      <c r="J45" s="798">
        <v>0.6</v>
      </c>
      <c r="K45" s="799">
        <v>1</v>
      </c>
      <c r="L45" s="791">
        <v>1.7010000000000003</v>
      </c>
      <c r="M45" s="792" t="s">
        <v>33</v>
      </c>
      <c r="N45" s="793">
        <v>43896</v>
      </c>
      <c r="O45" s="792" t="s">
        <v>32</v>
      </c>
    </row>
    <row r="46" spans="1:16">
      <c r="A46" s="779">
        <v>9</v>
      </c>
      <c r="B46" s="355"/>
      <c r="C46" s="786" t="s">
        <v>31</v>
      </c>
      <c r="D46" s="796" t="s">
        <v>15</v>
      </c>
      <c r="E46" s="795">
        <v>9</v>
      </c>
      <c r="F46" s="796" t="s">
        <v>3</v>
      </c>
      <c r="G46" s="797" t="s">
        <v>171</v>
      </c>
      <c r="H46" s="798">
        <v>1.3</v>
      </c>
      <c r="I46" s="798">
        <v>0.65</v>
      </c>
      <c r="J46" s="798">
        <v>0.6</v>
      </c>
      <c r="K46" s="799">
        <v>1</v>
      </c>
      <c r="L46" s="791">
        <v>0.50700000000000001</v>
      </c>
      <c r="M46" s="792" t="s">
        <v>33</v>
      </c>
      <c r="N46" s="793">
        <v>43896</v>
      </c>
      <c r="O46" s="792" t="s">
        <v>32</v>
      </c>
    </row>
    <row r="47" spans="1:16">
      <c r="A47" s="779">
        <v>10</v>
      </c>
      <c r="B47" s="355"/>
      <c r="C47" s="786" t="s">
        <v>31</v>
      </c>
      <c r="D47" s="796" t="s">
        <v>13</v>
      </c>
      <c r="E47" s="795">
        <v>11</v>
      </c>
      <c r="F47" s="796" t="s">
        <v>3</v>
      </c>
      <c r="G47" s="797" t="s">
        <v>193</v>
      </c>
      <c r="H47" s="798">
        <v>1.8</v>
      </c>
      <c r="I47" s="798">
        <v>1.2</v>
      </c>
      <c r="J47" s="798">
        <v>0.6</v>
      </c>
      <c r="K47" s="799">
        <v>1</v>
      </c>
      <c r="L47" s="791">
        <v>1.296</v>
      </c>
      <c r="M47" s="792" t="s">
        <v>33</v>
      </c>
      <c r="N47" s="793">
        <v>43891</v>
      </c>
      <c r="O47" s="792" t="s">
        <v>32</v>
      </c>
    </row>
    <row r="48" spans="1:16">
      <c r="A48" s="779">
        <v>11</v>
      </c>
      <c r="B48" s="355"/>
      <c r="C48" s="786" t="s">
        <v>31</v>
      </c>
      <c r="D48" s="787" t="s">
        <v>13</v>
      </c>
      <c r="E48" s="778">
        <v>11</v>
      </c>
      <c r="F48" s="787" t="s">
        <v>4</v>
      </c>
      <c r="G48" s="788" t="s">
        <v>195</v>
      </c>
      <c r="H48" s="789">
        <v>1.5</v>
      </c>
      <c r="I48" s="789">
        <v>0.65</v>
      </c>
      <c r="J48" s="789">
        <v>0.6</v>
      </c>
      <c r="K48" s="790">
        <v>1</v>
      </c>
      <c r="L48" s="791">
        <v>0.58500000000000008</v>
      </c>
      <c r="M48" s="792" t="s">
        <v>33</v>
      </c>
      <c r="N48" s="793">
        <v>43891</v>
      </c>
      <c r="O48" s="792" t="s">
        <v>32</v>
      </c>
    </row>
    <row r="49" spans="1:15">
      <c r="A49" s="779">
        <v>12</v>
      </c>
      <c r="B49" s="355"/>
      <c r="C49" s="786" t="s">
        <v>31</v>
      </c>
      <c r="D49" s="787" t="s">
        <v>15</v>
      </c>
      <c r="E49" s="778">
        <v>9</v>
      </c>
      <c r="F49" s="787" t="s">
        <v>4</v>
      </c>
      <c r="G49" s="788" t="s">
        <v>174</v>
      </c>
      <c r="H49" s="789">
        <v>1.7</v>
      </c>
      <c r="I49" s="789">
        <v>1.25</v>
      </c>
      <c r="J49" s="789">
        <v>0.6</v>
      </c>
      <c r="K49" s="790">
        <v>1</v>
      </c>
      <c r="L49" s="791">
        <v>1.2749999999999999</v>
      </c>
      <c r="M49" s="792" t="s">
        <v>33</v>
      </c>
      <c r="N49" s="793">
        <v>43891</v>
      </c>
      <c r="O49" s="792" t="s">
        <v>32</v>
      </c>
    </row>
    <row r="50" spans="1:15">
      <c r="A50" s="779">
        <v>13</v>
      </c>
      <c r="B50" s="355"/>
      <c r="C50" s="786" t="s">
        <v>31</v>
      </c>
      <c r="D50" s="787" t="s">
        <v>15</v>
      </c>
      <c r="E50" s="778">
        <v>9</v>
      </c>
      <c r="F50" s="787" t="s">
        <v>4</v>
      </c>
      <c r="G50" s="788" t="s">
        <v>173</v>
      </c>
      <c r="H50" s="789">
        <v>1.2</v>
      </c>
      <c r="I50" s="789">
        <v>0.65</v>
      </c>
      <c r="J50" s="789">
        <v>0.6</v>
      </c>
      <c r="K50" s="790">
        <v>1</v>
      </c>
      <c r="L50" s="791">
        <v>0.46799999999999997</v>
      </c>
      <c r="M50" s="792" t="s">
        <v>33</v>
      </c>
      <c r="N50" s="793">
        <v>43891</v>
      </c>
      <c r="O50" s="792" t="s">
        <v>32</v>
      </c>
    </row>
    <row r="51" spans="1:15">
      <c r="A51" s="779">
        <v>14</v>
      </c>
      <c r="B51" s="355"/>
      <c r="C51" s="786" t="s">
        <v>31</v>
      </c>
      <c r="D51" s="787" t="s">
        <v>15</v>
      </c>
      <c r="E51" s="778">
        <v>9</v>
      </c>
      <c r="F51" s="787" t="s">
        <v>4</v>
      </c>
      <c r="G51" s="788" t="s">
        <v>175</v>
      </c>
      <c r="H51" s="789">
        <v>1.3</v>
      </c>
      <c r="I51" s="789">
        <v>0.85</v>
      </c>
      <c r="J51" s="789">
        <v>0.6</v>
      </c>
      <c r="K51" s="790">
        <v>1</v>
      </c>
      <c r="L51" s="791">
        <v>0.66299999999999992</v>
      </c>
      <c r="M51" s="792" t="s">
        <v>33</v>
      </c>
      <c r="N51" s="793">
        <v>43891</v>
      </c>
      <c r="O51" s="792" t="s">
        <v>32</v>
      </c>
    </row>
    <row r="52" spans="1:15">
      <c r="A52" s="779">
        <v>15</v>
      </c>
      <c r="B52" s="355"/>
      <c r="C52" s="786" t="s">
        <v>31</v>
      </c>
      <c r="D52" s="787" t="s">
        <v>15</v>
      </c>
      <c r="E52" s="778">
        <v>9</v>
      </c>
      <c r="F52" s="787" t="s">
        <v>4</v>
      </c>
      <c r="G52" s="788" t="s">
        <v>167</v>
      </c>
      <c r="H52" s="789">
        <v>1.1000000000000001</v>
      </c>
      <c r="I52" s="789">
        <v>0.75</v>
      </c>
      <c r="J52" s="789">
        <v>0.6</v>
      </c>
      <c r="K52" s="790">
        <v>1</v>
      </c>
      <c r="L52" s="791">
        <v>0.495</v>
      </c>
      <c r="M52" s="792" t="s">
        <v>33</v>
      </c>
      <c r="N52" s="793">
        <v>43892</v>
      </c>
      <c r="O52" s="792" t="s">
        <v>32</v>
      </c>
    </row>
    <row r="53" spans="1:15">
      <c r="A53" s="779">
        <v>16</v>
      </c>
      <c r="B53" s="355"/>
      <c r="C53" s="786" t="s">
        <v>31</v>
      </c>
      <c r="D53" s="787" t="s">
        <v>15</v>
      </c>
      <c r="E53" s="778">
        <v>9</v>
      </c>
      <c r="F53" s="787" t="s">
        <v>4</v>
      </c>
      <c r="G53" s="788" t="s">
        <v>177</v>
      </c>
      <c r="H53" s="789">
        <v>1.3</v>
      </c>
      <c r="I53" s="789">
        <v>1.05</v>
      </c>
      <c r="J53" s="789">
        <v>0.6</v>
      </c>
      <c r="K53" s="790">
        <v>1</v>
      </c>
      <c r="L53" s="791">
        <v>0.81900000000000006</v>
      </c>
      <c r="M53" s="792" t="s">
        <v>33</v>
      </c>
      <c r="N53" s="793">
        <v>43891</v>
      </c>
      <c r="O53" s="792" t="s">
        <v>32</v>
      </c>
    </row>
    <row r="54" spans="1:15">
      <c r="A54" s="779">
        <v>17</v>
      </c>
      <c r="B54" s="355"/>
      <c r="C54" s="786" t="s">
        <v>31</v>
      </c>
      <c r="D54" s="787" t="s">
        <v>15</v>
      </c>
      <c r="E54" s="778">
        <v>9</v>
      </c>
      <c r="F54" s="787" t="s">
        <v>4</v>
      </c>
      <c r="G54" s="788" t="s">
        <v>168</v>
      </c>
      <c r="H54" s="789">
        <v>1.3</v>
      </c>
      <c r="I54" s="789">
        <v>1.05</v>
      </c>
      <c r="J54" s="789">
        <v>0.6</v>
      </c>
      <c r="K54" s="790">
        <v>1</v>
      </c>
      <c r="L54" s="791">
        <v>0.81900000000000006</v>
      </c>
      <c r="M54" s="792" t="s">
        <v>33</v>
      </c>
      <c r="N54" s="793">
        <v>43891</v>
      </c>
      <c r="O54" s="792" t="s">
        <v>32</v>
      </c>
    </row>
    <row r="55" spans="1:15">
      <c r="A55" s="779">
        <v>18</v>
      </c>
      <c r="B55" s="355"/>
      <c r="C55" s="786" t="s">
        <v>31</v>
      </c>
      <c r="D55" s="787" t="s">
        <v>15</v>
      </c>
      <c r="E55" s="778">
        <v>9</v>
      </c>
      <c r="F55" s="787" t="s">
        <v>4</v>
      </c>
      <c r="G55" s="788" t="s">
        <v>178</v>
      </c>
      <c r="H55" s="789">
        <v>1.2</v>
      </c>
      <c r="I55" s="789">
        <v>1.05</v>
      </c>
      <c r="J55" s="789">
        <v>0.6</v>
      </c>
      <c r="K55" s="790">
        <v>1</v>
      </c>
      <c r="L55" s="791">
        <v>0.75600000000000001</v>
      </c>
      <c r="M55" s="792" t="s">
        <v>33</v>
      </c>
      <c r="N55" s="793">
        <v>43891</v>
      </c>
      <c r="O55" s="792" t="s">
        <v>32</v>
      </c>
    </row>
    <row r="56" spans="1:15">
      <c r="A56" s="779">
        <v>19</v>
      </c>
      <c r="B56" s="355"/>
      <c r="C56" s="786" t="s">
        <v>31</v>
      </c>
      <c r="D56" s="787" t="s">
        <v>15</v>
      </c>
      <c r="E56" s="778">
        <v>9</v>
      </c>
      <c r="F56" s="787" t="s">
        <v>3</v>
      </c>
      <c r="G56" s="788" t="s">
        <v>176</v>
      </c>
      <c r="H56" s="789">
        <v>1.1000000000000001</v>
      </c>
      <c r="I56" s="789">
        <v>0.75</v>
      </c>
      <c r="J56" s="789">
        <v>0.6</v>
      </c>
      <c r="K56" s="790">
        <v>1</v>
      </c>
      <c r="L56" s="791">
        <v>0.495</v>
      </c>
      <c r="M56" s="792" t="s">
        <v>33</v>
      </c>
      <c r="N56" s="793">
        <v>43891</v>
      </c>
      <c r="O56" s="792" t="s">
        <v>32</v>
      </c>
    </row>
    <row r="57" spans="1:15">
      <c r="A57" s="779">
        <v>20</v>
      </c>
      <c r="B57" s="355"/>
      <c r="C57" s="786" t="s">
        <v>31</v>
      </c>
      <c r="D57" s="787" t="s">
        <v>15</v>
      </c>
      <c r="E57" s="778">
        <v>9</v>
      </c>
      <c r="F57" s="787" t="s">
        <v>3</v>
      </c>
      <c r="G57" s="788" t="s">
        <v>179</v>
      </c>
      <c r="H57" s="789">
        <v>1</v>
      </c>
      <c r="I57" s="789">
        <v>0.95</v>
      </c>
      <c r="J57" s="789">
        <v>0.6</v>
      </c>
      <c r="K57" s="790">
        <v>1</v>
      </c>
      <c r="L57" s="791">
        <v>0.56999999999999995</v>
      </c>
      <c r="M57" s="792" t="s">
        <v>33</v>
      </c>
      <c r="N57" s="793">
        <v>43891</v>
      </c>
      <c r="O57" s="792" t="s">
        <v>32</v>
      </c>
    </row>
    <row r="58" spans="1:15">
      <c r="A58" s="779">
        <v>21</v>
      </c>
      <c r="B58" s="355"/>
      <c r="C58" s="786" t="s">
        <v>31</v>
      </c>
      <c r="D58" s="787" t="s">
        <v>15</v>
      </c>
      <c r="E58" s="778">
        <v>9</v>
      </c>
      <c r="F58" s="787" t="s">
        <v>3</v>
      </c>
      <c r="G58" s="788" t="s">
        <v>180</v>
      </c>
      <c r="H58" s="789">
        <v>1</v>
      </c>
      <c r="I58" s="789">
        <v>0.85</v>
      </c>
      <c r="J58" s="789">
        <v>0.6</v>
      </c>
      <c r="K58" s="790">
        <v>1</v>
      </c>
      <c r="L58" s="791">
        <v>0.51</v>
      </c>
      <c r="M58" s="792" t="s">
        <v>33</v>
      </c>
      <c r="N58" s="793">
        <v>43892</v>
      </c>
      <c r="O58" s="792" t="s">
        <v>32</v>
      </c>
    </row>
    <row r="59" spans="1:15">
      <c r="A59" s="779">
        <v>22</v>
      </c>
      <c r="B59" s="355"/>
      <c r="C59" s="786" t="s">
        <v>31</v>
      </c>
      <c r="D59" s="787" t="s">
        <v>13</v>
      </c>
      <c r="E59" s="778">
        <v>12</v>
      </c>
      <c r="F59" s="787" t="s">
        <v>3</v>
      </c>
      <c r="G59" s="788" t="s">
        <v>201</v>
      </c>
      <c r="H59" s="789">
        <v>1.6</v>
      </c>
      <c r="I59" s="789">
        <v>1.35</v>
      </c>
      <c r="J59" s="789">
        <v>0.6</v>
      </c>
      <c r="K59" s="790">
        <v>1</v>
      </c>
      <c r="L59" s="791">
        <v>1.296</v>
      </c>
      <c r="M59" s="792" t="s">
        <v>33</v>
      </c>
      <c r="N59" s="793">
        <v>43896</v>
      </c>
      <c r="O59" s="792" t="s">
        <v>32</v>
      </c>
    </row>
    <row r="60" spans="1:15">
      <c r="A60" s="779">
        <v>23</v>
      </c>
      <c r="B60" s="355"/>
      <c r="C60" s="786" t="s">
        <v>31</v>
      </c>
      <c r="D60" s="787" t="s">
        <v>13</v>
      </c>
      <c r="E60" s="778">
        <v>12</v>
      </c>
      <c r="F60" s="787" t="s">
        <v>3</v>
      </c>
      <c r="G60" s="788" t="s">
        <v>165</v>
      </c>
      <c r="H60" s="789">
        <v>1.6</v>
      </c>
      <c r="I60" s="789">
        <v>1.25</v>
      </c>
      <c r="J60" s="789">
        <v>0.6</v>
      </c>
      <c r="K60" s="790">
        <v>1</v>
      </c>
      <c r="L60" s="791">
        <v>1.2</v>
      </c>
      <c r="M60" s="792" t="s">
        <v>33</v>
      </c>
      <c r="N60" s="793">
        <v>43896</v>
      </c>
      <c r="O60" s="792" t="s">
        <v>32</v>
      </c>
    </row>
    <row r="61" spans="1:15">
      <c r="A61" s="779">
        <v>24</v>
      </c>
      <c r="B61" s="355"/>
      <c r="C61" s="786" t="s">
        <v>31</v>
      </c>
      <c r="D61" s="787" t="s">
        <v>15</v>
      </c>
      <c r="E61" s="778">
        <v>9</v>
      </c>
      <c r="F61" s="787" t="s">
        <v>3</v>
      </c>
      <c r="G61" s="788" t="s">
        <v>170</v>
      </c>
      <c r="H61" s="789">
        <v>1.2</v>
      </c>
      <c r="I61" s="789">
        <v>1.05</v>
      </c>
      <c r="J61" s="789">
        <v>0.6</v>
      </c>
      <c r="K61" s="790">
        <v>1</v>
      </c>
      <c r="L61" s="791">
        <f t="shared" ref="L61" si="16">H61*I61*J61</f>
        <v>0.75600000000000001</v>
      </c>
      <c r="M61" s="360" t="s">
        <v>33</v>
      </c>
      <c r="N61" s="793">
        <v>43896</v>
      </c>
      <c r="O61" s="792" t="s">
        <v>32</v>
      </c>
    </row>
    <row r="62" spans="1:15">
      <c r="A62" s="779">
        <v>25</v>
      </c>
      <c r="B62" s="355">
        <v>43891</v>
      </c>
      <c r="C62" s="356" t="s">
        <v>31</v>
      </c>
      <c r="D62" s="350" t="s">
        <v>13</v>
      </c>
      <c r="E62" s="357">
        <v>12</v>
      </c>
      <c r="F62" s="350" t="s">
        <v>3</v>
      </c>
      <c r="G62" s="351" t="s">
        <v>166</v>
      </c>
      <c r="H62" s="352">
        <v>1.1000000000000001</v>
      </c>
      <c r="I62" s="352">
        <v>0.85</v>
      </c>
      <c r="J62" s="352">
        <v>0.6</v>
      </c>
      <c r="K62" s="358">
        <v>1</v>
      </c>
      <c r="L62" s="359">
        <f>H62*I62*J62</f>
        <v>0.56100000000000005</v>
      </c>
      <c r="M62" s="360" t="s">
        <v>33</v>
      </c>
      <c r="N62" s="361">
        <v>43891</v>
      </c>
      <c r="O62" s="362" t="s">
        <v>32</v>
      </c>
    </row>
    <row r="63" spans="1:15">
      <c r="A63" s="779">
        <v>26</v>
      </c>
      <c r="B63" s="355">
        <v>43891</v>
      </c>
      <c r="C63" s="356" t="s">
        <v>31</v>
      </c>
      <c r="D63" s="781" t="s">
        <v>13</v>
      </c>
      <c r="E63" s="357">
        <v>12</v>
      </c>
      <c r="F63" s="781" t="s">
        <v>3</v>
      </c>
      <c r="G63" s="351" t="s">
        <v>211</v>
      </c>
      <c r="H63" s="352">
        <v>1.3</v>
      </c>
      <c r="I63" s="352">
        <v>1.3</v>
      </c>
      <c r="J63" s="352">
        <v>0.6</v>
      </c>
      <c r="K63" s="358">
        <v>1</v>
      </c>
      <c r="L63" s="359">
        <f t="shared" ref="L63:L68" si="17">H63*I63*J63</f>
        <v>1.014</v>
      </c>
      <c r="M63" s="360" t="s">
        <v>33</v>
      </c>
      <c r="N63" s="361">
        <v>43891</v>
      </c>
      <c r="O63" s="362" t="s">
        <v>32</v>
      </c>
    </row>
    <row r="64" spans="1:15">
      <c r="A64" s="779">
        <v>27</v>
      </c>
      <c r="B64" s="355">
        <v>43891</v>
      </c>
      <c r="C64" s="356" t="s">
        <v>31</v>
      </c>
      <c r="D64" s="781" t="s">
        <v>13</v>
      </c>
      <c r="E64" s="357">
        <v>12</v>
      </c>
      <c r="F64" s="781" t="s">
        <v>3</v>
      </c>
      <c r="G64" s="351" t="s">
        <v>212</v>
      </c>
      <c r="H64" s="352">
        <v>1.6</v>
      </c>
      <c r="I64" s="352">
        <v>1.35</v>
      </c>
      <c r="J64" s="352">
        <v>0.6</v>
      </c>
      <c r="K64" s="358">
        <v>1</v>
      </c>
      <c r="L64" s="359">
        <f t="shared" si="17"/>
        <v>1.296</v>
      </c>
      <c r="M64" s="360" t="s">
        <v>33</v>
      </c>
      <c r="N64" s="361">
        <v>43892</v>
      </c>
      <c r="O64" s="362" t="s">
        <v>32</v>
      </c>
    </row>
    <row r="65" spans="1:15">
      <c r="A65" s="779">
        <v>28</v>
      </c>
      <c r="B65" s="355">
        <v>43891</v>
      </c>
      <c r="C65" s="356" t="s">
        <v>31</v>
      </c>
      <c r="D65" s="781" t="s">
        <v>13</v>
      </c>
      <c r="E65" s="357">
        <v>12</v>
      </c>
      <c r="F65" s="781" t="s">
        <v>3</v>
      </c>
      <c r="G65" s="351" t="s">
        <v>213</v>
      </c>
      <c r="H65" s="352">
        <v>1.7</v>
      </c>
      <c r="I65" s="352">
        <v>1.25</v>
      </c>
      <c r="J65" s="352">
        <v>0.6</v>
      </c>
      <c r="K65" s="358">
        <v>1</v>
      </c>
      <c r="L65" s="359">
        <f t="shared" si="17"/>
        <v>1.2749999999999999</v>
      </c>
      <c r="M65" s="360" t="s">
        <v>33</v>
      </c>
      <c r="N65" s="361">
        <v>43891</v>
      </c>
      <c r="O65" s="362" t="s">
        <v>32</v>
      </c>
    </row>
    <row r="66" spans="1:15">
      <c r="A66" s="779">
        <v>29</v>
      </c>
      <c r="B66" s="355">
        <v>43891</v>
      </c>
      <c r="C66" s="356" t="s">
        <v>31</v>
      </c>
      <c r="D66" s="781" t="s">
        <v>13</v>
      </c>
      <c r="E66" s="357">
        <v>12</v>
      </c>
      <c r="F66" s="781" t="s">
        <v>3</v>
      </c>
      <c r="G66" s="351" t="s">
        <v>173</v>
      </c>
      <c r="H66" s="352">
        <v>1.3</v>
      </c>
      <c r="I66" s="352">
        <v>1.1499999999999999</v>
      </c>
      <c r="J66" s="352">
        <v>0.6</v>
      </c>
      <c r="K66" s="358">
        <v>1</v>
      </c>
      <c r="L66" s="359">
        <f t="shared" si="17"/>
        <v>0.89699999999999991</v>
      </c>
      <c r="M66" s="360" t="s">
        <v>33</v>
      </c>
      <c r="N66" s="361">
        <v>43892</v>
      </c>
      <c r="O66" s="362" t="s">
        <v>32</v>
      </c>
    </row>
    <row r="67" spans="1:15">
      <c r="A67" s="779">
        <v>30</v>
      </c>
      <c r="B67" s="355">
        <v>43891</v>
      </c>
      <c r="C67" s="356" t="s">
        <v>31</v>
      </c>
      <c r="D67" s="781" t="s">
        <v>13</v>
      </c>
      <c r="E67" s="357">
        <v>12</v>
      </c>
      <c r="F67" s="781" t="s">
        <v>3</v>
      </c>
      <c r="G67" s="351" t="s">
        <v>167</v>
      </c>
      <c r="H67" s="352">
        <v>1.6</v>
      </c>
      <c r="I67" s="352">
        <v>1.35</v>
      </c>
      <c r="J67" s="352">
        <v>0.6</v>
      </c>
      <c r="K67" s="358">
        <v>1</v>
      </c>
      <c r="L67" s="359">
        <f t="shared" si="17"/>
        <v>1.296</v>
      </c>
      <c r="M67" s="360" t="s">
        <v>33</v>
      </c>
      <c r="N67" s="361">
        <v>43892</v>
      </c>
      <c r="O67" s="362" t="s">
        <v>32</v>
      </c>
    </row>
    <row r="68" spans="1:15">
      <c r="A68" s="779">
        <v>31</v>
      </c>
      <c r="B68" s="355">
        <v>43891</v>
      </c>
      <c r="C68" s="356" t="s">
        <v>31</v>
      </c>
      <c r="D68" s="781" t="s">
        <v>13</v>
      </c>
      <c r="E68" s="357">
        <v>12</v>
      </c>
      <c r="F68" s="781" t="s">
        <v>3</v>
      </c>
      <c r="G68" s="351" t="s">
        <v>177</v>
      </c>
      <c r="H68" s="352">
        <v>1.4</v>
      </c>
      <c r="I68" s="352">
        <v>0.95</v>
      </c>
      <c r="J68" s="352">
        <v>0.6</v>
      </c>
      <c r="K68" s="358">
        <v>1</v>
      </c>
      <c r="L68" s="594">
        <f t="shared" si="17"/>
        <v>0.79799999999999993</v>
      </c>
      <c r="M68" s="360" t="s">
        <v>33</v>
      </c>
      <c r="N68" s="361">
        <v>43892</v>
      </c>
      <c r="O68" s="362" t="s">
        <v>32</v>
      </c>
    </row>
    <row r="69" spans="1:15">
      <c r="A69" s="779">
        <v>32</v>
      </c>
      <c r="B69" s="355">
        <v>43891</v>
      </c>
      <c r="C69" s="356" t="s">
        <v>31</v>
      </c>
      <c r="D69" s="781" t="s">
        <v>13</v>
      </c>
      <c r="E69" s="357">
        <v>12</v>
      </c>
      <c r="F69" s="781" t="s">
        <v>3</v>
      </c>
      <c r="G69" s="351" t="s">
        <v>168</v>
      </c>
      <c r="H69" s="352">
        <v>1.2</v>
      </c>
      <c r="I69" s="352">
        <v>1.1499999999999999</v>
      </c>
      <c r="J69" s="352">
        <v>0.6</v>
      </c>
      <c r="K69" s="358">
        <v>1</v>
      </c>
      <c r="L69" s="359">
        <f t="shared" ref="L69:L165" si="18">H69*I69*J69</f>
        <v>0.82799999999999996</v>
      </c>
      <c r="M69" s="360" t="s">
        <v>33</v>
      </c>
      <c r="N69" s="361">
        <v>43891</v>
      </c>
      <c r="O69" s="362" t="s">
        <v>32</v>
      </c>
    </row>
    <row r="70" spans="1:15">
      <c r="A70" s="779">
        <v>33</v>
      </c>
      <c r="B70" s="355">
        <v>43891</v>
      </c>
      <c r="C70" s="356" t="s">
        <v>31</v>
      </c>
      <c r="D70" s="781" t="s">
        <v>13</v>
      </c>
      <c r="E70" s="357">
        <v>12</v>
      </c>
      <c r="F70" s="781" t="s">
        <v>3</v>
      </c>
      <c r="G70" s="351" t="s">
        <v>178</v>
      </c>
      <c r="H70" s="352">
        <v>1.9</v>
      </c>
      <c r="I70" s="352">
        <v>0.65</v>
      </c>
      <c r="J70" s="352">
        <v>0.6</v>
      </c>
      <c r="K70" s="358">
        <v>1</v>
      </c>
      <c r="L70" s="359">
        <f t="shared" si="18"/>
        <v>0.74099999999999988</v>
      </c>
      <c r="M70" s="360" t="s">
        <v>33</v>
      </c>
      <c r="N70" s="361">
        <v>43897</v>
      </c>
      <c r="O70" s="362" t="s">
        <v>32</v>
      </c>
    </row>
    <row r="71" spans="1:15">
      <c r="A71" s="779">
        <v>34</v>
      </c>
      <c r="B71" s="355">
        <v>43891</v>
      </c>
      <c r="C71" s="356" t="s">
        <v>31</v>
      </c>
      <c r="D71" s="781" t="s">
        <v>13</v>
      </c>
      <c r="E71" s="357">
        <v>12</v>
      </c>
      <c r="F71" s="781" t="s">
        <v>3</v>
      </c>
      <c r="G71" s="351" t="s">
        <v>169</v>
      </c>
      <c r="H71" s="352">
        <v>1.2</v>
      </c>
      <c r="I71" s="352">
        <v>1.2</v>
      </c>
      <c r="J71" s="352">
        <v>0.6</v>
      </c>
      <c r="K71" s="358">
        <v>1</v>
      </c>
      <c r="L71" s="359">
        <f t="shared" si="18"/>
        <v>0.86399999999999999</v>
      </c>
      <c r="M71" s="360" t="s">
        <v>33</v>
      </c>
      <c r="N71" s="361">
        <v>43891</v>
      </c>
      <c r="O71" s="362" t="s">
        <v>32</v>
      </c>
    </row>
    <row r="72" spans="1:15">
      <c r="A72" s="779">
        <v>35</v>
      </c>
      <c r="B72" s="355">
        <v>43891</v>
      </c>
      <c r="C72" s="356" t="s">
        <v>31</v>
      </c>
      <c r="D72" s="781" t="s">
        <v>13</v>
      </c>
      <c r="E72" s="357">
        <v>12</v>
      </c>
      <c r="F72" s="781" t="s">
        <v>3</v>
      </c>
      <c r="G72" s="351" t="s">
        <v>179</v>
      </c>
      <c r="H72" s="352">
        <v>1.3</v>
      </c>
      <c r="I72" s="352">
        <v>1.35</v>
      </c>
      <c r="J72" s="352">
        <v>0.6</v>
      </c>
      <c r="K72" s="358">
        <v>1</v>
      </c>
      <c r="L72" s="359">
        <f t="shared" si="18"/>
        <v>1.0529999999999999</v>
      </c>
      <c r="M72" s="360" t="s">
        <v>33</v>
      </c>
      <c r="N72" s="361">
        <v>43896</v>
      </c>
      <c r="O72" s="362" t="s">
        <v>32</v>
      </c>
    </row>
    <row r="73" spans="1:15">
      <c r="A73" s="779">
        <v>36</v>
      </c>
      <c r="B73" s="355">
        <v>43891</v>
      </c>
      <c r="C73" s="356" t="s">
        <v>31</v>
      </c>
      <c r="D73" s="781" t="s">
        <v>13</v>
      </c>
      <c r="E73" s="357">
        <v>12</v>
      </c>
      <c r="F73" s="781" t="s">
        <v>3</v>
      </c>
      <c r="G73" s="351" t="s">
        <v>180</v>
      </c>
      <c r="H73" s="352">
        <v>1.2</v>
      </c>
      <c r="I73" s="352">
        <v>0.95</v>
      </c>
      <c r="J73" s="352">
        <v>0.6</v>
      </c>
      <c r="K73" s="358">
        <v>1</v>
      </c>
      <c r="L73" s="359">
        <f t="shared" si="18"/>
        <v>0.68399999999999994</v>
      </c>
      <c r="M73" s="360" t="s">
        <v>33</v>
      </c>
      <c r="N73" s="361">
        <v>43892</v>
      </c>
      <c r="O73" s="362" t="s">
        <v>32</v>
      </c>
    </row>
    <row r="74" spans="1:15">
      <c r="A74" s="779">
        <v>37</v>
      </c>
      <c r="B74" s="355">
        <v>43891</v>
      </c>
      <c r="C74" s="356" t="s">
        <v>31</v>
      </c>
      <c r="D74" s="781" t="s">
        <v>13</v>
      </c>
      <c r="E74" s="357">
        <v>12</v>
      </c>
      <c r="F74" s="781" t="s">
        <v>3</v>
      </c>
      <c r="G74" s="351" t="s">
        <v>214</v>
      </c>
      <c r="H74" s="352">
        <v>1.3</v>
      </c>
      <c r="I74" s="352">
        <v>1.25</v>
      </c>
      <c r="J74" s="352">
        <v>0.6</v>
      </c>
      <c r="K74" s="358">
        <v>1</v>
      </c>
      <c r="L74" s="359">
        <f t="shared" si="18"/>
        <v>0.97499999999999998</v>
      </c>
      <c r="M74" s="360" t="s">
        <v>33</v>
      </c>
      <c r="N74" s="361">
        <v>43891</v>
      </c>
      <c r="O74" s="362" t="s">
        <v>32</v>
      </c>
    </row>
    <row r="75" spans="1:15">
      <c r="A75" s="779">
        <v>38</v>
      </c>
      <c r="B75" s="355">
        <v>43891</v>
      </c>
      <c r="C75" s="356" t="s">
        <v>31</v>
      </c>
      <c r="D75" s="781" t="s">
        <v>13</v>
      </c>
      <c r="E75" s="357">
        <v>12</v>
      </c>
      <c r="F75" s="781" t="s">
        <v>3</v>
      </c>
      <c r="G75" s="351" t="s">
        <v>215</v>
      </c>
      <c r="H75" s="352">
        <v>2.6</v>
      </c>
      <c r="I75" s="352">
        <v>0.95</v>
      </c>
      <c r="J75" s="352">
        <v>0.6</v>
      </c>
      <c r="K75" s="358">
        <v>1</v>
      </c>
      <c r="L75" s="359">
        <f t="shared" si="18"/>
        <v>1.4819999999999998</v>
      </c>
      <c r="M75" s="360" t="s">
        <v>33</v>
      </c>
      <c r="N75" s="361">
        <v>43897</v>
      </c>
      <c r="O75" s="362" t="s">
        <v>32</v>
      </c>
    </row>
    <row r="76" spans="1:15">
      <c r="A76" s="779">
        <v>39</v>
      </c>
      <c r="B76" s="355">
        <v>43891</v>
      </c>
      <c r="C76" s="356" t="s">
        <v>31</v>
      </c>
      <c r="D76" s="781" t="s">
        <v>13</v>
      </c>
      <c r="E76" s="357">
        <v>12</v>
      </c>
      <c r="F76" s="781" t="s">
        <v>4</v>
      </c>
      <c r="G76" s="351" t="s">
        <v>182</v>
      </c>
      <c r="H76" s="352">
        <v>1.1000000000000001</v>
      </c>
      <c r="I76" s="352">
        <v>0.75</v>
      </c>
      <c r="J76" s="352">
        <v>0.6</v>
      </c>
      <c r="K76" s="358">
        <v>1</v>
      </c>
      <c r="L76" s="359">
        <f t="shared" si="18"/>
        <v>0.495</v>
      </c>
      <c r="M76" s="360" t="s">
        <v>33</v>
      </c>
      <c r="N76" s="361">
        <v>43896</v>
      </c>
      <c r="O76" s="362" t="s">
        <v>32</v>
      </c>
    </row>
    <row r="77" spans="1:15">
      <c r="A77" s="779">
        <v>40</v>
      </c>
      <c r="B77" s="355">
        <v>43891</v>
      </c>
      <c r="C77" s="356" t="s">
        <v>31</v>
      </c>
      <c r="D77" s="781" t="s">
        <v>13</v>
      </c>
      <c r="E77" s="357">
        <v>12</v>
      </c>
      <c r="F77" s="781" t="s">
        <v>4</v>
      </c>
      <c r="G77" s="351" t="s">
        <v>174</v>
      </c>
      <c r="H77" s="352">
        <v>1.7</v>
      </c>
      <c r="I77" s="352">
        <v>0.95</v>
      </c>
      <c r="J77" s="352">
        <v>0.6</v>
      </c>
      <c r="K77" s="358">
        <v>1</v>
      </c>
      <c r="L77" s="359">
        <f t="shared" si="18"/>
        <v>0.96899999999999997</v>
      </c>
      <c r="M77" s="360" t="s">
        <v>33</v>
      </c>
      <c r="N77" s="361">
        <v>43892</v>
      </c>
      <c r="O77" s="362" t="s">
        <v>32</v>
      </c>
    </row>
    <row r="78" spans="1:15">
      <c r="A78" s="779">
        <v>41</v>
      </c>
      <c r="B78" s="355">
        <v>43891</v>
      </c>
      <c r="C78" s="356" t="s">
        <v>31</v>
      </c>
      <c r="D78" s="781" t="s">
        <v>13</v>
      </c>
      <c r="E78" s="357">
        <v>12</v>
      </c>
      <c r="F78" s="781" t="s">
        <v>4</v>
      </c>
      <c r="G78" s="351" t="s">
        <v>175</v>
      </c>
      <c r="H78" s="352">
        <v>1.1000000000000001</v>
      </c>
      <c r="I78" s="352">
        <v>1.05</v>
      </c>
      <c r="J78" s="352">
        <v>0.6</v>
      </c>
      <c r="K78" s="358">
        <v>1</v>
      </c>
      <c r="L78" s="359">
        <f t="shared" si="18"/>
        <v>0.69300000000000017</v>
      </c>
      <c r="M78" s="360" t="s">
        <v>33</v>
      </c>
      <c r="N78" s="361">
        <v>43892</v>
      </c>
      <c r="O78" s="362" t="s">
        <v>32</v>
      </c>
    </row>
    <row r="79" spans="1:15">
      <c r="A79" s="779">
        <v>42</v>
      </c>
      <c r="B79" s="862">
        <v>43891</v>
      </c>
      <c r="C79" s="863" t="s">
        <v>31</v>
      </c>
      <c r="D79" s="864" t="s">
        <v>13</v>
      </c>
      <c r="E79" s="865">
        <v>12</v>
      </c>
      <c r="F79" s="864" t="s">
        <v>4</v>
      </c>
      <c r="G79" s="866" t="s">
        <v>176</v>
      </c>
      <c r="H79" s="867">
        <v>1.7</v>
      </c>
      <c r="I79" s="867">
        <v>0.95</v>
      </c>
      <c r="J79" s="867">
        <v>0.6</v>
      </c>
      <c r="K79" s="868">
        <v>1</v>
      </c>
      <c r="L79" s="818">
        <f t="shared" si="18"/>
        <v>0.96899999999999997</v>
      </c>
      <c r="M79" s="869" t="s">
        <v>33</v>
      </c>
      <c r="N79" s="870">
        <v>43891</v>
      </c>
      <c r="O79" s="871" t="s">
        <v>32</v>
      </c>
    </row>
    <row r="80" spans="1:15">
      <c r="A80" s="779">
        <v>43</v>
      </c>
      <c r="B80" s="355">
        <v>43892</v>
      </c>
      <c r="C80" s="356" t="s">
        <v>31</v>
      </c>
      <c r="D80" s="350" t="s">
        <v>15</v>
      </c>
      <c r="E80" s="357">
        <v>9</v>
      </c>
      <c r="F80" s="350" t="s">
        <v>3</v>
      </c>
      <c r="G80" s="351" t="s">
        <v>245</v>
      </c>
      <c r="H80" s="352">
        <v>1.2</v>
      </c>
      <c r="I80" s="352">
        <v>0.85</v>
      </c>
      <c r="J80" s="352">
        <v>0.6</v>
      </c>
      <c r="K80" s="358">
        <v>1</v>
      </c>
      <c r="L80" s="359">
        <f t="shared" si="18"/>
        <v>0.61199999999999999</v>
      </c>
      <c r="M80" s="360" t="s">
        <v>33</v>
      </c>
      <c r="N80" s="361">
        <v>43892</v>
      </c>
      <c r="O80" s="362" t="s">
        <v>32</v>
      </c>
    </row>
    <row r="81" spans="1:15">
      <c r="A81" s="779">
        <v>44</v>
      </c>
      <c r="B81" s="355">
        <v>43892</v>
      </c>
      <c r="C81" s="356" t="s">
        <v>31</v>
      </c>
      <c r="D81" s="350" t="s">
        <v>15</v>
      </c>
      <c r="E81" s="357">
        <v>9</v>
      </c>
      <c r="F81" s="350" t="s">
        <v>3</v>
      </c>
      <c r="G81" s="351" t="s">
        <v>246</v>
      </c>
      <c r="H81" s="352">
        <v>1.3</v>
      </c>
      <c r="I81" s="352">
        <v>1.1499999999999999</v>
      </c>
      <c r="J81" s="352">
        <v>0.6</v>
      </c>
      <c r="K81" s="358">
        <v>1</v>
      </c>
      <c r="L81" s="359">
        <f t="shared" si="18"/>
        <v>0.89699999999999991</v>
      </c>
      <c r="M81" s="360" t="s">
        <v>33</v>
      </c>
      <c r="N81" s="361">
        <v>43893</v>
      </c>
      <c r="O81" s="362" t="s">
        <v>32</v>
      </c>
    </row>
    <row r="82" spans="1:15">
      <c r="A82" s="779">
        <v>45</v>
      </c>
      <c r="B82" s="355">
        <v>43892</v>
      </c>
      <c r="C82" s="356" t="s">
        <v>31</v>
      </c>
      <c r="D82" s="350" t="s">
        <v>15</v>
      </c>
      <c r="E82" s="357">
        <v>9</v>
      </c>
      <c r="F82" s="350" t="s">
        <v>3</v>
      </c>
      <c r="G82" s="351" t="s">
        <v>247</v>
      </c>
      <c r="H82" s="352">
        <v>1.3</v>
      </c>
      <c r="I82" s="352">
        <v>0.75</v>
      </c>
      <c r="J82" s="352">
        <v>0.6</v>
      </c>
      <c r="K82" s="358">
        <v>1</v>
      </c>
      <c r="L82" s="359">
        <f t="shared" si="18"/>
        <v>0.58500000000000008</v>
      </c>
      <c r="M82" s="360" t="s">
        <v>33</v>
      </c>
      <c r="N82" s="361">
        <v>43892</v>
      </c>
      <c r="O82" s="362" t="s">
        <v>32</v>
      </c>
    </row>
    <row r="83" spans="1:15">
      <c r="A83" s="779">
        <v>46</v>
      </c>
      <c r="B83" s="355">
        <v>43892</v>
      </c>
      <c r="C83" s="356" t="s">
        <v>31</v>
      </c>
      <c r="D83" s="350" t="s">
        <v>15</v>
      </c>
      <c r="E83" s="357">
        <v>9</v>
      </c>
      <c r="F83" s="350" t="s">
        <v>3</v>
      </c>
      <c r="G83" s="351" t="s">
        <v>248</v>
      </c>
      <c r="H83" s="352">
        <v>1.2</v>
      </c>
      <c r="I83" s="352">
        <v>0.95</v>
      </c>
      <c r="J83" s="352">
        <v>0.6</v>
      </c>
      <c r="K83" s="358">
        <v>1</v>
      </c>
      <c r="L83" s="359">
        <f t="shared" si="18"/>
        <v>0.68399999999999994</v>
      </c>
      <c r="M83" s="360" t="s">
        <v>33</v>
      </c>
      <c r="N83" s="361">
        <v>43892</v>
      </c>
      <c r="O83" s="362" t="s">
        <v>32</v>
      </c>
    </row>
    <row r="84" spans="1:15">
      <c r="A84" s="779">
        <v>47</v>
      </c>
      <c r="B84" s="355">
        <v>43892</v>
      </c>
      <c r="C84" s="356" t="s">
        <v>31</v>
      </c>
      <c r="D84" s="350" t="s">
        <v>15</v>
      </c>
      <c r="E84" s="357">
        <v>9</v>
      </c>
      <c r="F84" s="350" t="s">
        <v>3</v>
      </c>
      <c r="G84" s="351" t="s">
        <v>249</v>
      </c>
      <c r="H84" s="352">
        <v>1.4</v>
      </c>
      <c r="I84" s="352">
        <v>0.65</v>
      </c>
      <c r="J84" s="352">
        <v>0.6</v>
      </c>
      <c r="K84" s="358">
        <v>1</v>
      </c>
      <c r="L84" s="359">
        <f t="shared" si="18"/>
        <v>0.54599999999999993</v>
      </c>
      <c r="M84" s="360" t="s">
        <v>33</v>
      </c>
      <c r="N84" s="361">
        <v>43894</v>
      </c>
      <c r="O84" s="362" t="s">
        <v>32</v>
      </c>
    </row>
    <row r="85" spans="1:15">
      <c r="A85" s="779">
        <v>48</v>
      </c>
      <c r="B85" s="355">
        <v>43892</v>
      </c>
      <c r="C85" s="356" t="s">
        <v>31</v>
      </c>
      <c r="D85" s="350" t="s">
        <v>13</v>
      </c>
      <c r="E85" s="357">
        <v>12</v>
      </c>
      <c r="F85" s="350" t="s">
        <v>3</v>
      </c>
      <c r="G85" s="351" t="s">
        <v>250</v>
      </c>
      <c r="H85" s="352">
        <v>1.2</v>
      </c>
      <c r="I85" s="352">
        <v>1.2</v>
      </c>
      <c r="J85" s="352">
        <v>0.6</v>
      </c>
      <c r="K85" s="358">
        <v>1</v>
      </c>
      <c r="L85" s="359">
        <f t="shared" si="18"/>
        <v>0.86399999999999999</v>
      </c>
      <c r="M85" s="360" t="s">
        <v>33</v>
      </c>
      <c r="N85" s="361">
        <v>43893</v>
      </c>
      <c r="O85" s="362" t="s">
        <v>32</v>
      </c>
    </row>
    <row r="86" spans="1:15">
      <c r="A86" s="779">
        <v>49</v>
      </c>
      <c r="B86" s="355">
        <v>43892</v>
      </c>
      <c r="C86" s="356" t="s">
        <v>31</v>
      </c>
      <c r="D86" s="781" t="s">
        <v>13</v>
      </c>
      <c r="E86" s="357">
        <v>12</v>
      </c>
      <c r="F86" s="781" t="s">
        <v>3</v>
      </c>
      <c r="G86" s="351" t="s">
        <v>251</v>
      </c>
      <c r="H86" s="352">
        <v>1.2</v>
      </c>
      <c r="I86" s="352">
        <v>0.85</v>
      </c>
      <c r="J86" s="352">
        <v>0.6</v>
      </c>
      <c r="K86" s="358">
        <v>1</v>
      </c>
      <c r="L86" s="359">
        <f t="shared" si="18"/>
        <v>0.61199999999999999</v>
      </c>
      <c r="M86" s="360" t="s">
        <v>33</v>
      </c>
      <c r="N86" s="361">
        <v>43893</v>
      </c>
      <c r="O86" s="362" t="s">
        <v>32</v>
      </c>
    </row>
    <row r="87" spans="1:15">
      <c r="A87" s="779">
        <v>50</v>
      </c>
      <c r="B87" s="355">
        <v>43892</v>
      </c>
      <c r="C87" s="356" t="s">
        <v>31</v>
      </c>
      <c r="D87" s="781" t="s">
        <v>13</v>
      </c>
      <c r="E87" s="357">
        <v>12</v>
      </c>
      <c r="F87" s="781" t="s">
        <v>3</v>
      </c>
      <c r="G87" s="351" t="s">
        <v>245</v>
      </c>
      <c r="H87" s="352">
        <v>1.7</v>
      </c>
      <c r="I87" s="352">
        <v>1.2</v>
      </c>
      <c r="J87" s="352">
        <v>0.6</v>
      </c>
      <c r="K87" s="358">
        <v>1</v>
      </c>
      <c r="L87" s="359">
        <f t="shared" si="18"/>
        <v>1.224</v>
      </c>
      <c r="M87" s="360" t="s">
        <v>33</v>
      </c>
      <c r="N87" s="361">
        <v>43897</v>
      </c>
      <c r="O87" s="362" t="s">
        <v>32</v>
      </c>
    </row>
    <row r="88" spans="1:15">
      <c r="A88" s="779">
        <v>51</v>
      </c>
      <c r="B88" s="355">
        <v>43892</v>
      </c>
      <c r="C88" s="356" t="s">
        <v>31</v>
      </c>
      <c r="D88" s="781" t="s">
        <v>13</v>
      </c>
      <c r="E88" s="357">
        <v>12</v>
      </c>
      <c r="F88" s="781" t="s">
        <v>3</v>
      </c>
      <c r="G88" s="351" t="s">
        <v>252</v>
      </c>
      <c r="H88" s="352">
        <v>2.2999999999999998</v>
      </c>
      <c r="I88" s="352">
        <v>0.95</v>
      </c>
      <c r="J88" s="352">
        <v>0.6</v>
      </c>
      <c r="K88" s="358">
        <v>1</v>
      </c>
      <c r="L88" s="359">
        <f>H88*I88*J88</f>
        <v>1.3109999999999997</v>
      </c>
      <c r="M88" s="360" t="s">
        <v>33</v>
      </c>
      <c r="N88" s="361">
        <v>43892</v>
      </c>
      <c r="O88" s="362" t="s">
        <v>32</v>
      </c>
    </row>
    <row r="89" spans="1:15">
      <c r="A89" s="779">
        <v>52</v>
      </c>
      <c r="B89" s="355">
        <v>43892</v>
      </c>
      <c r="C89" s="356" t="s">
        <v>31</v>
      </c>
      <c r="D89" s="781" t="s">
        <v>13</v>
      </c>
      <c r="E89" s="357">
        <v>12</v>
      </c>
      <c r="F89" s="781" t="s">
        <v>3</v>
      </c>
      <c r="G89" s="351" t="s">
        <v>246</v>
      </c>
      <c r="H89" s="352">
        <v>1.9</v>
      </c>
      <c r="I89" s="352">
        <v>1.1499999999999999</v>
      </c>
      <c r="J89" s="352">
        <v>0.6</v>
      </c>
      <c r="K89" s="358">
        <v>1</v>
      </c>
      <c r="L89" s="594">
        <f>H89*I89*J89</f>
        <v>1.3109999999999997</v>
      </c>
      <c r="M89" s="360" t="s">
        <v>33</v>
      </c>
      <c r="N89" s="361">
        <v>43893</v>
      </c>
      <c r="O89" s="362" t="s">
        <v>32</v>
      </c>
    </row>
    <row r="90" spans="1:15">
      <c r="A90" s="779">
        <v>53</v>
      </c>
      <c r="B90" s="355">
        <v>43892</v>
      </c>
      <c r="C90" s="356" t="s">
        <v>31</v>
      </c>
      <c r="D90" s="350" t="s">
        <v>15</v>
      </c>
      <c r="E90" s="357">
        <v>9</v>
      </c>
      <c r="F90" s="350" t="s">
        <v>4</v>
      </c>
      <c r="G90" s="351" t="s">
        <v>250</v>
      </c>
      <c r="H90" s="352">
        <v>1.2</v>
      </c>
      <c r="I90" s="352">
        <v>0.65</v>
      </c>
      <c r="J90" s="352">
        <v>0.6</v>
      </c>
      <c r="K90" s="358">
        <v>1</v>
      </c>
      <c r="L90" s="359">
        <f t="shared" si="18"/>
        <v>0.46799999999999997</v>
      </c>
      <c r="M90" s="360" t="s">
        <v>33</v>
      </c>
      <c r="N90" s="361">
        <v>43893</v>
      </c>
      <c r="O90" s="362" t="s">
        <v>32</v>
      </c>
    </row>
    <row r="91" spans="1:15">
      <c r="A91" s="779">
        <v>54</v>
      </c>
      <c r="B91" s="355">
        <v>43892</v>
      </c>
      <c r="C91" s="356" t="s">
        <v>31</v>
      </c>
      <c r="D91" s="781" t="s">
        <v>15</v>
      </c>
      <c r="E91" s="357">
        <v>9</v>
      </c>
      <c r="F91" s="781" t="s">
        <v>4</v>
      </c>
      <c r="G91" s="351" t="s">
        <v>253</v>
      </c>
      <c r="H91" s="352">
        <v>1.3</v>
      </c>
      <c r="I91" s="352">
        <v>0.95</v>
      </c>
      <c r="J91" s="352">
        <v>0.6</v>
      </c>
      <c r="K91" s="358">
        <v>1</v>
      </c>
      <c r="L91" s="359">
        <f t="shared" si="18"/>
        <v>0.74099999999999988</v>
      </c>
      <c r="M91" s="360" t="s">
        <v>33</v>
      </c>
      <c r="N91" s="361">
        <v>43892</v>
      </c>
      <c r="O91" s="362" t="s">
        <v>32</v>
      </c>
    </row>
    <row r="92" spans="1:15">
      <c r="A92" s="779">
        <v>55</v>
      </c>
      <c r="B92" s="355">
        <v>43892</v>
      </c>
      <c r="C92" s="356" t="s">
        <v>31</v>
      </c>
      <c r="D92" s="781" t="s">
        <v>15</v>
      </c>
      <c r="E92" s="357">
        <v>9</v>
      </c>
      <c r="F92" s="781" t="s">
        <v>4</v>
      </c>
      <c r="G92" s="351" t="s">
        <v>254</v>
      </c>
      <c r="H92" s="352">
        <v>1.2</v>
      </c>
      <c r="I92" s="352">
        <v>0.95</v>
      </c>
      <c r="J92" s="352">
        <v>0.6</v>
      </c>
      <c r="K92" s="358">
        <v>1</v>
      </c>
      <c r="L92" s="359">
        <f t="shared" si="18"/>
        <v>0.68399999999999994</v>
      </c>
      <c r="M92" s="360" t="s">
        <v>33</v>
      </c>
      <c r="N92" s="361">
        <v>43892</v>
      </c>
      <c r="O92" s="362" t="s">
        <v>32</v>
      </c>
    </row>
    <row r="93" spans="1:15">
      <c r="A93" s="779">
        <v>56</v>
      </c>
      <c r="B93" s="355">
        <v>43892</v>
      </c>
      <c r="C93" s="356" t="s">
        <v>31</v>
      </c>
      <c r="D93" s="781" t="s">
        <v>15</v>
      </c>
      <c r="E93" s="357">
        <v>9</v>
      </c>
      <c r="F93" s="781" t="s">
        <v>4</v>
      </c>
      <c r="G93" s="351" t="s">
        <v>255</v>
      </c>
      <c r="H93" s="352">
        <v>1.3</v>
      </c>
      <c r="I93" s="352">
        <v>1.3</v>
      </c>
      <c r="J93" s="352">
        <v>0.6</v>
      </c>
      <c r="K93" s="358">
        <v>1</v>
      </c>
      <c r="L93" s="359">
        <f t="shared" si="18"/>
        <v>1.014</v>
      </c>
      <c r="M93" s="360" t="s">
        <v>33</v>
      </c>
      <c r="N93" s="361">
        <v>43892</v>
      </c>
      <c r="O93" s="362" t="s">
        <v>32</v>
      </c>
    </row>
    <row r="94" spans="1:15">
      <c r="A94" s="779">
        <v>57</v>
      </c>
      <c r="B94" s="355">
        <v>43892</v>
      </c>
      <c r="C94" s="356" t="s">
        <v>31</v>
      </c>
      <c r="D94" s="781" t="s">
        <v>15</v>
      </c>
      <c r="E94" s="357">
        <v>9</v>
      </c>
      <c r="F94" s="781" t="s">
        <v>4</v>
      </c>
      <c r="G94" s="351" t="s">
        <v>256</v>
      </c>
      <c r="H94" s="352">
        <v>1.3</v>
      </c>
      <c r="I94" s="352">
        <v>1.05</v>
      </c>
      <c r="J94" s="352">
        <v>0.6</v>
      </c>
      <c r="K94" s="358">
        <v>1</v>
      </c>
      <c r="L94" s="359">
        <f t="shared" si="18"/>
        <v>0.81900000000000006</v>
      </c>
      <c r="M94" s="360" t="s">
        <v>33</v>
      </c>
      <c r="N94" s="361">
        <v>43892</v>
      </c>
      <c r="O94" s="362" t="s">
        <v>32</v>
      </c>
    </row>
    <row r="95" spans="1:15">
      <c r="A95" s="779">
        <v>58</v>
      </c>
      <c r="B95" s="355">
        <v>43892</v>
      </c>
      <c r="C95" s="356" t="s">
        <v>31</v>
      </c>
      <c r="D95" s="781" t="s">
        <v>15</v>
      </c>
      <c r="E95" s="357">
        <v>9</v>
      </c>
      <c r="F95" s="781" t="s">
        <v>4</v>
      </c>
      <c r="G95" s="351" t="s">
        <v>257</v>
      </c>
      <c r="H95" s="352">
        <v>1</v>
      </c>
      <c r="I95" s="352">
        <v>0.95</v>
      </c>
      <c r="J95" s="352">
        <v>0.6</v>
      </c>
      <c r="K95" s="358">
        <v>1</v>
      </c>
      <c r="L95" s="359">
        <f t="shared" si="18"/>
        <v>0.56999999999999995</v>
      </c>
      <c r="M95" s="360" t="s">
        <v>33</v>
      </c>
      <c r="N95" s="361">
        <v>43892</v>
      </c>
      <c r="O95" s="362" t="s">
        <v>32</v>
      </c>
    </row>
    <row r="96" spans="1:15">
      <c r="A96" s="779">
        <v>59</v>
      </c>
      <c r="B96" s="355">
        <v>43892</v>
      </c>
      <c r="C96" s="356" t="s">
        <v>31</v>
      </c>
      <c r="D96" s="781" t="s">
        <v>15</v>
      </c>
      <c r="E96" s="357">
        <v>9</v>
      </c>
      <c r="F96" s="781" t="s">
        <v>4</v>
      </c>
      <c r="G96" s="351" t="s">
        <v>258</v>
      </c>
      <c r="H96" s="352">
        <v>1.2</v>
      </c>
      <c r="I96" s="352">
        <v>1.1000000000000001</v>
      </c>
      <c r="J96" s="352">
        <v>0.6</v>
      </c>
      <c r="K96" s="358">
        <v>1</v>
      </c>
      <c r="L96" s="359">
        <f t="shared" si="18"/>
        <v>0.79200000000000004</v>
      </c>
      <c r="M96" s="360" t="s">
        <v>33</v>
      </c>
      <c r="N96" s="361">
        <v>43892</v>
      </c>
      <c r="O96" s="362" t="s">
        <v>32</v>
      </c>
    </row>
    <row r="97" spans="1:15">
      <c r="A97" s="779">
        <v>60</v>
      </c>
      <c r="B97" s="355">
        <v>43892</v>
      </c>
      <c r="C97" s="356" t="s">
        <v>31</v>
      </c>
      <c r="D97" s="781" t="s">
        <v>15</v>
      </c>
      <c r="E97" s="357">
        <v>9</v>
      </c>
      <c r="F97" s="781" t="s">
        <v>4</v>
      </c>
      <c r="G97" s="351" t="s">
        <v>252</v>
      </c>
      <c r="H97" s="352">
        <v>1.2</v>
      </c>
      <c r="I97" s="352">
        <v>0.6</v>
      </c>
      <c r="J97" s="352">
        <v>0.6</v>
      </c>
      <c r="K97" s="358">
        <v>1</v>
      </c>
      <c r="L97" s="359">
        <f t="shared" si="18"/>
        <v>0.432</v>
      </c>
      <c r="M97" s="360" t="s">
        <v>33</v>
      </c>
      <c r="N97" s="361">
        <v>43893</v>
      </c>
      <c r="O97" s="362" t="s">
        <v>32</v>
      </c>
    </row>
    <row r="98" spans="1:15">
      <c r="A98" s="779">
        <v>61</v>
      </c>
      <c r="B98" s="862">
        <v>43892</v>
      </c>
      <c r="C98" s="863" t="s">
        <v>31</v>
      </c>
      <c r="D98" s="864" t="s">
        <v>15</v>
      </c>
      <c r="E98" s="865">
        <v>9</v>
      </c>
      <c r="F98" s="864" t="s">
        <v>4</v>
      </c>
      <c r="G98" s="866" t="s">
        <v>251</v>
      </c>
      <c r="H98" s="867">
        <v>1.3</v>
      </c>
      <c r="I98" s="867">
        <v>1.1499999999999999</v>
      </c>
      <c r="J98" s="867">
        <v>0.6</v>
      </c>
      <c r="K98" s="868">
        <v>1</v>
      </c>
      <c r="L98" s="818">
        <f t="shared" si="18"/>
        <v>0.89699999999999991</v>
      </c>
      <c r="M98" s="869" t="s">
        <v>33</v>
      </c>
      <c r="N98" s="870">
        <v>43893</v>
      </c>
      <c r="O98" s="871" t="s">
        <v>32</v>
      </c>
    </row>
    <row r="99" spans="1:15">
      <c r="A99" s="779">
        <v>62</v>
      </c>
      <c r="B99" s="355">
        <v>43894</v>
      </c>
      <c r="C99" s="356" t="s">
        <v>31</v>
      </c>
      <c r="D99" s="350" t="s">
        <v>13</v>
      </c>
      <c r="E99" s="357">
        <v>12</v>
      </c>
      <c r="F99" s="350" t="s">
        <v>4</v>
      </c>
      <c r="G99" s="351" t="s">
        <v>298</v>
      </c>
      <c r="H99" s="352">
        <v>1.3</v>
      </c>
      <c r="I99" s="352">
        <v>1.25</v>
      </c>
      <c r="J99" s="352">
        <v>0.6</v>
      </c>
      <c r="K99" s="358">
        <v>1</v>
      </c>
      <c r="L99" s="359">
        <f t="shared" si="18"/>
        <v>0.97499999999999998</v>
      </c>
      <c r="M99" s="360" t="s">
        <v>33</v>
      </c>
      <c r="N99" s="361">
        <v>43894</v>
      </c>
      <c r="O99" s="362" t="s">
        <v>32</v>
      </c>
    </row>
    <row r="100" spans="1:15">
      <c r="A100" s="779">
        <v>63</v>
      </c>
      <c r="B100" s="355">
        <v>43894</v>
      </c>
      <c r="C100" s="356" t="s">
        <v>31</v>
      </c>
      <c r="D100" s="350" t="s">
        <v>13</v>
      </c>
      <c r="E100" s="357">
        <v>12</v>
      </c>
      <c r="F100" s="350" t="s">
        <v>4</v>
      </c>
      <c r="G100" s="351" t="s">
        <v>299</v>
      </c>
      <c r="H100" s="352">
        <v>1.7</v>
      </c>
      <c r="I100" s="352">
        <v>0.75</v>
      </c>
      <c r="J100" s="352">
        <v>0.6</v>
      </c>
      <c r="K100" s="358">
        <v>1</v>
      </c>
      <c r="L100" s="359">
        <f t="shared" si="18"/>
        <v>0.7649999999999999</v>
      </c>
      <c r="M100" s="360" t="s">
        <v>33</v>
      </c>
      <c r="N100" s="361">
        <v>43895</v>
      </c>
      <c r="O100" s="362" t="s">
        <v>32</v>
      </c>
    </row>
    <row r="101" spans="1:15">
      <c r="A101" s="779">
        <v>64</v>
      </c>
      <c r="B101" s="355">
        <v>43894</v>
      </c>
      <c r="C101" s="356" t="s">
        <v>31</v>
      </c>
      <c r="D101" s="350" t="s">
        <v>13</v>
      </c>
      <c r="E101" s="357">
        <v>12</v>
      </c>
      <c r="F101" s="350" t="s">
        <v>4</v>
      </c>
      <c r="G101" s="351" t="s">
        <v>296</v>
      </c>
      <c r="H101" s="352">
        <v>1.8</v>
      </c>
      <c r="I101" s="352">
        <v>1.25</v>
      </c>
      <c r="J101" s="352">
        <v>0.6</v>
      </c>
      <c r="K101" s="358">
        <v>1</v>
      </c>
      <c r="L101" s="359">
        <f t="shared" si="18"/>
        <v>1.3499999999999999</v>
      </c>
      <c r="M101" s="360" t="s">
        <v>33</v>
      </c>
      <c r="N101" s="361">
        <v>43894</v>
      </c>
      <c r="O101" s="362" t="s">
        <v>32</v>
      </c>
    </row>
    <row r="102" spans="1:15">
      <c r="A102" s="779">
        <v>65</v>
      </c>
      <c r="B102" s="355">
        <v>43894</v>
      </c>
      <c r="C102" s="356" t="s">
        <v>31</v>
      </c>
      <c r="D102" s="350" t="s">
        <v>13</v>
      </c>
      <c r="E102" s="357">
        <v>12</v>
      </c>
      <c r="F102" s="350" t="s">
        <v>4</v>
      </c>
      <c r="G102" s="351" t="s">
        <v>248</v>
      </c>
      <c r="H102" s="352">
        <v>1.4</v>
      </c>
      <c r="I102" s="352">
        <v>0.65</v>
      </c>
      <c r="J102" s="352">
        <v>0.6</v>
      </c>
      <c r="K102" s="358">
        <v>1</v>
      </c>
      <c r="L102" s="359">
        <f t="shared" si="18"/>
        <v>0.54599999999999993</v>
      </c>
      <c r="M102" s="360" t="s">
        <v>33</v>
      </c>
      <c r="N102" s="361">
        <v>43898</v>
      </c>
      <c r="O102" s="362" t="s">
        <v>32</v>
      </c>
    </row>
    <row r="103" spans="1:15">
      <c r="A103" s="779">
        <v>66</v>
      </c>
      <c r="B103" s="355">
        <v>43894</v>
      </c>
      <c r="C103" s="356" t="s">
        <v>31</v>
      </c>
      <c r="D103" s="350" t="s">
        <v>13</v>
      </c>
      <c r="E103" s="357">
        <v>12</v>
      </c>
      <c r="F103" s="350" t="s">
        <v>3</v>
      </c>
      <c r="G103" s="351" t="s">
        <v>300</v>
      </c>
      <c r="H103" s="352">
        <v>1.7</v>
      </c>
      <c r="I103" s="352">
        <v>1.25</v>
      </c>
      <c r="J103" s="352">
        <v>0.6</v>
      </c>
      <c r="K103" s="358">
        <v>1</v>
      </c>
      <c r="L103" s="359">
        <f t="shared" si="18"/>
        <v>1.2749999999999999</v>
      </c>
      <c r="M103" s="360" t="s">
        <v>33</v>
      </c>
      <c r="N103" s="361">
        <v>43894</v>
      </c>
      <c r="O103" s="362" t="s">
        <v>32</v>
      </c>
    </row>
    <row r="104" spans="1:15">
      <c r="A104" s="779">
        <v>67</v>
      </c>
      <c r="B104" s="355">
        <v>43894</v>
      </c>
      <c r="C104" s="356" t="s">
        <v>31</v>
      </c>
      <c r="D104" s="350" t="s">
        <v>13</v>
      </c>
      <c r="E104" s="357">
        <v>12</v>
      </c>
      <c r="F104" s="350" t="s">
        <v>3</v>
      </c>
      <c r="G104" s="351" t="s">
        <v>295</v>
      </c>
      <c r="H104" s="352">
        <v>1.2</v>
      </c>
      <c r="I104" s="352">
        <v>1.1499999999999999</v>
      </c>
      <c r="J104" s="352">
        <v>0.6</v>
      </c>
      <c r="K104" s="358">
        <v>1</v>
      </c>
      <c r="L104" s="359">
        <f t="shared" si="18"/>
        <v>0.82799999999999996</v>
      </c>
      <c r="M104" s="360" t="s">
        <v>33</v>
      </c>
      <c r="N104" s="361">
        <v>43894</v>
      </c>
      <c r="O104" s="362" t="s">
        <v>32</v>
      </c>
    </row>
    <row r="105" spans="1:15">
      <c r="A105" s="779">
        <v>68</v>
      </c>
      <c r="B105" s="355">
        <v>43894</v>
      </c>
      <c r="C105" s="356" t="s">
        <v>31</v>
      </c>
      <c r="D105" s="350" t="s">
        <v>13</v>
      </c>
      <c r="E105" s="357">
        <v>12</v>
      </c>
      <c r="F105" s="350" t="s">
        <v>3</v>
      </c>
      <c r="G105" s="351" t="s">
        <v>301</v>
      </c>
      <c r="H105" s="352">
        <v>1.2</v>
      </c>
      <c r="I105" s="352">
        <v>1.05</v>
      </c>
      <c r="J105" s="352">
        <v>0.6</v>
      </c>
      <c r="K105" s="358">
        <v>1</v>
      </c>
      <c r="L105" s="594">
        <f t="shared" si="18"/>
        <v>0.75600000000000001</v>
      </c>
      <c r="M105" s="360" t="s">
        <v>33</v>
      </c>
      <c r="N105" s="361">
        <v>43894</v>
      </c>
      <c r="O105" s="362" t="s">
        <v>32</v>
      </c>
    </row>
    <row r="106" spans="1:15">
      <c r="A106" s="779">
        <v>69</v>
      </c>
      <c r="B106" s="355">
        <v>43894</v>
      </c>
      <c r="C106" s="356" t="s">
        <v>31</v>
      </c>
      <c r="D106" s="350" t="s">
        <v>13</v>
      </c>
      <c r="E106" s="357">
        <v>12</v>
      </c>
      <c r="F106" s="350" t="s">
        <v>3</v>
      </c>
      <c r="G106" s="351" t="s">
        <v>294</v>
      </c>
      <c r="H106" s="352">
        <v>1.2</v>
      </c>
      <c r="I106" s="352">
        <v>1.1499999999999999</v>
      </c>
      <c r="J106" s="352">
        <v>0.6</v>
      </c>
      <c r="K106" s="358">
        <v>1</v>
      </c>
      <c r="L106" s="594">
        <f t="shared" si="18"/>
        <v>0.82799999999999996</v>
      </c>
      <c r="M106" s="360" t="s">
        <v>33</v>
      </c>
      <c r="N106" s="361">
        <v>43894</v>
      </c>
      <c r="O106" s="362" t="s">
        <v>32</v>
      </c>
    </row>
    <row r="107" spans="1:15">
      <c r="A107" s="779">
        <v>70</v>
      </c>
      <c r="B107" s="355">
        <v>43894</v>
      </c>
      <c r="C107" s="356" t="s">
        <v>31</v>
      </c>
      <c r="D107" s="350" t="s">
        <v>13</v>
      </c>
      <c r="E107" s="357">
        <v>12</v>
      </c>
      <c r="F107" s="350" t="s">
        <v>3</v>
      </c>
      <c r="G107" s="351" t="s">
        <v>302</v>
      </c>
      <c r="H107" s="352">
        <v>2</v>
      </c>
      <c r="I107" s="352">
        <v>1.25</v>
      </c>
      <c r="J107" s="352">
        <v>0.6</v>
      </c>
      <c r="K107" s="358">
        <v>1</v>
      </c>
      <c r="L107" s="594">
        <f t="shared" si="18"/>
        <v>1.5</v>
      </c>
      <c r="M107" s="360" t="s">
        <v>33</v>
      </c>
      <c r="N107" s="361">
        <v>43898</v>
      </c>
      <c r="O107" s="362" t="s">
        <v>32</v>
      </c>
    </row>
    <row r="108" spans="1:15">
      <c r="A108" s="779">
        <v>71</v>
      </c>
      <c r="B108" s="355">
        <v>43894</v>
      </c>
      <c r="C108" s="356" t="s">
        <v>31</v>
      </c>
      <c r="D108" s="350" t="s">
        <v>13</v>
      </c>
      <c r="E108" s="357">
        <v>12</v>
      </c>
      <c r="F108" s="350" t="s">
        <v>3</v>
      </c>
      <c r="G108" s="351" t="s">
        <v>303</v>
      </c>
      <c r="H108" s="352">
        <v>1.6</v>
      </c>
      <c r="I108" s="352">
        <v>1.25</v>
      </c>
      <c r="J108" s="352">
        <v>0.6</v>
      </c>
      <c r="K108" s="358">
        <v>1</v>
      </c>
      <c r="L108" s="594">
        <f t="shared" si="18"/>
        <v>1.2</v>
      </c>
      <c r="M108" s="360" t="s">
        <v>33</v>
      </c>
      <c r="N108" s="361">
        <v>43894</v>
      </c>
      <c r="O108" s="362" t="s">
        <v>32</v>
      </c>
    </row>
    <row r="109" spans="1:15">
      <c r="A109" s="779">
        <v>72</v>
      </c>
      <c r="B109" s="355">
        <v>43894</v>
      </c>
      <c r="C109" s="356" t="s">
        <v>31</v>
      </c>
      <c r="D109" s="350" t="s">
        <v>13</v>
      </c>
      <c r="E109" s="357">
        <v>12</v>
      </c>
      <c r="F109" s="350" t="s">
        <v>3</v>
      </c>
      <c r="G109" s="351" t="s">
        <v>304</v>
      </c>
      <c r="H109" s="352">
        <v>2.5</v>
      </c>
      <c r="I109" s="352">
        <v>1.25</v>
      </c>
      <c r="J109" s="352">
        <v>0.6</v>
      </c>
      <c r="K109" s="358">
        <v>1</v>
      </c>
      <c r="L109" s="594">
        <f t="shared" si="18"/>
        <v>1.875</v>
      </c>
      <c r="M109" s="360" t="s">
        <v>33</v>
      </c>
      <c r="N109" s="361">
        <v>43894</v>
      </c>
      <c r="O109" s="362" t="s">
        <v>32</v>
      </c>
    </row>
    <row r="110" spans="1:15">
      <c r="A110" s="779">
        <v>73</v>
      </c>
      <c r="B110" s="355">
        <v>43894</v>
      </c>
      <c r="C110" s="356" t="s">
        <v>31</v>
      </c>
      <c r="D110" s="350" t="s">
        <v>13</v>
      </c>
      <c r="E110" s="357">
        <v>12</v>
      </c>
      <c r="F110" s="350" t="s">
        <v>3</v>
      </c>
      <c r="G110" s="351" t="s">
        <v>305</v>
      </c>
      <c r="H110" s="352">
        <v>1.6</v>
      </c>
      <c r="I110" s="352">
        <v>1.25</v>
      </c>
      <c r="J110" s="352">
        <v>0.6</v>
      </c>
      <c r="K110" s="358">
        <v>1</v>
      </c>
      <c r="L110" s="594">
        <f t="shared" si="18"/>
        <v>1.2</v>
      </c>
      <c r="M110" s="360" t="s">
        <v>33</v>
      </c>
      <c r="N110" s="361">
        <v>43894</v>
      </c>
      <c r="O110" s="362" t="s">
        <v>32</v>
      </c>
    </row>
    <row r="111" spans="1:15">
      <c r="A111" s="779">
        <v>74</v>
      </c>
      <c r="B111" s="355">
        <v>43894</v>
      </c>
      <c r="C111" s="356" t="s">
        <v>31</v>
      </c>
      <c r="D111" s="350" t="s">
        <v>13</v>
      </c>
      <c r="E111" s="357">
        <v>12</v>
      </c>
      <c r="F111" s="350" t="s">
        <v>3</v>
      </c>
      <c r="G111" s="351" t="s">
        <v>287</v>
      </c>
      <c r="H111" s="352">
        <v>2.1</v>
      </c>
      <c r="I111" s="352">
        <v>1.25</v>
      </c>
      <c r="J111" s="352">
        <v>0.6</v>
      </c>
      <c r="K111" s="358">
        <v>1</v>
      </c>
      <c r="L111" s="594">
        <f t="shared" si="18"/>
        <v>1.575</v>
      </c>
      <c r="M111" s="360" t="s">
        <v>33</v>
      </c>
      <c r="N111" s="361">
        <v>43894</v>
      </c>
      <c r="O111" s="362" t="s">
        <v>32</v>
      </c>
    </row>
    <row r="112" spans="1:15">
      <c r="A112" s="779">
        <v>75</v>
      </c>
      <c r="B112" s="355">
        <v>43894</v>
      </c>
      <c r="C112" s="356" t="s">
        <v>31</v>
      </c>
      <c r="D112" s="350" t="s">
        <v>13</v>
      </c>
      <c r="E112" s="357">
        <v>12</v>
      </c>
      <c r="F112" s="350" t="s">
        <v>3</v>
      </c>
      <c r="G112" s="351" t="s">
        <v>306</v>
      </c>
      <c r="H112" s="352">
        <v>1.2</v>
      </c>
      <c r="I112" s="352">
        <v>0.65</v>
      </c>
      <c r="J112" s="352">
        <v>0.6</v>
      </c>
      <c r="K112" s="358">
        <v>1</v>
      </c>
      <c r="L112" s="594">
        <f t="shared" si="18"/>
        <v>0.46799999999999997</v>
      </c>
      <c r="M112" s="360" t="s">
        <v>33</v>
      </c>
      <c r="N112" s="361">
        <v>43895</v>
      </c>
      <c r="O112" s="362" t="s">
        <v>32</v>
      </c>
    </row>
    <row r="113" spans="1:15">
      <c r="A113" s="779">
        <v>76</v>
      </c>
      <c r="B113" s="355">
        <v>43894</v>
      </c>
      <c r="C113" s="356" t="s">
        <v>31</v>
      </c>
      <c r="D113" s="350" t="s">
        <v>13</v>
      </c>
      <c r="E113" s="357">
        <v>12</v>
      </c>
      <c r="F113" s="350" t="s">
        <v>3</v>
      </c>
      <c r="G113" s="351" t="s">
        <v>297</v>
      </c>
      <c r="H113" s="352">
        <v>1.2</v>
      </c>
      <c r="I113" s="352">
        <v>0.85</v>
      </c>
      <c r="J113" s="352">
        <v>0.6</v>
      </c>
      <c r="K113" s="358">
        <v>1</v>
      </c>
      <c r="L113" s="594">
        <f t="shared" si="18"/>
        <v>0.61199999999999999</v>
      </c>
      <c r="M113" s="360" t="s">
        <v>33</v>
      </c>
      <c r="N113" s="361">
        <v>43895</v>
      </c>
      <c r="O113" s="362" t="s">
        <v>32</v>
      </c>
    </row>
    <row r="114" spans="1:15">
      <c r="A114" s="779">
        <v>77</v>
      </c>
      <c r="B114" s="355">
        <v>43894</v>
      </c>
      <c r="C114" s="356" t="s">
        <v>31</v>
      </c>
      <c r="D114" s="350" t="s">
        <v>13</v>
      </c>
      <c r="E114" s="357">
        <v>12</v>
      </c>
      <c r="F114" s="350" t="s">
        <v>3</v>
      </c>
      <c r="G114" s="351" t="s">
        <v>307</v>
      </c>
      <c r="H114" s="352">
        <v>1.5</v>
      </c>
      <c r="I114" s="352">
        <v>1.25</v>
      </c>
      <c r="J114" s="352">
        <v>0.6</v>
      </c>
      <c r="K114" s="358">
        <v>1</v>
      </c>
      <c r="L114" s="594">
        <f t="shared" si="18"/>
        <v>1.125</v>
      </c>
      <c r="M114" s="360" t="s">
        <v>33</v>
      </c>
      <c r="N114" s="361">
        <v>43894</v>
      </c>
      <c r="O114" s="362" t="s">
        <v>32</v>
      </c>
    </row>
    <row r="115" spans="1:15">
      <c r="A115" s="779">
        <v>78</v>
      </c>
      <c r="B115" s="355">
        <v>43894</v>
      </c>
      <c r="C115" s="356" t="s">
        <v>31</v>
      </c>
      <c r="D115" s="350" t="s">
        <v>13</v>
      </c>
      <c r="E115" s="357">
        <v>12</v>
      </c>
      <c r="F115" s="350" t="s">
        <v>3</v>
      </c>
      <c r="G115" s="351" t="s">
        <v>249</v>
      </c>
      <c r="H115" s="352">
        <v>1.4</v>
      </c>
      <c r="I115" s="352">
        <v>1.25</v>
      </c>
      <c r="J115" s="352">
        <v>0.6</v>
      </c>
      <c r="K115" s="358">
        <v>1</v>
      </c>
      <c r="L115" s="594">
        <f t="shared" si="18"/>
        <v>1.05</v>
      </c>
      <c r="M115" s="360" t="s">
        <v>33</v>
      </c>
      <c r="N115" s="361">
        <v>43897</v>
      </c>
      <c r="O115" s="362" t="s">
        <v>32</v>
      </c>
    </row>
    <row r="116" spans="1:15">
      <c r="A116" s="779">
        <v>79</v>
      </c>
      <c r="B116" s="355">
        <v>43894</v>
      </c>
      <c r="C116" s="356" t="s">
        <v>31</v>
      </c>
      <c r="D116" s="350" t="s">
        <v>13</v>
      </c>
      <c r="E116" s="357">
        <v>12</v>
      </c>
      <c r="F116" s="350" t="s">
        <v>3</v>
      </c>
      <c r="G116" s="351" t="s">
        <v>253</v>
      </c>
      <c r="H116" s="352">
        <v>1.2</v>
      </c>
      <c r="I116" s="352">
        <v>1.25</v>
      </c>
      <c r="J116" s="352">
        <v>0.6</v>
      </c>
      <c r="K116" s="358">
        <v>1</v>
      </c>
      <c r="L116" s="594">
        <f t="shared" si="18"/>
        <v>0.89999999999999991</v>
      </c>
      <c r="M116" s="360" t="s">
        <v>33</v>
      </c>
      <c r="N116" s="361">
        <v>43894</v>
      </c>
      <c r="O116" s="362" t="s">
        <v>32</v>
      </c>
    </row>
    <row r="117" spans="1:15">
      <c r="A117" s="779">
        <v>80</v>
      </c>
      <c r="B117" s="355">
        <v>43894</v>
      </c>
      <c r="C117" s="356" t="s">
        <v>31</v>
      </c>
      <c r="D117" s="350" t="s">
        <v>13</v>
      </c>
      <c r="E117" s="357">
        <v>12</v>
      </c>
      <c r="F117" s="350" t="s">
        <v>3</v>
      </c>
      <c r="G117" s="351" t="s">
        <v>247</v>
      </c>
      <c r="H117" s="352">
        <v>1.3</v>
      </c>
      <c r="I117" s="352">
        <v>1.25</v>
      </c>
      <c r="J117" s="352">
        <v>0.6</v>
      </c>
      <c r="K117" s="358">
        <v>1</v>
      </c>
      <c r="L117" s="594">
        <f t="shared" si="18"/>
        <v>0.97499999999999998</v>
      </c>
      <c r="M117" s="360" t="s">
        <v>33</v>
      </c>
      <c r="N117" s="361">
        <v>43894</v>
      </c>
      <c r="O117" s="362" t="s">
        <v>32</v>
      </c>
    </row>
    <row r="118" spans="1:15">
      <c r="A118" s="779">
        <v>81</v>
      </c>
      <c r="B118" s="355">
        <v>43894</v>
      </c>
      <c r="C118" s="356" t="s">
        <v>31</v>
      </c>
      <c r="D118" s="350" t="s">
        <v>13</v>
      </c>
      <c r="E118" s="357">
        <v>12</v>
      </c>
      <c r="F118" s="350" t="s">
        <v>3</v>
      </c>
      <c r="G118" s="351" t="s">
        <v>254</v>
      </c>
      <c r="H118" s="352">
        <v>1.4</v>
      </c>
      <c r="I118" s="352">
        <v>1.1499999999999999</v>
      </c>
      <c r="J118" s="352">
        <v>0.6</v>
      </c>
      <c r="K118" s="358">
        <v>1</v>
      </c>
      <c r="L118" s="594">
        <f t="shared" si="18"/>
        <v>0.96599999999999986</v>
      </c>
      <c r="M118" s="360" t="s">
        <v>33</v>
      </c>
      <c r="N118" s="361">
        <v>43894</v>
      </c>
      <c r="O118" s="362" t="s">
        <v>32</v>
      </c>
    </row>
    <row r="119" spans="1:15">
      <c r="A119" s="779">
        <v>82</v>
      </c>
      <c r="B119" s="355">
        <v>43894</v>
      </c>
      <c r="C119" s="356" t="s">
        <v>31</v>
      </c>
      <c r="D119" s="350" t="s">
        <v>13</v>
      </c>
      <c r="E119" s="357">
        <v>12</v>
      </c>
      <c r="F119" s="350" t="s">
        <v>3</v>
      </c>
      <c r="G119" s="351" t="s">
        <v>255</v>
      </c>
      <c r="H119" s="352">
        <v>2</v>
      </c>
      <c r="I119" s="352">
        <v>1.25</v>
      </c>
      <c r="J119" s="352">
        <v>0.6</v>
      </c>
      <c r="K119" s="358">
        <v>1</v>
      </c>
      <c r="L119" s="594">
        <f t="shared" si="18"/>
        <v>1.5</v>
      </c>
      <c r="M119" s="360" t="s">
        <v>33</v>
      </c>
      <c r="N119" s="361">
        <v>43895</v>
      </c>
      <c r="O119" s="362" t="s">
        <v>32</v>
      </c>
    </row>
    <row r="120" spans="1:15">
      <c r="A120" s="779">
        <v>83</v>
      </c>
      <c r="B120" s="355">
        <v>43894</v>
      </c>
      <c r="C120" s="356" t="s">
        <v>31</v>
      </c>
      <c r="D120" s="350" t="s">
        <v>13</v>
      </c>
      <c r="E120" s="357">
        <v>12</v>
      </c>
      <c r="F120" s="350" t="s">
        <v>3</v>
      </c>
      <c r="G120" s="351" t="s">
        <v>256</v>
      </c>
      <c r="H120" s="352">
        <v>2.9</v>
      </c>
      <c r="I120" s="352">
        <v>1.25</v>
      </c>
      <c r="J120" s="352">
        <v>0.6</v>
      </c>
      <c r="K120" s="358">
        <v>1</v>
      </c>
      <c r="L120" s="594">
        <f t="shared" si="18"/>
        <v>2.1749999999999998</v>
      </c>
      <c r="M120" s="360" t="s">
        <v>33</v>
      </c>
      <c r="N120" s="361">
        <v>43894</v>
      </c>
      <c r="O120" s="362" t="s">
        <v>32</v>
      </c>
    </row>
    <row r="121" spans="1:15">
      <c r="A121" s="779">
        <v>84</v>
      </c>
      <c r="B121" s="355">
        <v>43894</v>
      </c>
      <c r="C121" s="356" t="s">
        <v>31</v>
      </c>
      <c r="D121" s="350" t="s">
        <v>13</v>
      </c>
      <c r="E121" s="357">
        <v>12</v>
      </c>
      <c r="F121" s="350" t="s">
        <v>3</v>
      </c>
      <c r="G121" s="351" t="s">
        <v>257</v>
      </c>
      <c r="H121" s="352">
        <v>3.5</v>
      </c>
      <c r="I121" s="352">
        <v>1.25</v>
      </c>
      <c r="J121" s="352">
        <v>0.6</v>
      </c>
      <c r="K121" s="358">
        <v>1</v>
      </c>
      <c r="L121" s="594">
        <f t="shared" si="18"/>
        <v>2.625</v>
      </c>
      <c r="M121" s="360" t="s">
        <v>33</v>
      </c>
      <c r="N121" s="361">
        <v>43894</v>
      </c>
      <c r="O121" s="362" t="s">
        <v>32</v>
      </c>
    </row>
    <row r="122" spans="1:15">
      <c r="A122" s="779">
        <v>85</v>
      </c>
      <c r="B122" s="914">
        <v>43894</v>
      </c>
      <c r="C122" s="915" t="s">
        <v>31</v>
      </c>
      <c r="D122" s="814" t="s">
        <v>13</v>
      </c>
      <c r="E122" s="916">
        <v>12</v>
      </c>
      <c r="F122" s="814" t="s">
        <v>3</v>
      </c>
      <c r="G122" s="815" t="s">
        <v>258</v>
      </c>
      <c r="H122" s="816">
        <v>2.2999999999999998</v>
      </c>
      <c r="I122" s="816">
        <v>1.1499999999999999</v>
      </c>
      <c r="J122" s="816">
        <v>0.6</v>
      </c>
      <c r="K122" s="917">
        <v>1</v>
      </c>
      <c r="L122" s="918">
        <f t="shared" si="18"/>
        <v>1.5869999999999997</v>
      </c>
      <c r="M122" s="919" t="s">
        <v>33</v>
      </c>
      <c r="N122" s="920">
        <v>43894</v>
      </c>
      <c r="O122" s="871" t="s">
        <v>32</v>
      </c>
    </row>
    <row r="123" spans="1:15">
      <c r="A123" s="779">
        <v>86</v>
      </c>
      <c r="B123" s="355">
        <v>43895</v>
      </c>
      <c r="C123" s="356" t="s">
        <v>31</v>
      </c>
      <c r="D123" s="350" t="s">
        <v>15</v>
      </c>
      <c r="E123" s="357">
        <v>9</v>
      </c>
      <c r="F123" s="350" t="s">
        <v>4</v>
      </c>
      <c r="G123" s="351" t="s">
        <v>298</v>
      </c>
      <c r="H123" s="352">
        <v>2.2000000000000002</v>
      </c>
      <c r="I123" s="352">
        <v>0.75</v>
      </c>
      <c r="J123" s="352">
        <v>0.6</v>
      </c>
      <c r="K123" s="358">
        <v>1</v>
      </c>
      <c r="L123" s="594">
        <f t="shared" si="18"/>
        <v>0.99</v>
      </c>
      <c r="M123" s="360" t="s">
        <v>33</v>
      </c>
      <c r="N123" s="361">
        <v>43896</v>
      </c>
      <c r="O123" s="362" t="s">
        <v>32</v>
      </c>
    </row>
    <row r="124" spans="1:15">
      <c r="A124" s="779">
        <v>87</v>
      </c>
      <c r="B124" s="355">
        <v>43895</v>
      </c>
      <c r="C124" s="356" t="s">
        <v>31</v>
      </c>
      <c r="D124" s="350" t="s">
        <v>15</v>
      </c>
      <c r="E124" s="357">
        <v>9</v>
      </c>
      <c r="F124" s="350" t="s">
        <v>4</v>
      </c>
      <c r="G124" s="351" t="s">
        <v>306</v>
      </c>
      <c r="H124" s="352">
        <v>1.3</v>
      </c>
      <c r="I124" s="352">
        <v>0.75</v>
      </c>
      <c r="J124" s="352">
        <v>0.7</v>
      </c>
      <c r="K124" s="358">
        <v>1</v>
      </c>
      <c r="L124" s="594">
        <f t="shared" si="18"/>
        <v>0.6825</v>
      </c>
      <c r="M124" s="360" t="s">
        <v>33</v>
      </c>
      <c r="N124" s="361"/>
      <c r="O124" s="362"/>
    </row>
    <row r="125" spans="1:15">
      <c r="A125" s="779">
        <v>88</v>
      </c>
      <c r="B125" s="355">
        <v>43895</v>
      </c>
      <c r="C125" s="356" t="s">
        <v>31</v>
      </c>
      <c r="D125" s="350" t="s">
        <v>13</v>
      </c>
      <c r="E125" s="357">
        <v>12</v>
      </c>
      <c r="F125" s="350" t="s">
        <v>4</v>
      </c>
      <c r="G125" s="351" t="s">
        <v>322</v>
      </c>
      <c r="H125" s="352">
        <v>1.2</v>
      </c>
      <c r="I125" s="352">
        <v>0.65</v>
      </c>
      <c r="J125" s="352">
        <v>0.6</v>
      </c>
      <c r="K125" s="358">
        <v>1</v>
      </c>
      <c r="L125" s="359">
        <f t="shared" si="18"/>
        <v>0.46799999999999997</v>
      </c>
      <c r="M125" s="360" t="s">
        <v>33</v>
      </c>
      <c r="N125" s="361">
        <v>43900</v>
      </c>
      <c r="O125" s="362" t="s">
        <v>32</v>
      </c>
    </row>
    <row r="126" spans="1:15">
      <c r="A126" s="779">
        <v>89</v>
      </c>
      <c r="B126" s="355">
        <v>43895</v>
      </c>
      <c r="C126" s="356" t="s">
        <v>31</v>
      </c>
      <c r="D126" s="350" t="s">
        <v>13</v>
      </c>
      <c r="E126" s="357">
        <v>12</v>
      </c>
      <c r="F126" s="350" t="s">
        <v>4</v>
      </c>
      <c r="G126" s="351" t="s">
        <v>323</v>
      </c>
      <c r="H126" s="352">
        <v>1.2</v>
      </c>
      <c r="I126" s="352">
        <v>0.95</v>
      </c>
      <c r="J126" s="352">
        <v>0.6</v>
      </c>
      <c r="K126" s="358">
        <v>1</v>
      </c>
      <c r="L126" s="359">
        <f t="shared" si="18"/>
        <v>0.68399999999999994</v>
      </c>
      <c r="M126" s="360" t="s">
        <v>33</v>
      </c>
      <c r="N126" s="361">
        <v>43895</v>
      </c>
      <c r="O126" s="362" t="s">
        <v>32</v>
      </c>
    </row>
    <row r="127" spans="1:15">
      <c r="A127" s="779">
        <v>90</v>
      </c>
      <c r="B127" s="355">
        <v>43895</v>
      </c>
      <c r="C127" s="356" t="s">
        <v>31</v>
      </c>
      <c r="D127" s="350" t="s">
        <v>13</v>
      </c>
      <c r="E127" s="357">
        <v>12</v>
      </c>
      <c r="F127" s="350" t="s">
        <v>4</v>
      </c>
      <c r="G127" s="351" t="s">
        <v>324</v>
      </c>
      <c r="H127" s="352">
        <v>2.2999999999999998</v>
      </c>
      <c r="I127" s="352">
        <v>1.3</v>
      </c>
      <c r="J127" s="352">
        <v>0.6</v>
      </c>
      <c r="K127" s="358">
        <v>1</v>
      </c>
      <c r="L127" s="359">
        <f t="shared" si="18"/>
        <v>1.7939999999999998</v>
      </c>
      <c r="M127" s="360" t="s">
        <v>33</v>
      </c>
      <c r="N127" s="361">
        <v>43900</v>
      </c>
      <c r="O127" s="362" t="s">
        <v>32</v>
      </c>
    </row>
    <row r="128" spans="1:15">
      <c r="A128" s="779">
        <v>91</v>
      </c>
      <c r="B128" s="355">
        <v>43895</v>
      </c>
      <c r="C128" s="356" t="s">
        <v>31</v>
      </c>
      <c r="D128" s="350" t="s">
        <v>13</v>
      </c>
      <c r="E128" s="357">
        <v>12</v>
      </c>
      <c r="F128" s="350" t="s">
        <v>4</v>
      </c>
      <c r="G128" s="351" t="s">
        <v>325</v>
      </c>
      <c r="H128" s="352">
        <v>2.4</v>
      </c>
      <c r="I128" s="352">
        <v>0.75</v>
      </c>
      <c r="J128" s="352">
        <v>0.6</v>
      </c>
      <c r="K128" s="358">
        <v>1</v>
      </c>
      <c r="L128" s="359">
        <f t="shared" si="18"/>
        <v>1.0799999999999998</v>
      </c>
      <c r="M128" s="360" t="s">
        <v>33</v>
      </c>
      <c r="N128" s="361">
        <v>43896</v>
      </c>
      <c r="O128" s="362" t="s">
        <v>32</v>
      </c>
    </row>
    <row r="129" spans="1:15">
      <c r="A129" s="779">
        <v>92</v>
      </c>
      <c r="B129" s="355">
        <v>43895</v>
      </c>
      <c r="C129" s="356" t="s">
        <v>31</v>
      </c>
      <c r="D129" s="350" t="s">
        <v>13</v>
      </c>
      <c r="E129" s="357">
        <v>12</v>
      </c>
      <c r="F129" s="350" t="s">
        <v>3</v>
      </c>
      <c r="G129" s="351" t="s">
        <v>326</v>
      </c>
      <c r="H129" s="352">
        <v>1.4</v>
      </c>
      <c r="I129" s="352">
        <v>1.1499999999999999</v>
      </c>
      <c r="J129" s="352">
        <v>0.6</v>
      </c>
      <c r="K129" s="358">
        <v>1</v>
      </c>
      <c r="L129" s="359">
        <f t="shared" si="18"/>
        <v>0.96599999999999986</v>
      </c>
      <c r="M129" s="360" t="s">
        <v>33</v>
      </c>
      <c r="N129" s="361">
        <v>43895</v>
      </c>
      <c r="O129" s="362" t="s">
        <v>32</v>
      </c>
    </row>
    <row r="130" spans="1:15">
      <c r="A130" s="779">
        <v>93</v>
      </c>
      <c r="B130" s="355">
        <v>43895</v>
      </c>
      <c r="C130" s="356" t="s">
        <v>31</v>
      </c>
      <c r="D130" s="350" t="s">
        <v>13</v>
      </c>
      <c r="E130" s="357">
        <v>12</v>
      </c>
      <c r="F130" s="350" t="s">
        <v>3</v>
      </c>
      <c r="G130" s="351" t="s">
        <v>327</v>
      </c>
      <c r="H130" s="352">
        <v>1.2</v>
      </c>
      <c r="I130" s="352">
        <v>1.1499999999999999</v>
      </c>
      <c r="J130" s="352">
        <v>0.6</v>
      </c>
      <c r="K130" s="358">
        <v>1</v>
      </c>
      <c r="L130" s="359">
        <f t="shared" si="18"/>
        <v>0.82799999999999996</v>
      </c>
      <c r="M130" s="360" t="s">
        <v>33</v>
      </c>
      <c r="N130" s="361">
        <v>43895</v>
      </c>
      <c r="O130" s="362" t="s">
        <v>32</v>
      </c>
    </row>
    <row r="131" spans="1:15">
      <c r="A131" s="779">
        <v>94</v>
      </c>
      <c r="B131" s="355">
        <v>43895</v>
      </c>
      <c r="C131" s="356" t="s">
        <v>31</v>
      </c>
      <c r="D131" s="350" t="s">
        <v>13</v>
      </c>
      <c r="E131" s="357">
        <v>12</v>
      </c>
      <c r="F131" s="350" t="s">
        <v>3</v>
      </c>
      <c r="G131" s="351" t="s">
        <v>328</v>
      </c>
      <c r="H131" s="352">
        <v>1.9</v>
      </c>
      <c r="I131" s="352">
        <v>0.65</v>
      </c>
      <c r="J131" s="352">
        <v>0.6</v>
      </c>
      <c r="K131" s="358">
        <v>1</v>
      </c>
      <c r="L131" s="359">
        <f t="shared" si="18"/>
        <v>0.74099999999999988</v>
      </c>
      <c r="M131" s="360" t="s">
        <v>33</v>
      </c>
      <c r="N131" s="361">
        <v>43908</v>
      </c>
      <c r="O131" s="362" t="s">
        <v>32</v>
      </c>
    </row>
    <row r="132" spans="1:15">
      <c r="A132" s="779">
        <v>95</v>
      </c>
      <c r="B132" s="355">
        <v>43895</v>
      </c>
      <c r="C132" s="356" t="s">
        <v>31</v>
      </c>
      <c r="D132" s="350" t="s">
        <v>13</v>
      </c>
      <c r="E132" s="357">
        <v>12</v>
      </c>
      <c r="F132" s="350" t="s">
        <v>3</v>
      </c>
      <c r="G132" s="351" t="s">
        <v>329</v>
      </c>
      <c r="H132" s="352">
        <v>2</v>
      </c>
      <c r="I132" s="352">
        <v>1.05</v>
      </c>
      <c r="J132" s="352">
        <v>0.6</v>
      </c>
      <c r="K132" s="358">
        <v>1</v>
      </c>
      <c r="L132" s="359">
        <f t="shared" si="18"/>
        <v>1.26</v>
      </c>
      <c r="M132" s="360" t="s">
        <v>33</v>
      </c>
      <c r="N132" s="361">
        <v>43896</v>
      </c>
      <c r="O132" s="362" t="s">
        <v>32</v>
      </c>
    </row>
    <row r="133" spans="1:15">
      <c r="A133" s="779">
        <v>96</v>
      </c>
      <c r="B133" s="355">
        <v>43895</v>
      </c>
      <c r="C133" s="356" t="s">
        <v>31</v>
      </c>
      <c r="D133" s="350" t="s">
        <v>13</v>
      </c>
      <c r="E133" s="357">
        <v>12</v>
      </c>
      <c r="F133" s="350" t="s">
        <v>3</v>
      </c>
      <c r="G133" s="351" t="s">
        <v>330</v>
      </c>
      <c r="H133" s="352">
        <v>1.4</v>
      </c>
      <c r="I133" s="352">
        <v>1.05</v>
      </c>
      <c r="J133" s="352">
        <v>1</v>
      </c>
      <c r="K133" s="358">
        <v>1</v>
      </c>
      <c r="L133" s="359">
        <f t="shared" si="18"/>
        <v>1.47</v>
      </c>
      <c r="M133" s="360" t="s">
        <v>33</v>
      </c>
      <c r="N133" s="361">
        <v>43896</v>
      </c>
      <c r="O133" s="362" t="s">
        <v>32</v>
      </c>
    </row>
    <row r="134" spans="1:15">
      <c r="A134" s="779">
        <v>97</v>
      </c>
      <c r="B134" s="355">
        <v>43895</v>
      </c>
      <c r="C134" s="356" t="s">
        <v>31</v>
      </c>
      <c r="D134" s="350" t="s">
        <v>13</v>
      </c>
      <c r="E134" s="357">
        <v>12</v>
      </c>
      <c r="F134" s="350" t="s">
        <v>3</v>
      </c>
      <c r="G134" s="351" t="s">
        <v>331</v>
      </c>
      <c r="H134" s="352">
        <v>2.2000000000000002</v>
      </c>
      <c r="I134" s="352">
        <v>1.35</v>
      </c>
      <c r="J134" s="352">
        <v>0.6</v>
      </c>
      <c r="K134" s="358">
        <v>1</v>
      </c>
      <c r="L134" s="359">
        <f t="shared" si="18"/>
        <v>1.7820000000000003</v>
      </c>
      <c r="M134" s="360" t="s">
        <v>33</v>
      </c>
      <c r="N134" s="361">
        <v>43895</v>
      </c>
      <c r="O134" s="362" t="s">
        <v>32</v>
      </c>
    </row>
    <row r="135" spans="1:15">
      <c r="A135" s="779">
        <v>98</v>
      </c>
      <c r="B135" s="355">
        <v>43895</v>
      </c>
      <c r="C135" s="356" t="s">
        <v>31</v>
      </c>
      <c r="D135" s="350" t="s">
        <v>13</v>
      </c>
      <c r="E135" s="357">
        <v>12</v>
      </c>
      <c r="F135" s="350" t="s">
        <v>3</v>
      </c>
      <c r="G135" s="351" t="s">
        <v>332</v>
      </c>
      <c r="H135" s="352">
        <v>1.1000000000000001</v>
      </c>
      <c r="I135" s="352">
        <v>1.1000000000000001</v>
      </c>
      <c r="J135" s="352">
        <v>0.6</v>
      </c>
      <c r="K135" s="358">
        <v>1</v>
      </c>
      <c r="L135" s="359">
        <f t="shared" si="18"/>
        <v>0.72600000000000009</v>
      </c>
      <c r="M135" s="360" t="s">
        <v>33</v>
      </c>
      <c r="N135" s="361">
        <v>43896</v>
      </c>
      <c r="O135" s="362" t="s">
        <v>32</v>
      </c>
    </row>
    <row r="136" spans="1:15">
      <c r="A136" s="779">
        <v>99</v>
      </c>
      <c r="B136" s="355">
        <v>43895</v>
      </c>
      <c r="C136" s="356" t="s">
        <v>31</v>
      </c>
      <c r="D136" s="350" t="s">
        <v>13</v>
      </c>
      <c r="E136" s="357">
        <v>12</v>
      </c>
      <c r="F136" s="350" t="s">
        <v>3</v>
      </c>
      <c r="G136" s="351" t="s">
        <v>333</v>
      </c>
      <c r="H136" s="352">
        <v>1</v>
      </c>
      <c r="I136" s="352">
        <v>0.75</v>
      </c>
      <c r="J136" s="352">
        <v>0.6</v>
      </c>
      <c r="K136" s="358">
        <v>1</v>
      </c>
      <c r="L136" s="359">
        <f t="shared" si="18"/>
        <v>0.44999999999999996</v>
      </c>
      <c r="M136" s="360" t="s">
        <v>33</v>
      </c>
      <c r="N136" s="361">
        <v>43895</v>
      </c>
      <c r="O136" s="362" t="s">
        <v>32</v>
      </c>
    </row>
    <row r="137" spans="1:15">
      <c r="A137" s="779">
        <v>100</v>
      </c>
      <c r="B137" s="355">
        <v>43895</v>
      </c>
      <c r="C137" s="356" t="s">
        <v>31</v>
      </c>
      <c r="D137" s="350" t="s">
        <v>13</v>
      </c>
      <c r="E137" s="357">
        <v>12</v>
      </c>
      <c r="F137" s="350" t="s">
        <v>3</v>
      </c>
      <c r="G137" s="351" t="s">
        <v>334</v>
      </c>
      <c r="H137" s="352">
        <v>2.6</v>
      </c>
      <c r="I137" s="352">
        <v>0.65</v>
      </c>
      <c r="J137" s="352">
        <v>0.6</v>
      </c>
      <c r="K137" s="358">
        <v>1</v>
      </c>
      <c r="L137" s="359">
        <f t="shared" si="18"/>
        <v>1.014</v>
      </c>
      <c r="M137" s="360" t="s">
        <v>33</v>
      </c>
      <c r="N137" s="361">
        <v>43895</v>
      </c>
      <c r="O137" s="362" t="s">
        <v>32</v>
      </c>
    </row>
    <row r="138" spans="1:15">
      <c r="A138" s="779">
        <v>101</v>
      </c>
      <c r="B138" s="355">
        <v>43895</v>
      </c>
      <c r="C138" s="356" t="s">
        <v>31</v>
      </c>
      <c r="D138" s="350" t="s">
        <v>13</v>
      </c>
      <c r="E138" s="357">
        <v>12</v>
      </c>
      <c r="F138" s="350" t="s">
        <v>3</v>
      </c>
      <c r="G138" s="351" t="s">
        <v>335</v>
      </c>
      <c r="H138" s="352">
        <v>1.3</v>
      </c>
      <c r="I138" s="352">
        <v>1.25</v>
      </c>
      <c r="J138" s="352">
        <v>0.6</v>
      </c>
      <c r="K138" s="358">
        <v>1</v>
      </c>
      <c r="L138" s="359">
        <f t="shared" si="18"/>
        <v>0.97499999999999998</v>
      </c>
      <c r="M138" s="360" t="s">
        <v>33</v>
      </c>
      <c r="N138" s="361">
        <v>43897</v>
      </c>
      <c r="O138" s="362" t="s">
        <v>32</v>
      </c>
    </row>
    <row r="139" spans="1:15">
      <c r="A139" s="779">
        <v>102</v>
      </c>
      <c r="B139" s="355">
        <v>43895</v>
      </c>
      <c r="C139" s="356" t="s">
        <v>31</v>
      </c>
      <c r="D139" s="350" t="s">
        <v>13</v>
      </c>
      <c r="E139" s="357">
        <v>12</v>
      </c>
      <c r="F139" s="350" t="s">
        <v>3</v>
      </c>
      <c r="G139" s="351" t="s">
        <v>336</v>
      </c>
      <c r="H139" s="352">
        <v>2.2000000000000002</v>
      </c>
      <c r="I139" s="352">
        <v>1.25</v>
      </c>
      <c r="J139" s="352">
        <v>0.6</v>
      </c>
      <c r="K139" s="358">
        <v>1</v>
      </c>
      <c r="L139" s="359">
        <f t="shared" si="18"/>
        <v>1.65</v>
      </c>
      <c r="M139" s="360" t="s">
        <v>33</v>
      </c>
      <c r="N139" s="361">
        <v>43896</v>
      </c>
      <c r="O139" s="362" t="s">
        <v>32</v>
      </c>
    </row>
    <row r="140" spans="1:15">
      <c r="A140" s="779">
        <v>103</v>
      </c>
      <c r="B140" s="355">
        <v>43895</v>
      </c>
      <c r="C140" s="356" t="s">
        <v>31</v>
      </c>
      <c r="D140" s="350" t="s">
        <v>13</v>
      </c>
      <c r="E140" s="357">
        <v>12</v>
      </c>
      <c r="F140" s="350" t="s">
        <v>3</v>
      </c>
      <c r="G140" s="351" t="s">
        <v>337</v>
      </c>
      <c r="H140" s="352">
        <v>1.7</v>
      </c>
      <c r="I140" s="352">
        <v>0.65</v>
      </c>
      <c r="J140" s="352">
        <v>0.6</v>
      </c>
      <c r="K140" s="358">
        <v>1</v>
      </c>
      <c r="L140" s="359">
        <f t="shared" si="18"/>
        <v>0.66299999999999992</v>
      </c>
      <c r="M140" s="360" t="s">
        <v>33</v>
      </c>
      <c r="N140" s="361">
        <v>43899</v>
      </c>
      <c r="O140" s="362" t="s">
        <v>32</v>
      </c>
    </row>
    <row r="141" spans="1:15">
      <c r="A141" s="779">
        <v>104</v>
      </c>
      <c r="B141" s="355">
        <v>43895</v>
      </c>
      <c r="C141" s="356" t="s">
        <v>31</v>
      </c>
      <c r="D141" s="350" t="s">
        <v>15</v>
      </c>
      <c r="E141" s="357">
        <v>9</v>
      </c>
      <c r="F141" s="350" t="s">
        <v>3</v>
      </c>
      <c r="G141" s="351" t="s">
        <v>304</v>
      </c>
      <c r="H141" s="352">
        <v>2.7</v>
      </c>
      <c r="I141" s="352">
        <v>0.65</v>
      </c>
      <c r="J141" s="352">
        <v>0.6</v>
      </c>
      <c r="K141" s="358">
        <v>1</v>
      </c>
      <c r="L141" s="359">
        <f t="shared" si="18"/>
        <v>1.0529999999999999</v>
      </c>
      <c r="M141" s="360" t="s">
        <v>33</v>
      </c>
      <c r="N141" s="361">
        <v>43899</v>
      </c>
      <c r="O141" s="362" t="s">
        <v>32</v>
      </c>
    </row>
    <row r="142" spans="1:15">
      <c r="A142" s="779">
        <v>105</v>
      </c>
      <c r="B142" s="355">
        <v>43895</v>
      </c>
      <c r="C142" s="356" t="s">
        <v>31</v>
      </c>
      <c r="D142" s="350" t="s">
        <v>15</v>
      </c>
      <c r="E142" s="357">
        <v>9</v>
      </c>
      <c r="F142" s="350" t="s">
        <v>3</v>
      </c>
      <c r="G142" s="351" t="s">
        <v>305</v>
      </c>
      <c r="H142" s="352">
        <v>1.2</v>
      </c>
      <c r="I142" s="352">
        <v>1.1499999999999999</v>
      </c>
      <c r="J142" s="352">
        <v>0.6</v>
      </c>
      <c r="K142" s="358">
        <v>1</v>
      </c>
      <c r="L142" s="359">
        <f t="shared" si="18"/>
        <v>0.82799999999999996</v>
      </c>
      <c r="M142" s="360" t="s">
        <v>33</v>
      </c>
      <c r="N142" s="361">
        <v>43895</v>
      </c>
      <c r="O142" s="362" t="s">
        <v>32</v>
      </c>
    </row>
    <row r="143" spans="1:15">
      <c r="A143" s="779">
        <v>106</v>
      </c>
      <c r="B143" s="355">
        <v>43895</v>
      </c>
      <c r="C143" s="356" t="s">
        <v>31</v>
      </c>
      <c r="D143" s="350" t="s">
        <v>15</v>
      </c>
      <c r="E143" s="357">
        <v>9</v>
      </c>
      <c r="F143" s="350" t="s">
        <v>3</v>
      </c>
      <c r="G143" s="351" t="s">
        <v>299</v>
      </c>
      <c r="H143" s="352">
        <v>2.8</v>
      </c>
      <c r="I143" s="352">
        <v>1.35</v>
      </c>
      <c r="J143" s="352">
        <v>0.6</v>
      </c>
      <c r="K143" s="358">
        <v>1</v>
      </c>
      <c r="L143" s="359">
        <f t="shared" si="18"/>
        <v>2.2679999999999998</v>
      </c>
      <c r="M143" s="360" t="s">
        <v>33</v>
      </c>
      <c r="N143" s="361">
        <v>43900</v>
      </c>
      <c r="O143" s="362" t="s">
        <v>32</v>
      </c>
    </row>
    <row r="144" spans="1:15">
      <c r="A144" s="779">
        <v>107</v>
      </c>
      <c r="B144" s="355">
        <v>43895</v>
      </c>
      <c r="C144" s="356" t="s">
        <v>31</v>
      </c>
      <c r="D144" s="350" t="s">
        <v>15</v>
      </c>
      <c r="E144" s="357">
        <v>9</v>
      </c>
      <c r="F144" s="350" t="s">
        <v>3</v>
      </c>
      <c r="G144" s="351" t="s">
        <v>287</v>
      </c>
      <c r="H144" s="352">
        <v>1.3</v>
      </c>
      <c r="I144" s="352">
        <v>1.25</v>
      </c>
      <c r="J144" s="352">
        <v>0.6</v>
      </c>
      <c r="K144" s="358">
        <v>1</v>
      </c>
      <c r="L144" s="359">
        <f t="shared" si="18"/>
        <v>0.97499999999999998</v>
      </c>
      <c r="M144" s="360" t="s">
        <v>33</v>
      </c>
      <c r="N144" s="361">
        <v>43895</v>
      </c>
      <c r="O144" s="362" t="s">
        <v>32</v>
      </c>
    </row>
    <row r="145" spans="1:15">
      <c r="A145" s="779">
        <v>108</v>
      </c>
      <c r="B145" s="355">
        <v>43895</v>
      </c>
      <c r="C145" s="356" t="s">
        <v>31</v>
      </c>
      <c r="D145" s="350" t="s">
        <v>15</v>
      </c>
      <c r="E145" s="357">
        <v>9</v>
      </c>
      <c r="F145" s="350" t="s">
        <v>3</v>
      </c>
      <c r="G145" s="351" t="s">
        <v>297</v>
      </c>
      <c r="H145" s="352">
        <v>2.5</v>
      </c>
      <c r="I145" s="352">
        <v>1.35</v>
      </c>
      <c r="J145" s="352">
        <v>0.6</v>
      </c>
      <c r="K145" s="358">
        <v>1</v>
      </c>
      <c r="L145" s="359">
        <f t="shared" si="18"/>
        <v>2.0249999999999999</v>
      </c>
      <c r="M145" s="360" t="s">
        <v>33</v>
      </c>
      <c r="N145" s="361">
        <v>43896</v>
      </c>
      <c r="O145" s="362" t="s">
        <v>32</v>
      </c>
    </row>
    <row r="146" spans="1:15">
      <c r="A146" s="779">
        <v>109</v>
      </c>
      <c r="B146" s="355">
        <v>43895</v>
      </c>
      <c r="C146" s="356" t="s">
        <v>31</v>
      </c>
      <c r="D146" s="350" t="s">
        <v>15</v>
      </c>
      <c r="E146" s="357">
        <v>9</v>
      </c>
      <c r="F146" s="350" t="s">
        <v>3</v>
      </c>
      <c r="G146" s="351" t="s">
        <v>307</v>
      </c>
      <c r="H146" s="352">
        <v>1.7</v>
      </c>
      <c r="I146" s="352">
        <v>1.35</v>
      </c>
      <c r="J146" s="352">
        <v>0.6</v>
      </c>
      <c r="K146" s="358">
        <v>1</v>
      </c>
      <c r="L146" s="359">
        <f t="shared" si="18"/>
        <v>1.377</v>
      </c>
      <c r="M146" s="360" t="s">
        <v>33</v>
      </c>
      <c r="N146" s="361">
        <v>43896</v>
      </c>
      <c r="O146" s="362" t="s">
        <v>32</v>
      </c>
    </row>
    <row r="147" spans="1:15">
      <c r="A147" s="779">
        <v>110</v>
      </c>
      <c r="B147" s="862">
        <v>43895</v>
      </c>
      <c r="C147" s="863" t="s">
        <v>31</v>
      </c>
      <c r="D147" s="864" t="s">
        <v>15</v>
      </c>
      <c r="E147" s="865">
        <v>9</v>
      </c>
      <c r="F147" s="864" t="s">
        <v>3</v>
      </c>
      <c r="G147" s="866" t="s">
        <v>296</v>
      </c>
      <c r="H147" s="867">
        <v>2.1</v>
      </c>
      <c r="I147" s="867">
        <v>1.35</v>
      </c>
      <c r="J147" s="867">
        <v>0.6</v>
      </c>
      <c r="K147" s="868">
        <v>1</v>
      </c>
      <c r="L147" s="818">
        <f t="shared" si="18"/>
        <v>1.7010000000000003</v>
      </c>
      <c r="M147" s="869" t="s">
        <v>33</v>
      </c>
      <c r="N147" s="870">
        <v>43907</v>
      </c>
      <c r="O147" s="871" t="s">
        <v>32</v>
      </c>
    </row>
    <row r="148" spans="1:15">
      <c r="A148" s="779">
        <v>111</v>
      </c>
      <c r="B148" s="355">
        <v>43896</v>
      </c>
      <c r="C148" s="356" t="s">
        <v>31</v>
      </c>
      <c r="D148" s="350" t="s">
        <v>15</v>
      </c>
      <c r="E148" s="357">
        <v>8</v>
      </c>
      <c r="F148" s="350" t="s">
        <v>3</v>
      </c>
      <c r="G148" s="351" t="s">
        <v>211</v>
      </c>
      <c r="H148" s="352">
        <v>1.4</v>
      </c>
      <c r="I148" s="352">
        <v>1.1499999999999999</v>
      </c>
      <c r="J148" s="352">
        <v>0.6</v>
      </c>
      <c r="K148" s="358">
        <v>1</v>
      </c>
      <c r="L148" s="359">
        <f t="shared" si="18"/>
        <v>0.96599999999999986</v>
      </c>
      <c r="M148" s="360" t="s">
        <v>33</v>
      </c>
      <c r="N148" s="361">
        <v>43899</v>
      </c>
      <c r="O148" s="362" t="s">
        <v>32</v>
      </c>
    </row>
    <row r="149" spans="1:15">
      <c r="A149" s="779">
        <v>112</v>
      </c>
      <c r="B149" s="355">
        <v>43896</v>
      </c>
      <c r="C149" s="356" t="s">
        <v>31</v>
      </c>
      <c r="D149" s="781" t="s">
        <v>15</v>
      </c>
      <c r="E149" s="357">
        <v>8</v>
      </c>
      <c r="F149" s="781" t="s">
        <v>3</v>
      </c>
      <c r="G149" s="351" t="s">
        <v>175</v>
      </c>
      <c r="H149" s="352">
        <v>1.4</v>
      </c>
      <c r="I149" s="352">
        <v>1.25</v>
      </c>
      <c r="J149" s="352">
        <v>0.6</v>
      </c>
      <c r="K149" s="358">
        <v>1</v>
      </c>
      <c r="L149" s="359">
        <f t="shared" si="18"/>
        <v>1.05</v>
      </c>
      <c r="M149" s="360" t="s">
        <v>33</v>
      </c>
      <c r="N149" s="361">
        <v>43896</v>
      </c>
      <c r="O149" s="362" t="s">
        <v>32</v>
      </c>
    </row>
    <row r="150" spans="1:15">
      <c r="A150" s="779">
        <v>113</v>
      </c>
      <c r="B150" s="355">
        <v>43896</v>
      </c>
      <c r="C150" s="356" t="s">
        <v>31</v>
      </c>
      <c r="D150" s="781" t="s">
        <v>15</v>
      </c>
      <c r="E150" s="357">
        <v>8</v>
      </c>
      <c r="F150" s="781" t="s">
        <v>3</v>
      </c>
      <c r="G150" s="351" t="s">
        <v>167</v>
      </c>
      <c r="H150" s="352">
        <v>2.2999999999999998</v>
      </c>
      <c r="I150" s="352">
        <v>1.1499999999999999</v>
      </c>
      <c r="J150" s="352">
        <v>0.6</v>
      </c>
      <c r="K150" s="358">
        <v>1</v>
      </c>
      <c r="L150" s="359">
        <f t="shared" si="18"/>
        <v>1.5869999999999997</v>
      </c>
      <c r="M150" s="360" t="s">
        <v>33</v>
      </c>
      <c r="N150" s="361">
        <v>43897</v>
      </c>
      <c r="O150" s="362" t="s">
        <v>32</v>
      </c>
    </row>
    <row r="151" spans="1:15">
      <c r="A151" s="779">
        <v>114</v>
      </c>
      <c r="B151" s="355">
        <v>43896</v>
      </c>
      <c r="C151" s="356" t="s">
        <v>31</v>
      </c>
      <c r="D151" s="781" t="s">
        <v>15</v>
      </c>
      <c r="E151" s="357">
        <v>8</v>
      </c>
      <c r="F151" s="781" t="s">
        <v>3</v>
      </c>
      <c r="G151" s="351" t="s">
        <v>176</v>
      </c>
      <c r="H151" s="352">
        <v>2.4</v>
      </c>
      <c r="I151" s="352">
        <v>1.35</v>
      </c>
      <c r="J151" s="352">
        <v>0.6</v>
      </c>
      <c r="K151" s="358">
        <v>1</v>
      </c>
      <c r="L151" s="359">
        <f t="shared" si="18"/>
        <v>1.944</v>
      </c>
      <c r="M151" s="360" t="s">
        <v>33</v>
      </c>
      <c r="N151" s="361">
        <v>43896</v>
      </c>
      <c r="O151" s="362" t="s">
        <v>32</v>
      </c>
    </row>
    <row r="152" spans="1:15">
      <c r="A152" s="779">
        <v>115</v>
      </c>
      <c r="B152" s="355">
        <v>43896</v>
      </c>
      <c r="C152" s="356" t="s">
        <v>31</v>
      </c>
      <c r="D152" s="781" t="s">
        <v>15</v>
      </c>
      <c r="E152" s="357">
        <v>8</v>
      </c>
      <c r="F152" s="350" t="s">
        <v>4</v>
      </c>
      <c r="G152" s="351" t="s">
        <v>201</v>
      </c>
      <c r="H152" s="352">
        <v>2.1</v>
      </c>
      <c r="I152" s="352">
        <v>0.75</v>
      </c>
      <c r="J152" s="352">
        <v>0.6</v>
      </c>
      <c r="K152" s="358">
        <v>1</v>
      </c>
      <c r="L152" s="359">
        <f t="shared" si="18"/>
        <v>0.94500000000000006</v>
      </c>
      <c r="M152" s="360" t="s">
        <v>33</v>
      </c>
      <c r="N152" s="361">
        <v>43896</v>
      </c>
      <c r="O152" s="362" t="s">
        <v>32</v>
      </c>
    </row>
    <row r="153" spans="1:15">
      <c r="A153" s="779">
        <v>116</v>
      </c>
      <c r="B153" s="355">
        <v>43896</v>
      </c>
      <c r="C153" s="356" t="s">
        <v>31</v>
      </c>
      <c r="D153" s="781" t="s">
        <v>15</v>
      </c>
      <c r="E153" s="357">
        <v>8</v>
      </c>
      <c r="F153" s="781" t="s">
        <v>4</v>
      </c>
      <c r="G153" s="351" t="s">
        <v>220</v>
      </c>
      <c r="H153" s="352">
        <v>1.3</v>
      </c>
      <c r="I153" s="352">
        <v>0.75</v>
      </c>
      <c r="J153" s="352">
        <v>0.6</v>
      </c>
      <c r="K153" s="358">
        <v>1</v>
      </c>
      <c r="L153" s="359">
        <f t="shared" si="18"/>
        <v>0.58500000000000008</v>
      </c>
      <c r="M153" s="360" t="s">
        <v>33</v>
      </c>
      <c r="N153" s="361">
        <v>43898</v>
      </c>
      <c r="O153" s="362" t="s">
        <v>32</v>
      </c>
    </row>
    <row r="154" spans="1:15">
      <c r="A154" s="779">
        <v>117</v>
      </c>
      <c r="B154" s="355">
        <v>43896</v>
      </c>
      <c r="C154" s="356" t="s">
        <v>31</v>
      </c>
      <c r="D154" s="781" t="s">
        <v>15</v>
      </c>
      <c r="E154" s="357">
        <v>8</v>
      </c>
      <c r="F154" s="781" t="s">
        <v>4</v>
      </c>
      <c r="G154" s="351" t="s">
        <v>221</v>
      </c>
      <c r="H154" s="352">
        <v>1.4</v>
      </c>
      <c r="I154" s="352">
        <v>1.34</v>
      </c>
      <c r="J154" s="352">
        <v>0.6</v>
      </c>
      <c r="K154" s="358">
        <v>1</v>
      </c>
      <c r="L154" s="359">
        <f t="shared" si="18"/>
        <v>1.1255999999999999</v>
      </c>
      <c r="M154" s="360" t="s">
        <v>33</v>
      </c>
      <c r="N154" s="361">
        <v>43896</v>
      </c>
      <c r="O154" s="362" t="s">
        <v>32</v>
      </c>
    </row>
    <row r="155" spans="1:15">
      <c r="A155" s="779">
        <v>118</v>
      </c>
      <c r="B155" s="355">
        <v>43896</v>
      </c>
      <c r="C155" s="356" t="s">
        <v>31</v>
      </c>
      <c r="D155" s="781" t="s">
        <v>15</v>
      </c>
      <c r="E155" s="357">
        <v>8</v>
      </c>
      <c r="F155" s="781" t="s">
        <v>4</v>
      </c>
      <c r="G155" s="351" t="s">
        <v>165</v>
      </c>
      <c r="H155" s="352">
        <v>1.6</v>
      </c>
      <c r="I155" s="352">
        <v>1.25</v>
      </c>
      <c r="J155" s="352">
        <v>0.6</v>
      </c>
      <c r="K155" s="358">
        <v>1</v>
      </c>
      <c r="L155" s="359">
        <f t="shared" si="18"/>
        <v>1.2</v>
      </c>
      <c r="M155" s="360" t="s">
        <v>33</v>
      </c>
      <c r="N155" s="361">
        <v>43897</v>
      </c>
      <c r="O155" s="362" t="s">
        <v>32</v>
      </c>
    </row>
    <row r="156" spans="1:15">
      <c r="A156" s="779">
        <v>119</v>
      </c>
      <c r="B156" s="355">
        <v>43896</v>
      </c>
      <c r="C156" s="356" t="s">
        <v>31</v>
      </c>
      <c r="D156" s="781" t="s">
        <v>15</v>
      </c>
      <c r="E156" s="357">
        <v>8</v>
      </c>
      <c r="F156" s="781" t="s">
        <v>4</v>
      </c>
      <c r="G156" s="351" t="s">
        <v>166</v>
      </c>
      <c r="H156" s="352">
        <v>2.6</v>
      </c>
      <c r="I156" s="352">
        <v>1.35</v>
      </c>
      <c r="J156" s="352">
        <v>0.6</v>
      </c>
      <c r="K156" s="358">
        <v>1</v>
      </c>
      <c r="L156" s="359">
        <f t="shared" si="18"/>
        <v>2.1059999999999999</v>
      </c>
      <c r="M156" s="360" t="s">
        <v>33</v>
      </c>
      <c r="N156" s="361">
        <v>43902</v>
      </c>
      <c r="O156" s="362" t="s">
        <v>32</v>
      </c>
    </row>
    <row r="157" spans="1:15">
      <c r="A157" s="779">
        <v>120</v>
      </c>
      <c r="B157" s="355">
        <v>43896</v>
      </c>
      <c r="C157" s="356" t="s">
        <v>31</v>
      </c>
      <c r="D157" s="781" t="s">
        <v>15</v>
      </c>
      <c r="E157" s="357">
        <v>8</v>
      </c>
      <c r="F157" s="781" t="s">
        <v>4</v>
      </c>
      <c r="G157" s="351" t="s">
        <v>212</v>
      </c>
      <c r="H157" s="352">
        <v>1.3</v>
      </c>
      <c r="I157" s="352">
        <v>1.1499999999999999</v>
      </c>
      <c r="J157" s="352">
        <v>0.6</v>
      </c>
      <c r="K157" s="358">
        <v>1</v>
      </c>
      <c r="L157" s="359">
        <f t="shared" si="18"/>
        <v>0.89699999999999991</v>
      </c>
      <c r="M157" s="360" t="s">
        <v>33</v>
      </c>
      <c r="N157" s="361">
        <v>43896</v>
      </c>
      <c r="O157" s="362" t="s">
        <v>32</v>
      </c>
    </row>
    <row r="158" spans="1:15">
      <c r="A158" s="779">
        <v>121</v>
      </c>
      <c r="B158" s="355">
        <v>43896</v>
      </c>
      <c r="C158" s="356" t="s">
        <v>31</v>
      </c>
      <c r="D158" s="781" t="s">
        <v>15</v>
      </c>
      <c r="E158" s="357">
        <v>8</v>
      </c>
      <c r="F158" s="781" t="s">
        <v>4</v>
      </c>
      <c r="G158" s="351" t="s">
        <v>182</v>
      </c>
      <c r="H158" s="352">
        <v>2.5</v>
      </c>
      <c r="I158" s="352">
        <v>0.95</v>
      </c>
      <c r="J158" s="352">
        <v>0.6</v>
      </c>
      <c r="K158" s="358">
        <v>1</v>
      </c>
      <c r="L158" s="359">
        <f t="shared" si="18"/>
        <v>1.425</v>
      </c>
      <c r="M158" s="360" t="s">
        <v>33</v>
      </c>
      <c r="N158" s="361">
        <v>43905</v>
      </c>
      <c r="O158" s="362" t="s">
        <v>32</v>
      </c>
    </row>
    <row r="159" spans="1:15">
      <c r="A159" s="779">
        <v>122</v>
      </c>
      <c r="B159" s="355">
        <v>43896</v>
      </c>
      <c r="C159" s="356" t="s">
        <v>31</v>
      </c>
      <c r="D159" s="781" t="s">
        <v>15</v>
      </c>
      <c r="E159" s="357">
        <v>8</v>
      </c>
      <c r="F159" s="781" t="s">
        <v>4</v>
      </c>
      <c r="G159" s="351" t="s">
        <v>213</v>
      </c>
      <c r="H159" s="352">
        <v>1.5</v>
      </c>
      <c r="I159" s="352">
        <v>1.45</v>
      </c>
      <c r="J159" s="352">
        <v>0.6</v>
      </c>
      <c r="K159" s="358">
        <v>1</v>
      </c>
      <c r="L159" s="359">
        <f t="shared" si="18"/>
        <v>1.3049999999999999</v>
      </c>
      <c r="M159" s="360" t="s">
        <v>33</v>
      </c>
      <c r="N159" s="361">
        <v>43896</v>
      </c>
      <c r="O159" s="362" t="s">
        <v>32</v>
      </c>
    </row>
    <row r="160" spans="1:15">
      <c r="A160" s="779">
        <v>123</v>
      </c>
      <c r="B160" s="355">
        <v>43896</v>
      </c>
      <c r="C160" s="356" t="s">
        <v>31</v>
      </c>
      <c r="D160" s="781" t="s">
        <v>15</v>
      </c>
      <c r="E160" s="357">
        <v>8</v>
      </c>
      <c r="F160" s="781" t="s">
        <v>4</v>
      </c>
      <c r="G160" s="351" t="s">
        <v>173</v>
      </c>
      <c r="H160" s="352">
        <v>1.6</v>
      </c>
      <c r="I160" s="352">
        <v>1.35</v>
      </c>
      <c r="J160" s="352">
        <v>0.6</v>
      </c>
      <c r="K160" s="358">
        <v>1</v>
      </c>
      <c r="L160" s="359">
        <f t="shared" si="18"/>
        <v>1.296</v>
      </c>
      <c r="M160" s="360" t="s">
        <v>33</v>
      </c>
      <c r="N160" s="361">
        <v>43904</v>
      </c>
      <c r="O160" s="362" t="s">
        <v>32</v>
      </c>
    </row>
    <row r="161" spans="1:15">
      <c r="A161" s="779">
        <v>124</v>
      </c>
      <c r="B161" s="862">
        <v>43896</v>
      </c>
      <c r="C161" s="863" t="s">
        <v>31</v>
      </c>
      <c r="D161" s="864" t="s">
        <v>15</v>
      </c>
      <c r="E161" s="865">
        <v>8</v>
      </c>
      <c r="F161" s="864" t="s">
        <v>4</v>
      </c>
      <c r="G161" s="866" t="s">
        <v>174</v>
      </c>
      <c r="H161" s="867">
        <v>1.6</v>
      </c>
      <c r="I161" s="867">
        <v>0.95</v>
      </c>
      <c r="J161" s="867">
        <v>0.6</v>
      </c>
      <c r="K161" s="868">
        <v>1</v>
      </c>
      <c r="L161" s="818">
        <f t="shared" si="18"/>
        <v>0.91199999999999992</v>
      </c>
      <c r="M161" s="869" t="s">
        <v>33</v>
      </c>
      <c r="N161" s="870">
        <v>43896</v>
      </c>
      <c r="O161" s="871" t="s">
        <v>32</v>
      </c>
    </row>
    <row r="162" spans="1:15">
      <c r="A162" s="779">
        <v>125</v>
      </c>
      <c r="B162" s="355">
        <v>43897</v>
      </c>
      <c r="C162" s="356" t="s">
        <v>31</v>
      </c>
      <c r="D162" s="350" t="s">
        <v>13</v>
      </c>
      <c r="E162" s="357">
        <v>12</v>
      </c>
      <c r="F162" s="350" t="s">
        <v>3</v>
      </c>
      <c r="G162" s="351" t="s">
        <v>362</v>
      </c>
      <c r="H162" s="352">
        <v>1.6</v>
      </c>
      <c r="I162" s="352">
        <v>0.95</v>
      </c>
      <c r="J162" s="352">
        <v>0.6</v>
      </c>
      <c r="K162" s="358">
        <v>1</v>
      </c>
      <c r="L162" s="359">
        <f t="shared" si="18"/>
        <v>0.91199999999999992</v>
      </c>
      <c r="M162" s="360" t="s">
        <v>33</v>
      </c>
      <c r="N162" s="361">
        <v>43904</v>
      </c>
      <c r="O162" s="362" t="s">
        <v>32</v>
      </c>
    </row>
    <row r="163" spans="1:15">
      <c r="A163" s="779">
        <v>126</v>
      </c>
      <c r="B163" s="355">
        <v>43897</v>
      </c>
      <c r="C163" s="356" t="s">
        <v>31</v>
      </c>
      <c r="D163" s="781" t="s">
        <v>13</v>
      </c>
      <c r="E163" s="357">
        <v>12</v>
      </c>
      <c r="F163" s="781" t="s">
        <v>3</v>
      </c>
      <c r="G163" s="351" t="s">
        <v>363</v>
      </c>
      <c r="H163" s="352">
        <v>1.7</v>
      </c>
      <c r="I163" s="352">
        <v>1.3</v>
      </c>
      <c r="J163" s="352">
        <v>0.6</v>
      </c>
      <c r="K163" s="358">
        <v>1</v>
      </c>
      <c r="L163" s="359">
        <f t="shared" si="18"/>
        <v>1.3259999999999998</v>
      </c>
      <c r="M163" s="360" t="s">
        <v>33</v>
      </c>
      <c r="N163" s="361">
        <v>43897</v>
      </c>
      <c r="O163" s="362" t="s">
        <v>32</v>
      </c>
    </row>
    <row r="164" spans="1:15">
      <c r="A164" s="779">
        <v>127</v>
      </c>
      <c r="B164" s="355">
        <v>43897</v>
      </c>
      <c r="C164" s="356" t="s">
        <v>31</v>
      </c>
      <c r="D164" s="781" t="s">
        <v>13</v>
      </c>
      <c r="E164" s="357">
        <v>12</v>
      </c>
      <c r="F164" s="781" t="s">
        <v>3</v>
      </c>
      <c r="G164" s="351" t="s">
        <v>364</v>
      </c>
      <c r="H164" s="352">
        <v>2</v>
      </c>
      <c r="I164" s="352">
        <v>0.65</v>
      </c>
      <c r="J164" s="352">
        <v>0.6</v>
      </c>
      <c r="K164" s="358">
        <v>1</v>
      </c>
      <c r="L164" s="359">
        <f t="shared" si="18"/>
        <v>0.78</v>
      </c>
      <c r="M164" s="360" t="s">
        <v>33</v>
      </c>
      <c r="N164" s="361">
        <v>43898</v>
      </c>
      <c r="O164" s="362" t="s">
        <v>32</v>
      </c>
    </row>
    <row r="165" spans="1:15">
      <c r="A165" s="779">
        <v>128</v>
      </c>
      <c r="B165" s="355">
        <v>43897</v>
      </c>
      <c r="C165" s="356" t="s">
        <v>31</v>
      </c>
      <c r="D165" s="781" t="s">
        <v>13</v>
      </c>
      <c r="E165" s="357">
        <v>12</v>
      </c>
      <c r="F165" s="781" t="s">
        <v>3</v>
      </c>
      <c r="G165" s="351" t="s">
        <v>365</v>
      </c>
      <c r="H165" s="352">
        <v>1.7</v>
      </c>
      <c r="I165" s="352">
        <v>1.25</v>
      </c>
      <c r="J165" s="352">
        <v>0.6</v>
      </c>
      <c r="K165" s="358">
        <v>1</v>
      </c>
      <c r="L165" s="359">
        <f t="shared" si="18"/>
        <v>1.2749999999999999</v>
      </c>
      <c r="M165" s="360" t="s">
        <v>33</v>
      </c>
      <c r="N165" s="361">
        <v>43897</v>
      </c>
      <c r="O165" s="362" t="s">
        <v>32</v>
      </c>
    </row>
    <row r="166" spans="1:15">
      <c r="A166" s="779">
        <v>129</v>
      </c>
      <c r="B166" s="355">
        <v>43897</v>
      </c>
      <c r="C166" s="356" t="s">
        <v>31</v>
      </c>
      <c r="D166" s="781" t="s">
        <v>13</v>
      </c>
      <c r="E166" s="357">
        <v>12</v>
      </c>
      <c r="F166" s="781" t="s">
        <v>3</v>
      </c>
      <c r="G166" s="351" t="s">
        <v>366</v>
      </c>
      <c r="H166" s="352">
        <v>2.4</v>
      </c>
      <c r="I166" s="352">
        <v>0.95</v>
      </c>
      <c r="J166" s="352">
        <v>0.6</v>
      </c>
      <c r="K166" s="358">
        <v>1</v>
      </c>
      <c r="L166" s="359">
        <f t="shared" ref="L166:L204" si="19">H166*I166*J166</f>
        <v>1.3679999999999999</v>
      </c>
      <c r="M166" s="360" t="s">
        <v>33</v>
      </c>
      <c r="N166" s="361">
        <v>43897</v>
      </c>
      <c r="O166" s="362" t="s">
        <v>32</v>
      </c>
    </row>
    <row r="167" spans="1:15">
      <c r="A167" s="779">
        <v>130</v>
      </c>
      <c r="B167" s="355">
        <v>43897</v>
      </c>
      <c r="C167" s="356" t="s">
        <v>31</v>
      </c>
      <c r="D167" s="781" t="s">
        <v>13</v>
      </c>
      <c r="E167" s="357">
        <v>12</v>
      </c>
      <c r="F167" s="781" t="s">
        <v>3</v>
      </c>
      <c r="G167" s="351" t="s">
        <v>367</v>
      </c>
      <c r="H167" s="352">
        <v>1.9</v>
      </c>
      <c r="I167" s="352">
        <v>0.95</v>
      </c>
      <c r="J167" s="352">
        <v>0.6</v>
      </c>
      <c r="K167" s="358">
        <v>1</v>
      </c>
      <c r="L167" s="359">
        <f t="shared" si="19"/>
        <v>1.083</v>
      </c>
      <c r="M167" s="360" t="s">
        <v>33</v>
      </c>
      <c r="N167" s="361">
        <v>43897</v>
      </c>
      <c r="O167" s="362" t="s">
        <v>32</v>
      </c>
    </row>
    <row r="168" spans="1:15">
      <c r="A168" s="779">
        <v>131</v>
      </c>
      <c r="B168" s="355">
        <v>43897</v>
      </c>
      <c r="C168" s="356" t="s">
        <v>31</v>
      </c>
      <c r="D168" s="781" t="s">
        <v>13</v>
      </c>
      <c r="E168" s="357">
        <v>12</v>
      </c>
      <c r="F168" s="781" t="s">
        <v>3</v>
      </c>
      <c r="G168" s="351" t="s">
        <v>368</v>
      </c>
      <c r="H168" s="352">
        <v>1.3</v>
      </c>
      <c r="I168" s="352">
        <v>0.65</v>
      </c>
      <c r="J168" s="352">
        <v>0.6</v>
      </c>
      <c r="K168" s="358">
        <v>1</v>
      </c>
      <c r="L168" s="359">
        <f t="shared" si="19"/>
        <v>0.50700000000000001</v>
      </c>
      <c r="M168" s="360" t="s">
        <v>33</v>
      </c>
      <c r="N168" s="361">
        <v>43899</v>
      </c>
      <c r="O168" s="362" t="s">
        <v>32</v>
      </c>
    </row>
    <row r="169" spans="1:15">
      <c r="A169" s="779">
        <v>132</v>
      </c>
      <c r="B169" s="355">
        <v>43897</v>
      </c>
      <c r="C169" s="356" t="s">
        <v>31</v>
      </c>
      <c r="D169" s="781" t="s">
        <v>13</v>
      </c>
      <c r="E169" s="357">
        <v>12</v>
      </c>
      <c r="F169" s="781" t="s">
        <v>3</v>
      </c>
      <c r="G169" s="351" t="s">
        <v>369</v>
      </c>
      <c r="H169" s="352">
        <v>2.8</v>
      </c>
      <c r="I169" s="352">
        <v>1.1499999999999999</v>
      </c>
      <c r="J169" s="352">
        <v>0.6</v>
      </c>
      <c r="K169" s="358">
        <v>1</v>
      </c>
      <c r="L169" s="359">
        <f t="shared" si="19"/>
        <v>1.9319999999999997</v>
      </c>
      <c r="M169" s="360" t="s">
        <v>33</v>
      </c>
      <c r="N169" s="361">
        <v>43897</v>
      </c>
      <c r="O169" s="362" t="s">
        <v>32</v>
      </c>
    </row>
    <row r="170" spans="1:15">
      <c r="A170" s="779">
        <v>133</v>
      </c>
      <c r="B170" s="355">
        <v>43897</v>
      </c>
      <c r="C170" s="356" t="s">
        <v>31</v>
      </c>
      <c r="D170" s="781" t="s">
        <v>13</v>
      </c>
      <c r="E170" s="357">
        <v>12</v>
      </c>
      <c r="F170" s="781" t="s">
        <v>3</v>
      </c>
      <c r="G170" s="351" t="s">
        <v>370</v>
      </c>
      <c r="H170" s="352">
        <v>1.3</v>
      </c>
      <c r="I170" s="352">
        <v>1.25</v>
      </c>
      <c r="J170" s="352">
        <v>0.6</v>
      </c>
      <c r="K170" s="358">
        <v>1</v>
      </c>
      <c r="L170" s="359">
        <f t="shared" si="19"/>
        <v>0.97499999999999998</v>
      </c>
      <c r="M170" s="360" t="s">
        <v>33</v>
      </c>
      <c r="N170" s="361">
        <v>43899</v>
      </c>
      <c r="O170" s="362" t="s">
        <v>32</v>
      </c>
    </row>
    <row r="171" spans="1:15">
      <c r="A171" s="779">
        <v>134</v>
      </c>
      <c r="B171" s="355">
        <v>43897</v>
      </c>
      <c r="C171" s="356" t="s">
        <v>31</v>
      </c>
      <c r="D171" s="781" t="s">
        <v>13</v>
      </c>
      <c r="E171" s="357">
        <v>12</v>
      </c>
      <c r="F171" s="781" t="s">
        <v>3</v>
      </c>
      <c r="G171" s="351" t="s">
        <v>371</v>
      </c>
      <c r="H171" s="352">
        <v>1.3</v>
      </c>
      <c r="I171" s="352">
        <v>0.95</v>
      </c>
      <c r="J171" s="352">
        <v>0.6</v>
      </c>
      <c r="K171" s="358">
        <v>1</v>
      </c>
      <c r="L171" s="359">
        <f t="shared" si="19"/>
        <v>0.74099999999999988</v>
      </c>
      <c r="M171" s="360" t="s">
        <v>33</v>
      </c>
      <c r="N171" s="361">
        <v>43898</v>
      </c>
      <c r="O171" s="362" t="s">
        <v>32</v>
      </c>
    </row>
    <row r="172" spans="1:15">
      <c r="A172" s="779">
        <v>135</v>
      </c>
      <c r="B172" s="355">
        <v>43897</v>
      </c>
      <c r="C172" s="356" t="s">
        <v>31</v>
      </c>
      <c r="D172" s="781" t="s">
        <v>13</v>
      </c>
      <c r="E172" s="357">
        <v>12</v>
      </c>
      <c r="F172" s="781" t="s">
        <v>3</v>
      </c>
      <c r="G172" s="351" t="s">
        <v>372</v>
      </c>
      <c r="H172" s="352">
        <v>1.5</v>
      </c>
      <c r="I172" s="352">
        <v>1.35</v>
      </c>
      <c r="J172" s="352">
        <v>0.6</v>
      </c>
      <c r="K172" s="358">
        <v>1</v>
      </c>
      <c r="L172" s="359">
        <f t="shared" si="19"/>
        <v>1.2150000000000001</v>
      </c>
      <c r="M172" s="360" t="s">
        <v>33</v>
      </c>
      <c r="N172" s="361">
        <v>43897</v>
      </c>
      <c r="O172" s="362" t="s">
        <v>32</v>
      </c>
    </row>
    <row r="173" spans="1:15">
      <c r="A173" s="779">
        <v>136</v>
      </c>
      <c r="B173" s="355">
        <v>43897</v>
      </c>
      <c r="C173" s="356" t="s">
        <v>31</v>
      </c>
      <c r="D173" s="781" t="s">
        <v>13</v>
      </c>
      <c r="E173" s="357">
        <v>12</v>
      </c>
      <c r="F173" s="781" t="s">
        <v>3</v>
      </c>
      <c r="G173" s="351" t="s">
        <v>181</v>
      </c>
      <c r="H173" s="352">
        <v>1.8</v>
      </c>
      <c r="I173" s="352">
        <v>1.25</v>
      </c>
      <c r="J173" s="352">
        <v>0.6</v>
      </c>
      <c r="K173" s="358">
        <v>1</v>
      </c>
      <c r="L173" s="359">
        <f t="shared" si="19"/>
        <v>1.3499999999999999</v>
      </c>
      <c r="M173" s="360" t="s">
        <v>33</v>
      </c>
      <c r="N173" s="361">
        <v>43898</v>
      </c>
      <c r="O173" s="362" t="s">
        <v>32</v>
      </c>
    </row>
    <row r="174" spans="1:15">
      <c r="A174" s="779">
        <v>137</v>
      </c>
      <c r="B174" s="355">
        <v>43897</v>
      </c>
      <c r="C174" s="356" t="s">
        <v>31</v>
      </c>
      <c r="D174" s="781" t="s">
        <v>13</v>
      </c>
      <c r="E174" s="357">
        <v>12</v>
      </c>
      <c r="F174" s="781" t="s">
        <v>3</v>
      </c>
      <c r="G174" s="351" t="s">
        <v>373</v>
      </c>
      <c r="H174" s="352">
        <v>1.9</v>
      </c>
      <c r="I174" s="352">
        <v>1.35</v>
      </c>
      <c r="J174" s="352">
        <v>0.6</v>
      </c>
      <c r="K174" s="358">
        <v>1</v>
      </c>
      <c r="L174" s="359">
        <f t="shared" si="19"/>
        <v>1.5389999999999999</v>
      </c>
      <c r="M174" s="360" t="s">
        <v>33</v>
      </c>
      <c r="N174" s="361">
        <v>43897</v>
      </c>
      <c r="O174" s="362" t="s">
        <v>32</v>
      </c>
    </row>
    <row r="175" spans="1:15">
      <c r="A175" s="779">
        <v>138</v>
      </c>
      <c r="B175" s="355">
        <v>43897</v>
      </c>
      <c r="C175" s="356" t="s">
        <v>31</v>
      </c>
      <c r="D175" s="781" t="s">
        <v>13</v>
      </c>
      <c r="E175" s="357">
        <v>12</v>
      </c>
      <c r="F175" s="781" t="s">
        <v>3</v>
      </c>
      <c r="G175" s="351" t="s">
        <v>374</v>
      </c>
      <c r="H175" s="352">
        <v>2.2000000000000002</v>
      </c>
      <c r="I175" s="352">
        <v>1.25</v>
      </c>
      <c r="J175" s="352">
        <v>0.6</v>
      </c>
      <c r="K175" s="358">
        <v>1</v>
      </c>
      <c r="L175" s="359">
        <f t="shared" si="19"/>
        <v>1.65</v>
      </c>
      <c r="M175" s="360" t="s">
        <v>33</v>
      </c>
      <c r="N175" s="361">
        <v>43898</v>
      </c>
      <c r="O175" s="362" t="s">
        <v>32</v>
      </c>
    </row>
    <row r="176" spans="1:15">
      <c r="A176" s="779">
        <v>139</v>
      </c>
      <c r="B176" s="355">
        <v>43897</v>
      </c>
      <c r="C176" s="356" t="s">
        <v>31</v>
      </c>
      <c r="D176" s="781" t="s">
        <v>13</v>
      </c>
      <c r="E176" s="357">
        <v>12</v>
      </c>
      <c r="F176" s="781" t="s">
        <v>3</v>
      </c>
      <c r="G176" s="351" t="s">
        <v>375</v>
      </c>
      <c r="H176" s="352">
        <v>1.7</v>
      </c>
      <c r="I176" s="352">
        <v>1.1499999999999999</v>
      </c>
      <c r="J176" s="352">
        <v>0.6</v>
      </c>
      <c r="K176" s="358">
        <v>1</v>
      </c>
      <c r="L176" s="359">
        <f t="shared" si="19"/>
        <v>1.1729999999999998</v>
      </c>
      <c r="M176" s="360" t="s">
        <v>33</v>
      </c>
      <c r="N176" s="361">
        <v>43898</v>
      </c>
      <c r="O176" s="362" t="s">
        <v>32</v>
      </c>
    </row>
    <row r="177" spans="1:15">
      <c r="A177" s="779">
        <v>140</v>
      </c>
      <c r="B177" s="355">
        <v>43897</v>
      </c>
      <c r="C177" s="356" t="s">
        <v>31</v>
      </c>
      <c r="D177" s="781" t="s">
        <v>13</v>
      </c>
      <c r="E177" s="357">
        <v>12</v>
      </c>
      <c r="F177" s="781" t="s">
        <v>3</v>
      </c>
      <c r="G177" s="351" t="s">
        <v>376</v>
      </c>
      <c r="H177" s="352">
        <v>2.2000000000000002</v>
      </c>
      <c r="I177" s="352">
        <v>0.95</v>
      </c>
      <c r="J177" s="352">
        <v>0.6</v>
      </c>
      <c r="K177" s="358">
        <v>1</v>
      </c>
      <c r="L177" s="359">
        <f t="shared" si="19"/>
        <v>1.2539999999999998</v>
      </c>
      <c r="M177" s="360" t="s">
        <v>33</v>
      </c>
      <c r="N177" s="361">
        <v>43897</v>
      </c>
      <c r="O177" s="362" t="s">
        <v>32</v>
      </c>
    </row>
    <row r="178" spans="1:15">
      <c r="A178" s="779">
        <v>141</v>
      </c>
      <c r="B178" s="355">
        <v>43897</v>
      </c>
      <c r="C178" s="356" t="s">
        <v>31</v>
      </c>
      <c r="D178" s="781" t="s">
        <v>13</v>
      </c>
      <c r="E178" s="357">
        <v>12</v>
      </c>
      <c r="F178" s="781" t="s">
        <v>3</v>
      </c>
      <c r="G178" s="351" t="s">
        <v>377</v>
      </c>
      <c r="H178" s="352">
        <v>1.7</v>
      </c>
      <c r="I178" s="352">
        <v>1.3</v>
      </c>
      <c r="J178" s="352">
        <v>0.6</v>
      </c>
      <c r="K178" s="358">
        <v>1</v>
      </c>
      <c r="L178" s="359">
        <f t="shared" si="19"/>
        <v>1.3259999999999998</v>
      </c>
      <c r="M178" s="360" t="s">
        <v>33</v>
      </c>
      <c r="N178" s="361">
        <v>43897</v>
      </c>
      <c r="O178" s="362" t="s">
        <v>32</v>
      </c>
    </row>
    <row r="179" spans="1:15">
      <c r="A179" s="779">
        <v>142</v>
      </c>
      <c r="B179" s="355">
        <v>43897</v>
      </c>
      <c r="C179" s="356" t="s">
        <v>31</v>
      </c>
      <c r="D179" s="781" t="s">
        <v>13</v>
      </c>
      <c r="E179" s="357">
        <v>12</v>
      </c>
      <c r="F179" s="781" t="s">
        <v>3</v>
      </c>
      <c r="G179" s="351" t="s">
        <v>160</v>
      </c>
      <c r="H179" s="352">
        <v>1.6</v>
      </c>
      <c r="I179" s="352">
        <v>1.25</v>
      </c>
      <c r="J179" s="352">
        <v>0.6</v>
      </c>
      <c r="K179" s="358">
        <v>1</v>
      </c>
      <c r="L179" s="359">
        <f t="shared" si="19"/>
        <v>1.2</v>
      </c>
      <c r="M179" s="360" t="s">
        <v>33</v>
      </c>
      <c r="N179" s="361">
        <v>43898</v>
      </c>
      <c r="O179" s="362" t="s">
        <v>32</v>
      </c>
    </row>
    <row r="180" spans="1:15">
      <c r="A180" s="779">
        <v>143</v>
      </c>
      <c r="B180" s="355">
        <v>43897</v>
      </c>
      <c r="C180" s="356" t="s">
        <v>31</v>
      </c>
      <c r="D180" s="781" t="s">
        <v>13</v>
      </c>
      <c r="E180" s="357">
        <v>12</v>
      </c>
      <c r="F180" s="781" t="s">
        <v>3</v>
      </c>
      <c r="G180" s="351" t="s">
        <v>378</v>
      </c>
      <c r="H180" s="352">
        <v>1.7</v>
      </c>
      <c r="I180" s="352">
        <v>1.25</v>
      </c>
      <c r="J180" s="352">
        <v>0.6</v>
      </c>
      <c r="K180" s="358">
        <v>1</v>
      </c>
      <c r="L180" s="359">
        <f t="shared" si="19"/>
        <v>1.2749999999999999</v>
      </c>
      <c r="M180" s="360" t="s">
        <v>33</v>
      </c>
      <c r="N180" s="361">
        <v>43897</v>
      </c>
      <c r="O180" s="362" t="s">
        <v>32</v>
      </c>
    </row>
    <row r="181" spans="1:15">
      <c r="A181" s="779">
        <v>144</v>
      </c>
      <c r="B181" s="355">
        <v>43897</v>
      </c>
      <c r="C181" s="356" t="s">
        <v>31</v>
      </c>
      <c r="D181" s="781" t="s">
        <v>13</v>
      </c>
      <c r="E181" s="357">
        <v>12</v>
      </c>
      <c r="F181" s="781" t="s">
        <v>3</v>
      </c>
      <c r="G181" s="351" t="s">
        <v>379</v>
      </c>
      <c r="H181" s="352">
        <v>1.5</v>
      </c>
      <c r="I181" s="352">
        <v>0.95</v>
      </c>
      <c r="J181" s="352">
        <v>0.6</v>
      </c>
      <c r="K181" s="358">
        <v>1</v>
      </c>
      <c r="L181" s="359">
        <f t="shared" si="19"/>
        <v>0.85499999999999987</v>
      </c>
      <c r="M181" s="360" t="s">
        <v>33</v>
      </c>
      <c r="N181" s="361">
        <v>43898</v>
      </c>
      <c r="O181" s="362" t="s">
        <v>32</v>
      </c>
    </row>
    <row r="182" spans="1:15">
      <c r="A182" s="779">
        <v>145</v>
      </c>
      <c r="B182" s="355">
        <v>43897</v>
      </c>
      <c r="C182" s="356" t="s">
        <v>31</v>
      </c>
      <c r="D182" s="781" t="s">
        <v>13</v>
      </c>
      <c r="E182" s="357">
        <v>12</v>
      </c>
      <c r="F182" s="781" t="s">
        <v>3</v>
      </c>
      <c r="G182" s="351" t="s">
        <v>380</v>
      </c>
      <c r="H182" s="352">
        <v>2.4</v>
      </c>
      <c r="I182" s="352">
        <v>1.25</v>
      </c>
      <c r="J182" s="352">
        <v>0.6</v>
      </c>
      <c r="K182" s="358">
        <v>1</v>
      </c>
      <c r="L182" s="359">
        <f t="shared" si="19"/>
        <v>1.7999999999999998</v>
      </c>
      <c r="M182" s="360" t="s">
        <v>33</v>
      </c>
      <c r="N182" s="361">
        <v>43898</v>
      </c>
      <c r="O182" s="362" t="s">
        <v>32</v>
      </c>
    </row>
    <row r="183" spans="1:15">
      <c r="A183" s="779">
        <v>146</v>
      </c>
      <c r="B183" s="355">
        <v>43897</v>
      </c>
      <c r="C183" s="356" t="s">
        <v>31</v>
      </c>
      <c r="D183" s="781" t="s">
        <v>13</v>
      </c>
      <c r="E183" s="357">
        <v>12</v>
      </c>
      <c r="F183" s="781" t="s">
        <v>4</v>
      </c>
      <c r="G183" s="351" t="s">
        <v>381</v>
      </c>
      <c r="H183" s="352">
        <v>1.9</v>
      </c>
      <c r="I183" s="352">
        <v>1.35</v>
      </c>
      <c r="J183" s="352">
        <v>0.6</v>
      </c>
      <c r="K183" s="358">
        <v>1</v>
      </c>
      <c r="L183" s="359">
        <f t="shared" si="19"/>
        <v>1.5389999999999999</v>
      </c>
      <c r="M183" s="360" t="s">
        <v>33</v>
      </c>
      <c r="N183" s="361">
        <v>43897</v>
      </c>
      <c r="O183" s="362" t="s">
        <v>32</v>
      </c>
    </row>
    <row r="184" spans="1:15">
      <c r="A184" s="779">
        <v>147</v>
      </c>
      <c r="B184" s="355">
        <v>43897</v>
      </c>
      <c r="C184" s="356" t="s">
        <v>31</v>
      </c>
      <c r="D184" s="781" t="s">
        <v>13</v>
      </c>
      <c r="E184" s="357">
        <v>12</v>
      </c>
      <c r="F184" s="781" t="s">
        <v>4</v>
      </c>
      <c r="G184" s="351" t="s">
        <v>382</v>
      </c>
      <c r="H184" s="352">
        <v>1.6</v>
      </c>
      <c r="I184" s="352">
        <v>1.25</v>
      </c>
      <c r="J184" s="352">
        <v>0.6</v>
      </c>
      <c r="K184" s="358">
        <v>1</v>
      </c>
      <c r="L184" s="359">
        <f t="shared" si="19"/>
        <v>1.2</v>
      </c>
      <c r="M184" s="360" t="s">
        <v>33</v>
      </c>
      <c r="N184" s="361">
        <v>43897</v>
      </c>
      <c r="O184" s="362" t="s">
        <v>32</v>
      </c>
    </row>
    <row r="185" spans="1:15">
      <c r="A185" s="779">
        <v>148</v>
      </c>
      <c r="B185" s="355">
        <v>43897</v>
      </c>
      <c r="C185" s="356" t="s">
        <v>31</v>
      </c>
      <c r="D185" s="781" t="s">
        <v>13</v>
      </c>
      <c r="E185" s="357">
        <v>12</v>
      </c>
      <c r="F185" s="781" t="s">
        <v>4</v>
      </c>
      <c r="G185" s="351" t="s">
        <v>383</v>
      </c>
      <c r="H185" s="352">
        <v>1.3</v>
      </c>
      <c r="I185" s="352">
        <v>0.65</v>
      </c>
      <c r="J185" s="352">
        <v>0.6</v>
      </c>
      <c r="K185" s="358">
        <v>1</v>
      </c>
      <c r="L185" s="359">
        <f t="shared" si="19"/>
        <v>0.50700000000000001</v>
      </c>
      <c r="M185" s="360" t="s">
        <v>33</v>
      </c>
      <c r="N185" s="361">
        <v>43898</v>
      </c>
      <c r="O185" s="362" t="s">
        <v>32</v>
      </c>
    </row>
    <row r="186" spans="1:15">
      <c r="A186" s="779">
        <v>149</v>
      </c>
      <c r="B186" s="355">
        <v>43897</v>
      </c>
      <c r="C186" s="356" t="s">
        <v>31</v>
      </c>
      <c r="D186" s="781" t="s">
        <v>13</v>
      </c>
      <c r="E186" s="357">
        <v>12</v>
      </c>
      <c r="F186" s="781" t="s">
        <v>4</v>
      </c>
      <c r="G186" s="351" t="s">
        <v>384</v>
      </c>
      <c r="H186" s="352">
        <v>1.3</v>
      </c>
      <c r="I186" s="352">
        <v>0.85</v>
      </c>
      <c r="J186" s="352">
        <v>0.6</v>
      </c>
      <c r="K186" s="358">
        <v>1</v>
      </c>
      <c r="L186" s="359">
        <f t="shared" si="19"/>
        <v>0.66299999999999992</v>
      </c>
      <c r="M186" s="360" t="s">
        <v>33</v>
      </c>
      <c r="N186" s="361">
        <v>43899</v>
      </c>
      <c r="O186" s="362" t="s">
        <v>32</v>
      </c>
    </row>
    <row r="187" spans="1:15">
      <c r="A187" s="779">
        <v>150</v>
      </c>
      <c r="B187" s="862">
        <v>43897</v>
      </c>
      <c r="C187" s="863" t="s">
        <v>31</v>
      </c>
      <c r="D187" s="864" t="s">
        <v>13</v>
      </c>
      <c r="E187" s="865">
        <v>12</v>
      </c>
      <c r="F187" s="864" t="s">
        <v>4</v>
      </c>
      <c r="G187" s="866" t="s">
        <v>385</v>
      </c>
      <c r="H187" s="867">
        <v>1.3</v>
      </c>
      <c r="I187" s="867">
        <v>1.25</v>
      </c>
      <c r="J187" s="867">
        <v>0.6</v>
      </c>
      <c r="K187" s="868">
        <v>1</v>
      </c>
      <c r="L187" s="818">
        <f t="shared" si="19"/>
        <v>0.97499999999999998</v>
      </c>
      <c r="M187" s="869" t="s">
        <v>33</v>
      </c>
      <c r="N187" s="870">
        <v>43899</v>
      </c>
      <c r="O187" s="871" t="s">
        <v>32</v>
      </c>
    </row>
    <row r="188" spans="1:15">
      <c r="A188" s="779">
        <v>151</v>
      </c>
      <c r="B188" s="355">
        <v>43898</v>
      </c>
      <c r="C188" s="356" t="s">
        <v>31</v>
      </c>
      <c r="D188" s="350" t="s">
        <v>13</v>
      </c>
      <c r="E188" s="357">
        <v>12</v>
      </c>
      <c r="F188" s="350" t="s">
        <v>3</v>
      </c>
      <c r="G188" s="351" t="s">
        <v>407</v>
      </c>
      <c r="H188" s="352">
        <v>2.2000000000000002</v>
      </c>
      <c r="I188" s="352">
        <v>0.95</v>
      </c>
      <c r="J188" s="352">
        <v>0.6</v>
      </c>
      <c r="K188" s="358">
        <v>1</v>
      </c>
      <c r="L188" s="359">
        <f t="shared" si="19"/>
        <v>1.2539999999999998</v>
      </c>
      <c r="M188" s="360" t="s">
        <v>33</v>
      </c>
      <c r="N188" s="361">
        <v>43899</v>
      </c>
      <c r="O188" s="362" t="s">
        <v>32</v>
      </c>
    </row>
    <row r="189" spans="1:15">
      <c r="A189" s="779">
        <v>152</v>
      </c>
      <c r="B189" s="355">
        <v>43898</v>
      </c>
      <c r="C189" s="356" t="s">
        <v>31</v>
      </c>
      <c r="D189" s="781" t="s">
        <v>13</v>
      </c>
      <c r="E189" s="357">
        <v>12</v>
      </c>
      <c r="F189" s="781" t="s">
        <v>3</v>
      </c>
      <c r="G189" s="351" t="s">
        <v>408</v>
      </c>
      <c r="H189" s="352">
        <v>2.2999999999999998</v>
      </c>
      <c r="I189" s="352">
        <v>1.25</v>
      </c>
      <c r="J189" s="352">
        <v>0.6</v>
      </c>
      <c r="K189" s="358">
        <v>1</v>
      </c>
      <c r="L189" s="359">
        <f t="shared" si="19"/>
        <v>1.7249999999999999</v>
      </c>
      <c r="M189" s="360" t="s">
        <v>33</v>
      </c>
      <c r="N189" s="361">
        <v>43899</v>
      </c>
      <c r="O189" s="362" t="s">
        <v>32</v>
      </c>
    </row>
    <row r="190" spans="1:15">
      <c r="A190" s="779">
        <v>153</v>
      </c>
      <c r="B190" s="355">
        <v>43898</v>
      </c>
      <c r="C190" s="356" t="s">
        <v>31</v>
      </c>
      <c r="D190" s="781" t="s">
        <v>13</v>
      </c>
      <c r="E190" s="357">
        <v>12</v>
      </c>
      <c r="F190" s="781" t="s">
        <v>3</v>
      </c>
      <c r="G190" s="351" t="s">
        <v>409</v>
      </c>
      <c r="H190" s="352">
        <v>2</v>
      </c>
      <c r="I190" s="352">
        <v>0.95</v>
      </c>
      <c r="J190" s="352">
        <v>0.6</v>
      </c>
      <c r="K190" s="358">
        <v>1</v>
      </c>
      <c r="L190" s="359">
        <f t="shared" si="19"/>
        <v>1.1399999999999999</v>
      </c>
      <c r="M190" s="360" t="s">
        <v>33</v>
      </c>
      <c r="N190" s="361">
        <v>43899</v>
      </c>
      <c r="O190" s="362" t="s">
        <v>32</v>
      </c>
    </row>
    <row r="191" spans="1:15">
      <c r="A191" s="779">
        <v>154</v>
      </c>
      <c r="B191" s="355">
        <v>43898</v>
      </c>
      <c r="C191" s="356" t="s">
        <v>31</v>
      </c>
      <c r="D191" s="781" t="s">
        <v>13</v>
      </c>
      <c r="E191" s="357">
        <v>12</v>
      </c>
      <c r="F191" s="781" t="s">
        <v>3</v>
      </c>
      <c r="G191" s="351" t="s">
        <v>410</v>
      </c>
      <c r="H191" s="352">
        <v>2.7</v>
      </c>
      <c r="I191" s="352">
        <v>1.25</v>
      </c>
      <c r="J191" s="352">
        <v>0.6</v>
      </c>
      <c r="K191" s="358">
        <v>1</v>
      </c>
      <c r="L191" s="359">
        <f t="shared" si="19"/>
        <v>2.0249999999999999</v>
      </c>
      <c r="M191" s="360" t="s">
        <v>33</v>
      </c>
      <c r="N191" s="361">
        <v>43899</v>
      </c>
      <c r="O191" s="362" t="s">
        <v>32</v>
      </c>
    </row>
    <row r="192" spans="1:15">
      <c r="A192" s="779">
        <v>155</v>
      </c>
      <c r="B192" s="355">
        <v>43898</v>
      </c>
      <c r="C192" s="356" t="s">
        <v>31</v>
      </c>
      <c r="D192" s="781" t="s">
        <v>13</v>
      </c>
      <c r="E192" s="357">
        <v>12</v>
      </c>
      <c r="F192" s="781" t="s">
        <v>3</v>
      </c>
      <c r="G192" s="351" t="s">
        <v>411</v>
      </c>
      <c r="H192" s="352">
        <v>1.4</v>
      </c>
      <c r="I192" s="352">
        <v>1.25</v>
      </c>
      <c r="J192" s="352">
        <v>0.6</v>
      </c>
      <c r="K192" s="358">
        <v>1</v>
      </c>
      <c r="L192" s="359">
        <f t="shared" si="19"/>
        <v>1.05</v>
      </c>
      <c r="M192" s="360" t="s">
        <v>33</v>
      </c>
      <c r="N192" s="361">
        <v>43901</v>
      </c>
      <c r="O192" s="362" t="s">
        <v>32</v>
      </c>
    </row>
    <row r="193" spans="1:15">
      <c r="A193" s="779">
        <v>156</v>
      </c>
      <c r="B193" s="355">
        <v>43898</v>
      </c>
      <c r="C193" s="356" t="s">
        <v>31</v>
      </c>
      <c r="D193" s="781" t="s">
        <v>13</v>
      </c>
      <c r="E193" s="357">
        <v>12</v>
      </c>
      <c r="F193" s="781" t="s">
        <v>3</v>
      </c>
      <c r="G193" s="351" t="s">
        <v>412</v>
      </c>
      <c r="H193" s="352">
        <v>1.2</v>
      </c>
      <c r="I193" s="352">
        <v>1.05</v>
      </c>
      <c r="J193" s="352">
        <v>0.6</v>
      </c>
      <c r="K193" s="358">
        <v>1</v>
      </c>
      <c r="L193" s="359">
        <f t="shared" si="19"/>
        <v>0.75600000000000001</v>
      </c>
      <c r="M193" s="360" t="s">
        <v>33</v>
      </c>
      <c r="N193" s="361">
        <v>43901</v>
      </c>
      <c r="O193" s="362" t="s">
        <v>32</v>
      </c>
    </row>
    <row r="194" spans="1:15">
      <c r="A194" s="779">
        <v>157</v>
      </c>
      <c r="B194" s="355">
        <v>43898</v>
      </c>
      <c r="C194" s="356" t="s">
        <v>31</v>
      </c>
      <c r="D194" s="781" t="s">
        <v>13</v>
      </c>
      <c r="E194" s="357">
        <v>12</v>
      </c>
      <c r="F194" s="781" t="s">
        <v>3</v>
      </c>
      <c r="G194" s="351" t="s">
        <v>413</v>
      </c>
      <c r="H194" s="352">
        <v>1.3</v>
      </c>
      <c r="I194" s="352">
        <v>1.25</v>
      </c>
      <c r="J194" s="352">
        <v>0.6</v>
      </c>
      <c r="K194" s="358">
        <v>1</v>
      </c>
      <c r="L194" s="359">
        <f t="shared" si="19"/>
        <v>0.97499999999999998</v>
      </c>
      <c r="M194" s="360" t="s">
        <v>33</v>
      </c>
      <c r="N194" s="361">
        <v>43900</v>
      </c>
      <c r="O194" s="362" t="s">
        <v>32</v>
      </c>
    </row>
    <row r="195" spans="1:15">
      <c r="A195" s="779">
        <v>158</v>
      </c>
      <c r="B195" s="355">
        <v>43898</v>
      </c>
      <c r="C195" s="356" t="s">
        <v>31</v>
      </c>
      <c r="D195" s="781" t="s">
        <v>13</v>
      </c>
      <c r="E195" s="357">
        <v>12</v>
      </c>
      <c r="F195" s="781" t="s">
        <v>3</v>
      </c>
      <c r="G195" s="351" t="s">
        <v>414</v>
      </c>
      <c r="H195" s="352">
        <v>2.2999999999999998</v>
      </c>
      <c r="I195" s="352">
        <v>0.95</v>
      </c>
      <c r="J195" s="352">
        <v>0.6</v>
      </c>
      <c r="K195" s="358">
        <v>1</v>
      </c>
      <c r="L195" s="359">
        <f t="shared" si="19"/>
        <v>1.3109999999999997</v>
      </c>
      <c r="M195" s="360" t="s">
        <v>33</v>
      </c>
      <c r="N195" s="361">
        <v>43898</v>
      </c>
      <c r="O195" s="362" t="s">
        <v>32</v>
      </c>
    </row>
    <row r="196" spans="1:15">
      <c r="A196" s="779">
        <v>159</v>
      </c>
      <c r="B196" s="355">
        <v>43898</v>
      </c>
      <c r="C196" s="356" t="s">
        <v>31</v>
      </c>
      <c r="D196" s="781" t="s">
        <v>13</v>
      </c>
      <c r="E196" s="357">
        <v>12</v>
      </c>
      <c r="F196" s="781" t="s">
        <v>3</v>
      </c>
      <c r="G196" s="351" t="s">
        <v>199</v>
      </c>
      <c r="H196" s="352">
        <v>1.3</v>
      </c>
      <c r="I196" s="352">
        <v>0.85</v>
      </c>
      <c r="J196" s="352">
        <v>0.6</v>
      </c>
      <c r="K196" s="358">
        <v>1</v>
      </c>
      <c r="L196" s="359">
        <f t="shared" si="19"/>
        <v>0.66299999999999992</v>
      </c>
      <c r="M196" s="360" t="s">
        <v>33</v>
      </c>
      <c r="N196" s="361"/>
      <c r="O196" s="362"/>
    </row>
    <row r="197" spans="1:15">
      <c r="A197" s="779">
        <v>160</v>
      </c>
      <c r="B197" s="355">
        <v>43898</v>
      </c>
      <c r="C197" s="356" t="s">
        <v>31</v>
      </c>
      <c r="D197" s="781" t="s">
        <v>13</v>
      </c>
      <c r="E197" s="357">
        <v>12</v>
      </c>
      <c r="F197" s="781" t="s">
        <v>3</v>
      </c>
      <c r="G197" s="351" t="s">
        <v>415</v>
      </c>
      <c r="H197" s="352">
        <v>1.7</v>
      </c>
      <c r="I197" s="352">
        <v>0.7</v>
      </c>
      <c r="J197" s="352">
        <v>1</v>
      </c>
      <c r="K197" s="358">
        <v>1</v>
      </c>
      <c r="L197" s="359">
        <f t="shared" si="19"/>
        <v>1.19</v>
      </c>
      <c r="M197" s="360" t="s">
        <v>33</v>
      </c>
      <c r="N197" s="361">
        <v>43899</v>
      </c>
      <c r="O197" s="362" t="s">
        <v>32</v>
      </c>
    </row>
    <row r="198" spans="1:15">
      <c r="A198" s="779">
        <v>161</v>
      </c>
      <c r="B198" s="355">
        <v>43898</v>
      </c>
      <c r="C198" s="356" t="s">
        <v>31</v>
      </c>
      <c r="D198" s="781" t="s">
        <v>13</v>
      </c>
      <c r="E198" s="357">
        <v>12</v>
      </c>
      <c r="F198" s="781" t="s">
        <v>3</v>
      </c>
      <c r="G198" s="351" t="s">
        <v>416</v>
      </c>
      <c r="H198" s="352">
        <v>1.2</v>
      </c>
      <c r="I198" s="352">
        <v>1.25</v>
      </c>
      <c r="J198" s="352">
        <v>0.6</v>
      </c>
      <c r="K198" s="358">
        <v>1</v>
      </c>
      <c r="L198" s="359">
        <f t="shared" si="19"/>
        <v>0.89999999999999991</v>
      </c>
      <c r="M198" s="360" t="s">
        <v>33</v>
      </c>
      <c r="N198" s="361">
        <v>43901</v>
      </c>
      <c r="O198" s="362" t="s">
        <v>32</v>
      </c>
    </row>
    <row r="199" spans="1:15">
      <c r="A199" s="779">
        <v>162</v>
      </c>
      <c r="B199" s="355">
        <v>43898</v>
      </c>
      <c r="C199" s="356" t="s">
        <v>31</v>
      </c>
      <c r="D199" s="781" t="s">
        <v>13</v>
      </c>
      <c r="E199" s="357">
        <v>12</v>
      </c>
      <c r="F199" s="781" t="s">
        <v>3</v>
      </c>
      <c r="G199" s="351" t="s">
        <v>417</v>
      </c>
      <c r="H199" s="352">
        <v>1.1000000000000001</v>
      </c>
      <c r="I199" s="352">
        <v>0.85</v>
      </c>
      <c r="J199" s="352">
        <v>0.6</v>
      </c>
      <c r="K199" s="358">
        <v>1</v>
      </c>
      <c r="L199" s="359">
        <f t="shared" si="19"/>
        <v>0.56100000000000005</v>
      </c>
      <c r="M199" s="360" t="s">
        <v>33</v>
      </c>
      <c r="N199" s="361">
        <v>43900</v>
      </c>
      <c r="O199" s="362" t="s">
        <v>32</v>
      </c>
    </row>
    <row r="200" spans="1:15">
      <c r="A200" s="779">
        <v>163</v>
      </c>
      <c r="B200" s="355">
        <v>43898</v>
      </c>
      <c r="C200" s="356" t="s">
        <v>31</v>
      </c>
      <c r="D200" s="781" t="s">
        <v>13</v>
      </c>
      <c r="E200" s="357">
        <v>12</v>
      </c>
      <c r="F200" s="781" t="s">
        <v>3</v>
      </c>
      <c r="G200" s="351" t="s">
        <v>418</v>
      </c>
      <c r="H200" s="352">
        <v>1.1000000000000001</v>
      </c>
      <c r="I200" s="352">
        <v>0.85</v>
      </c>
      <c r="J200" s="352">
        <v>0.6</v>
      </c>
      <c r="K200" s="358">
        <v>1</v>
      </c>
      <c r="L200" s="359">
        <f t="shared" si="19"/>
        <v>0.56100000000000005</v>
      </c>
      <c r="M200" s="360" t="s">
        <v>33</v>
      </c>
      <c r="N200" s="361">
        <v>43899</v>
      </c>
      <c r="O200" s="362" t="s">
        <v>32</v>
      </c>
    </row>
    <row r="201" spans="1:15">
      <c r="A201" s="779">
        <v>164</v>
      </c>
      <c r="B201" s="355">
        <v>43898</v>
      </c>
      <c r="C201" s="356" t="s">
        <v>31</v>
      </c>
      <c r="D201" s="781" t="s">
        <v>13</v>
      </c>
      <c r="E201" s="357">
        <v>12</v>
      </c>
      <c r="F201" s="781" t="s">
        <v>3</v>
      </c>
      <c r="G201" s="351" t="s">
        <v>419</v>
      </c>
      <c r="H201" s="352">
        <v>1.3</v>
      </c>
      <c r="I201" s="352">
        <v>0.65</v>
      </c>
      <c r="J201" s="352">
        <v>0.6</v>
      </c>
      <c r="K201" s="358">
        <v>1</v>
      </c>
      <c r="L201" s="359">
        <f t="shared" si="19"/>
        <v>0.50700000000000001</v>
      </c>
      <c r="M201" s="360" t="s">
        <v>33</v>
      </c>
      <c r="N201" s="361">
        <v>43899</v>
      </c>
      <c r="O201" s="362" t="s">
        <v>32</v>
      </c>
    </row>
    <row r="202" spans="1:15">
      <c r="A202" s="779">
        <v>165</v>
      </c>
      <c r="B202" s="355">
        <v>43898</v>
      </c>
      <c r="C202" s="356" t="s">
        <v>31</v>
      </c>
      <c r="D202" s="781" t="s">
        <v>13</v>
      </c>
      <c r="E202" s="357">
        <v>12</v>
      </c>
      <c r="F202" s="781" t="s">
        <v>3</v>
      </c>
      <c r="G202" s="351" t="s">
        <v>420</v>
      </c>
      <c r="H202" s="352">
        <v>1.3</v>
      </c>
      <c r="I202" s="352">
        <v>0.85</v>
      </c>
      <c r="J202" s="352">
        <v>0.6</v>
      </c>
      <c r="K202" s="358">
        <v>1</v>
      </c>
      <c r="L202" s="359">
        <f t="shared" si="19"/>
        <v>0.66299999999999992</v>
      </c>
      <c r="M202" s="360" t="s">
        <v>33</v>
      </c>
      <c r="N202" s="361">
        <v>43902</v>
      </c>
      <c r="O202" s="362" t="s">
        <v>32</v>
      </c>
    </row>
    <row r="203" spans="1:15">
      <c r="A203" s="779">
        <v>166</v>
      </c>
      <c r="B203" s="355">
        <v>43898</v>
      </c>
      <c r="C203" s="356" t="s">
        <v>31</v>
      </c>
      <c r="D203" s="781" t="s">
        <v>13</v>
      </c>
      <c r="E203" s="357">
        <v>12</v>
      </c>
      <c r="F203" s="781" t="s">
        <v>3</v>
      </c>
      <c r="G203" s="351" t="s">
        <v>421</v>
      </c>
      <c r="H203" s="352">
        <v>1.3</v>
      </c>
      <c r="I203" s="352">
        <v>1.05</v>
      </c>
      <c r="J203" s="352">
        <v>0.6</v>
      </c>
      <c r="K203" s="358">
        <v>1</v>
      </c>
      <c r="L203" s="359">
        <f t="shared" si="19"/>
        <v>0.81900000000000006</v>
      </c>
      <c r="M203" s="360" t="s">
        <v>33</v>
      </c>
      <c r="N203" s="361">
        <v>43900</v>
      </c>
      <c r="O203" s="362" t="s">
        <v>32</v>
      </c>
    </row>
    <row r="204" spans="1:15">
      <c r="A204" s="779">
        <v>167</v>
      </c>
      <c r="B204" s="355">
        <v>43898</v>
      </c>
      <c r="C204" s="356" t="s">
        <v>31</v>
      </c>
      <c r="D204" s="781" t="s">
        <v>13</v>
      </c>
      <c r="E204" s="357">
        <v>12</v>
      </c>
      <c r="F204" s="781" t="s">
        <v>3</v>
      </c>
      <c r="G204" s="351" t="s">
        <v>422</v>
      </c>
      <c r="H204" s="352">
        <v>1.2</v>
      </c>
      <c r="I204" s="352">
        <v>0.95</v>
      </c>
      <c r="J204" s="352">
        <v>0.6</v>
      </c>
      <c r="K204" s="358">
        <v>1</v>
      </c>
      <c r="L204" s="359">
        <f t="shared" si="19"/>
        <v>0.68399999999999994</v>
      </c>
      <c r="M204" s="360" t="s">
        <v>33</v>
      </c>
      <c r="N204" s="361">
        <v>43898</v>
      </c>
      <c r="O204" s="362" t="s">
        <v>32</v>
      </c>
    </row>
    <row r="205" spans="1:15">
      <c r="A205" s="779">
        <v>168</v>
      </c>
      <c r="B205" s="355">
        <v>43898</v>
      </c>
      <c r="C205" s="356" t="s">
        <v>31</v>
      </c>
      <c r="D205" s="781" t="s">
        <v>13</v>
      </c>
      <c r="E205" s="357">
        <v>12</v>
      </c>
      <c r="F205" s="781" t="s">
        <v>3</v>
      </c>
      <c r="G205" s="351" t="s">
        <v>183</v>
      </c>
      <c r="H205" s="352">
        <v>1.3</v>
      </c>
      <c r="I205" s="352">
        <v>1.05</v>
      </c>
      <c r="J205" s="352">
        <v>0.6</v>
      </c>
      <c r="K205" s="358">
        <v>1</v>
      </c>
      <c r="L205" s="359">
        <f t="shared" ref="L205:L478" si="20">H205*I205*J205</f>
        <v>0.81900000000000006</v>
      </c>
      <c r="M205" s="360" t="s">
        <v>33</v>
      </c>
      <c r="N205" s="361">
        <v>43901</v>
      </c>
      <c r="O205" s="362" t="s">
        <v>32</v>
      </c>
    </row>
    <row r="206" spans="1:15">
      <c r="A206" s="779">
        <v>169</v>
      </c>
      <c r="B206" s="355">
        <v>43898</v>
      </c>
      <c r="C206" s="356" t="s">
        <v>31</v>
      </c>
      <c r="D206" s="781" t="s">
        <v>13</v>
      </c>
      <c r="E206" s="357">
        <v>12</v>
      </c>
      <c r="F206" s="781" t="s">
        <v>3</v>
      </c>
      <c r="G206" s="351" t="s">
        <v>184</v>
      </c>
      <c r="H206" s="352">
        <v>1.3</v>
      </c>
      <c r="I206" s="352">
        <v>0.95</v>
      </c>
      <c r="J206" s="352">
        <v>0.6</v>
      </c>
      <c r="K206" s="358">
        <v>1</v>
      </c>
      <c r="L206" s="359">
        <f t="shared" si="20"/>
        <v>0.74099999999999988</v>
      </c>
      <c r="M206" s="360" t="s">
        <v>33</v>
      </c>
      <c r="N206" s="361">
        <v>43898</v>
      </c>
      <c r="O206" s="362" t="s">
        <v>32</v>
      </c>
    </row>
    <row r="207" spans="1:15">
      <c r="A207" s="779">
        <v>170</v>
      </c>
      <c r="B207" s="355">
        <v>43898</v>
      </c>
      <c r="C207" s="356" t="s">
        <v>31</v>
      </c>
      <c r="D207" s="781" t="s">
        <v>13</v>
      </c>
      <c r="E207" s="357">
        <v>12</v>
      </c>
      <c r="F207" s="781" t="s">
        <v>3</v>
      </c>
      <c r="G207" s="351" t="s">
        <v>423</v>
      </c>
      <c r="H207" s="352">
        <v>1.3</v>
      </c>
      <c r="I207" s="352">
        <v>0.95</v>
      </c>
      <c r="J207" s="352">
        <v>0.6</v>
      </c>
      <c r="K207" s="358">
        <v>1</v>
      </c>
      <c r="L207" s="359">
        <f t="shared" si="20"/>
        <v>0.74099999999999988</v>
      </c>
      <c r="M207" s="360" t="s">
        <v>33</v>
      </c>
      <c r="N207" s="361">
        <v>43898</v>
      </c>
      <c r="O207" s="362" t="s">
        <v>32</v>
      </c>
    </row>
    <row r="208" spans="1:15">
      <c r="A208" s="779">
        <v>171</v>
      </c>
      <c r="B208" s="355">
        <v>43898</v>
      </c>
      <c r="C208" s="356" t="s">
        <v>31</v>
      </c>
      <c r="D208" s="781" t="s">
        <v>13</v>
      </c>
      <c r="E208" s="357">
        <v>12</v>
      </c>
      <c r="F208" s="781" t="s">
        <v>3</v>
      </c>
      <c r="G208" s="351" t="s">
        <v>424</v>
      </c>
      <c r="H208" s="352">
        <v>1.3</v>
      </c>
      <c r="I208" s="352">
        <v>1.05</v>
      </c>
      <c r="J208" s="352">
        <v>0.6</v>
      </c>
      <c r="K208" s="358">
        <v>1</v>
      </c>
      <c r="L208" s="359">
        <f t="shared" si="20"/>
        <v>0.81900000000000006</v>
      </c>
      <c r="M208" s="360" t="s">
        <v>33</v>
      </c>
      <c r="N208" s="361">
        <v>43898</v>
      </c>
      <c r="O208" s="362" t="s">
        <v>32</v>
      </c>
    </row>
    <row r="209" spans="1:15">
      <c r="A209" s="779">
        <v>172</v>
      </c>
      <c r="B209" s="355">
        <v>43898</v>
      </c>
      <c r="C209" s="356" t="s">
        <v>31</v>
      </c>
      <c r="D209" s="781" t="s">
        <v>13</v>
      </c>
      <c r="E209" s="357">
        <v>12</v>
      </c>
      <c r="F209" s="781" t="s">
        <v>3</v>
      </c>
      <c r="G209" s="351" t="s">
        <v>405</v>
      </c>
      <c r="H209" s="352">
        <v>1.3</v>
      </c>
      <c r="I209" s="352">
        <v>0.95</v>
      </c>
      <c r="J209" s="352">
        <v>0.6</v>
      </c>
      <c r="K209" s="358">
        <v>1</v>
      </c>
      <c r="L209" s="359">
        <f t="shared" si="20"/>
        <v>0.74099999999999988</v>
      </c>
      <c r="M209" s="360" t="s">
        <v>33</v>
      </c>
      <c r="N209" s="361">
        <v>43898</v>
      </c>
      <c r="O209" s="362" t="s">
        <v>32</v>
      </c>
    </row>
    <row r="210" spans="1:15">
      <c r="A210" s="779">
        <v>173</v>
      </c>
      <c r="B210" s="355">
        <v>43898</v>
      </c>
      <c r="C210" s="356" t="s">
        <v>31</v>
      </c>
      <c r="D210" s="781" t="s">
        <v>13</v>
      </c>
      <c r="E210" s="357">
        <v>12</v>
      </c>
      <c r="F210" s="781" t="s">
        <v>3</v>
      </c>
      <c r="G210" s="351" t="s">
        <v>425</v>
      </c>
      <c r="H210" s="352">
        <v>1.3</v>
      </c>
      <c r="I210" s="352">
        <v>0.85</v>
      </c>
      <c r="J210" s="352">
        <v>0.6</v>
      </c>
      <c r="K210" s="358">
        <v>1</v>
      </c>
      <c r="L210" s="359">
        <f t="shared" si="20"/>
        <v>0.66299999999999992</v>
      </c>
      <c r="M210" s="360" t="s">
        <v>33</v>
      </c>
      <c r="N210" s="361">
        <v>43900</v>
      </c>
      <c r="O210" s="362" t="s">
        <v>32</v>
      </c>
    </row>
    <row r="211" spans="1:15">
      <c r="A211" s="779">
        <v>174</v>
      </c>
      <c r="B211" s="355">
        <v>43898</v>
      </c>
      <c r="C211" s="356" t="s">
        <v>31</v>
      </c>
      <c r="D211" s="781" t="s">
        <v>13</v>
      </c>
      <c r="E211" s="357">
        <v>12</v>
      </c>
      <c r="F211" s="781" t="s">
        <v>3</v>
      </c>
      <c r="G211" s="351" t="s">
        <v>426</v>
      </c>
      <c r="H211" s="352">
        <v>1.3</v>
      </c>
      <c r="I211" s="352">
        <v>1.05</v>
      </c>
      <c r="J211" s="352">
        <v>0.6</v>
      </c>
      <c r="K211" s="358">
        <v>1</v>
      </c>
      <c r="L211" s="359">
        <f t="shared" si="20"/>
        <v>0.81900000000000006</v>
      </c>
      <c r="M211" s="360" t="s">
        <v>33</v>
      </c>
      <c r="N211" s="361">
        <v>43905</v>
      </c>
      <c r="O211" s="362" t="s">
        <v>32</v>
      </c>
    </row>
    <row r="212" spans="1:15">
      <c r="A212" s="779">
        <v>175</v>
      </c>
      <c r="B212" s="355">
        <v>43898</v>
      </c>
      <c r="C212" s="356" t="s">
        <v>31</v>
      </c>
      <c r="D212" s="781" t="s">
        <v>13</v>
      </c>
      <c r="E212" s="357">
        <v>12</v>
      </c>
      <c r="F212" s="781" t="s">
        <v>3</v>
      </c>
      <c r="G212" s="351" t="s">
        <v>427</v>
      </c>
      <c r="H212" s="352">
        <v>1.3</v>
      </c>
      <c r="I212" s="352">
        <v>0.85</v>
      </c>
      <c r="J212" s="352">
        <v>0.6</v>
      </c>
      <c r="K212" s="358">
        <v>1</v>
      </c>
      <c r="L212" s="359">
        <f t="shared" si="20"/>
        <v>0.66299999999999992</v>
      </c>
      <c r="M212" s="360" t="s">
        <v>33</v>
      </c>
      <c r="N212" s="361">
        <v>43900</v>
      </c>
      <c r="O212" s="362" t="s">
        <v>32</v>
      </c>
    </row>
    <row r="213" spans="1:15">
      <c r="A213" s="779">
        <v>176</v>
      </c>
      <c r="B213" s="355">
        <v>43898</v>
      </c>
      <c r="C213" s="356" t="s">
        <v>31</v>
      </c>
      <c r="D213" s="781" t="s">
        <v>13</v>
      </c>
      <c r="E213" s="357">
        <v>12</v>
      </c>
      <c r="F213" s="781" t="s">
        <v>3</v>
      </c>
      <c r="G213" s="351" t="s">
        <v>428</v>
      </c>
      <c r="H213" s="352">
        <v>1.7</v>
      </c>
      <c r="I213" s="352">
        <v>1.25</v>
      </c>
      <c r="J213" s="352">
        <v>0.6</v>
      </c>
      <c r="K213" s="358">
        <v>1</v>
      </c>
      <c r="L213" s="359">
        <f t="shared" si="20"/>
        <v>1.2749999999999999</v>
      </c>
      <c r="M213" s="360" t="s">
        <v>33</v>
      </c>
      <c r="N213" s="361">
        <v>43899</v>
      </c>
      <c r="O213" s="362" t="s">
        <v>32</v>
      </c>
    </row>
    <row r="214" spans="1:15">
      <c r="A214" s="779">
        <v>177</v>
      </c>
      <c r="B214" s="355">
        <v>43898</v>
      </c>
      <c r="C214" s="356" t="s">
        <v>31</v>
      </c>
      <c r="D214" s="781" t="s">
        <v>13</v>
      </c>
      <c r="E214" s="357">
        <v>12</v>
      </c>
      <c r="F214" s="781" t="s">
        <v>3</v>
      </c>
      <c r="G214" s="351" t="s">
        <v>429</v>
      </c>
      <c r="H214" s="352">
        <v>1.3</v>
      </c>
      <c r="I214" s="352">
        <v>1.25</v>
      </c>
      <c r="J214" s="352">
        <v>0.6</v>
      </c>
      <c r="K214" s="358">
        <v>1</v>
      </c>
      <c r="L214" s="359">
        <f t="shared" si="20"/>
        <v>0.97499999999999998</v>
      </c>
      <c r="M214" s="360" t="s">
        <v>33</v>
      </c>
      <c r="N214" s="361">
        <v>43900</v>
      </c>
      <c r="O214" s="362" t="s">
        <v>32</v>
      </c>
    </row>
    <row r="215" spans="1:15">
      <c r="A215" s="779">
        <v>178</v>
      </c>
      <c r="B215" s="355">
        <v>43898</v>
      </c>
      <c r="C215" s="356" t="s">
        <v>31</v>
      </c>
      <c r="D215" s="781" t="s">
        <v>13</v>
      </c>
      <c r="E215" s="357">
        <v>12</v>
      </c>
      <c r="F215" s="781" t="s">
        <v>4</v>
      </c>
      <c r="G215" s="351" t="s">
        <v>430</v>
      </c>
      <c r="H215" s="352">
        <v>1.1000000000000001</v>
      </c>
      <c r="I215" s="352">
        <v>0.95</v>
      </c>
      <c r="J215" s="352">
        <v>0.6</v>
      </c>
      <c r="K215" s="358">
        <v>1</v>
      </c>
      <c r="L215" s="359">
        <f t="shared" si="20"/>
        <v>0.62699999999999989</v>
      </c>
      <c r="M215" s="360" t="s">
        <v>33</v>
      </c>
      <c r="N215" s="361">
        <v>43902</v>
      </c>
      <c r="O215" s="362" t="s">
        <v>32</v>
      </c>
    </row>
    <row r="216" spans="1:15">
      <c r="A216" s="779">
        <v>179</v>
      </c>
      <c r="B216" s="355">
        <v>43898</v>
      </c>
      <c r="C216" s="356" t="s">
        <v>31</v>
      </c>
      <c r="D216" s="781" t="s">
        <v>13</v>
      </c>
      <c r="E216" s="357">
        <v>12</v>
      </c>
      <c r="F216" s="781" t="s">
        <v>4</v>
      </c>
      <c r="G216" s="351" t="s">
        <v>431</v>
      </c>
      <c r="H216" s="352">
        <v>1.3</v>
      </c>
      <c r="I216" s="352">
        <v>1.05</v>
      </c>
      <c r="J216" s="352">
        <v>0.6</v>
      </c>
      <c r="K216" s="358">
        <v>1</v>
      </c>
      <c r="L216" s="359">
        <f t="shared" si="20"/>
        <v>0.81900000000000006</v>
      </c>
      <c r="M216" s="360" t="s">
        <v>33</v>
      </c>
      <c r="N216" s="361">
        <v>43900</v>
      </c>
      <c r="O216" s="362" t="s">
        <v>32</v>
      </c>
    </row>
    <row r="217" spans="1:15">
      <c r="A217" s="779">
        <v>180</v>
      </c>
      <c r="B217" s="355">
        <v>43898</v>
      </c>
      <c r="C217" s="356" t="s">
        <v>31</v>
      </c>
      <c r="D217" s="781" t="s">
        <v>13</v>
      </c>
      <c r="E217" s="357">
        <v>12</v>
      </c>
      <c r="F217" s="781" t="s">
        <v>4</v>
      </c>
      <c r="G217" s="351" t="s">
        <v>189</v>
      </c>
      <c r="H217" s="352">
        <v>1.1000000000000001</v>
      </c>
      <c r="I217" s="352">
        <v>1.05</v>
      </c>
      <c r="J217" s="352">
        <v>0.6</v>
      </c>
      <c r="K217" s="358">
        <v>1</v>
      </c>
      <c r="L217" s="359">
        <f t="shared" si="20"/>
        <v>0.69300000000000017</v>
      </c>
      <c r="M217" s="360" t="s">
        <v>33</v>
      </c>
      <c r="N217" s="361">
        <v>43900</v>
      </c>
      <c r="O217" s="362" t="s">
        <v>32</v>
      </c>
    </row>
    <row r="218" spans="1:15">
      <c r="A218" s="779">
        <v>181</v>
      </c>
      <c r="B218" s="862">
        <v>43898</v>
      </c>
      <c r="C218" s="863" t="s">
        <v>31</v>
      </c>
      <c r="D218" s="864" t="s">
        <v>13</v>
      </c>
      <c r="E218" s="865">
        <v>12</v>
      </c>
      <c r="F218" s="864" t="s">
        <v>4</v>
      </c>
      <c r="G218" s="866" t="s">
        <v>432</v>
      </c>
      <c r="H218" s="867">
        <v>1.1000000000000001</v>
      </c>
      <c r="I218" s="867">
        <v>0.85</v>
      </c>
      <c r="J218" s="867">
        <v>0.6</v>
      </c>
      <c r="K218" s="868">
        <v>1</v>
      </c>
      <c r="L218" s="818">
        <f t="shared" si="20"/>
        <v>0.56100000000000005</v>
      </c>
      <c r="M218" s="869" t="s">
        <v>33</v>
      </c>
      <c r="N218" s="870">
        <v>43902</v>
      </c>
      <c r="O218" s="871" t="s">
        <v>32</v>
      </c>
    </row>
    <row r="219" spans="1:15">
      <c r="A219" s="779">
        <v>182</v>
      </c>
      <c r="B219" s="355">
        <v>43900</v>
      </c>
      <c r="C219" s="356" t="s">
        <v>31</v>
      </c>
      <c r="D219" s="350" t="s">
        <v>13</v>
      </c>
      <c r="E219" s="357">
        <v>12</v>
      </c>
      <c r="F219" s="350" t="s">
        <v>3</v>
      </c>
      <c r="G219" s="351" t="s">
        <v>186</v>
      </c>
      <c r="H219" s="352">
        <v>1.3</v>
      </c>
      <c r="I219" s="352">
        <v>0.85</v>
      </c>
      <c r="J219" s="352">
        <v>0.6</v>
      </c>
      <c r="K219" s="358">
        <v>1</v>
      </c>
      <c r="L219" s="359">
        <f t="shared" si="20"/>
        <v>0.66299999999999992</v>
      </c>
      <c r="M219" s="360" t="s">
        <v>33</v>
      </c>
      <c r="N219" s="361">
        <v>43901</v>
      </c>
      <c r="O219" s="362" t="s">
        <v>32</v>
      </c>
    </row>
    <row r="220" spans="1:15">
      <c r="A220" s="779">
        <v>183</v>
      </c>
      <c r="B220" s="355">
        <v>43900</v>
      </c>
      <c r="C220" s="356" t="s">
        <v>31</v>
      </c>
      <c r="D220" s="781" t="s">
        <v>13</v>
      </c>
      <c r="E220" s="357">
        <v>12</v>
      </c>
      <c r="F220" s="781" t="s">
        <v>3</v>
      </c>
      <c r="G220" s="351" t="s">
        <v>187</v>
      </c>
      <c r="H220" s="352">
        <v>1.2</v>
      </c>
      <c r="I220" s="352">
        <v>0.95</v>
      </c>
      <c r="J220" s="352">
        <v>0.6</v>
      </c>
      <c r="K220" s="358">
        <v>1</v>
      </c>
      <c r="L220" s="359">
        <f t="shared" si="20"/>
        <v>0.68399999999999994</v>
      </c>
      <c r="M220" s="360" t="s">
        <v>33</v>
      </c>
      <c r="N220" s="361">
        <v>43900</v>
      </c>
      <c r="O220" s="362" t="s">
        <v>32</v>
      </c>
    </row>
    <row r="221" spans="1:15">
      <c r="A221" s="779">
        <v>184</v>
      </c>
      <c r="B221" s="355">
        <v>43900</v>
      </c>
      <c r="C221" s="356" t="s">
        <v>31</v>
      </c>
      <c r="D221" s="781" t="s">
        <v>13</v>
      </c>
      <c r="E221" s="357">
        <v>12</v>
      </c>
      <c r="F221" s="781" t="s">
        <v>3</v>
      </c>
      <c r="G221" s="351" t="s">
        <v>188</v>
      </c>
      <c r="H221" s="352">
        <v>1.7</v>
      </c>
      <c r="I221" s="352">
        <v>1.1499999999999999</v>
      </c>
      <c r="J221" s="352">
        <v>0.6</v>
      </c>
      <c r="K221" s="358">
        <v>1</v>
      </c>
      <c r="L221" s="359">
        <f t="shared" si="20"/>
        <v>1.1729999999999998</v>
      </c>
      <c r="M221" s="360" t="s">
        <v>33</v>
      </c>
      <c r="N221" s="361">
        <v>43900</v>
      </c>
      <c r="O221" s="362" t="s">
        <v>32</v>
      </c>
    </row>
    <row r="222" spans="1:15">
      <c r="A222" s="779">
        <v>185</v>
      </c>
      <c r="B222" s="355">
        <v>43900</v>
      </c>
      <c r="C222" s="356" t="s">
        <v>31</v>
      </c>
      <c r="D222" s="781" t="s">
        <v>13</v>
      </c>
      <c r="E222" s="357">
        <v>12</v>
      </c>
      <c r="F222" s="781" t="s">
        <v>3</v>
      </c>
      <c r="G222" s="351" t="s">
        <v>473</v>
      </c>
      <c r="H222" s="352">
        <v>1.2</v>
      </c>
      <c r="I222" s="352">
        <v>1.1499999999999999</v>
      </c>
      <c r="J222" s="352">
        <v>0.6</v>
      </c>
      <c r="K222" s="358">
        <v>1</v>
      </c>
      <c r="L222" s="359">
        <f t="shared" si="20"/>
        <v>0.82799999999999996</v>
      </c>
      <c r="M222" s="360" t="s">
        <v>33</v>
      </c>
      <c r="N222" s="361">
        <v>43900</v>
      </c>
      <c r="O222" s="362" t="s">
        <v>32</v>
      </c>
    </row>
    <row r="223" spans="1:15">
      <c r="A223" s="779">
        <v>186</v>
      </c>
      <c r="B223" s="355">
        <v>43900</v>
      </c>
      <c r="C223" s="356" t="s">
        <v>31</v>
      </c>
      <c r="D223" s="781" t="s">
        <v>13</v>
      </c>
      <c r="E223" s="357">
        <v>12</v>
      </c>
      <c r="F223" s="781" t="s">
        <v>3</v>
      </c>
      <c r="G223" s="351" t="s">
        <v>475</v>
      </c>
      <c r="H223" s="352">
        <v>1.4</v>
      </c>
      <c r="I223" s="352">
        <v>0.7</v>
      </c>
      <c r="J223" s="352">
        <v>0.6</v>
      </c>
      <c r="K223" s="358">
        <v>1</v>
      </c>
      <c r="L223" s="359">
        <f t="shared" si="20"/>
        <v>0.58799999999999986</v>
      </c>
      <c r="M223" s="360" t="s">
        <v>33</v>
      </c>
      <c r="N223" s="361">
        <v>43900</v>
      </c>
      <c r="O223" s="362" t="s">
        <v>32</v>
      </c>
    </row>
    <row r="224" spans="1:15">
      <c r="A224" s="779">
        <v>187</v>
      </c>
      <c r="B224" s="355">
        <v>43900</v>
      </c>
      <c r="C224" s="356" t="s">
        <v>31</v>
      </c>
      <c r="D224" s="781" t="s">
        <v>13</v>
      </c>
      <c r="E224" s="357">
        <v>12</v>
      </c>
      <c r="F224" s="781" t="s">
        <v>3</v>
      </c>
      <c r="G224" s="351" t="s">
        <v>476</v>
      </c>
      <c r="H224" s="352">
        <v>2.9</v>
      </c>
      <c r="I224" s="352">
        <v>1.35</v>
      </c>
      <c r="J224" s="352">
        <v>0.6</v>
      </c>
      <c r="K224" s="358">
        <v>1</v>
      </c>
      <c r="L224" s="359">
        <f t="shared" si="20"/>
        <v>2.3489999999999998</v>
      </c>
      <c r="M224" s="360" t="s">
        <v>33</v>
      </c>
      <c r="N224" s="361">
        <v>43900</v>
      </c>
      <c r="O224" s="362" t="s">
        <v>32</v>
      </c>
    </row>
    <row r="225" spans="1:15">
      <c r="A225" s="779">
        <v>188</v>
      </c>
      <c r="B225" s="355">
        <v>43900</v>
      </c>
      <c r="C225" s="356" t="s">
        <v>31</v>
      </c>
      <c r="D225" s="781" t="s">
        <v>13</v>
      </c>
      <c r="E225" s="357">
        <v>12</v>
      </c>
      <c r="F225" s="781" t="s">
        <v>3</v>
      </c>
      <c r="G225" s="351" t="s">
        <v>474</v>
      </c>
      <c r="H225" s="352">
        <v>1.3</v>
      </c>
      <c r="I225" s="352">
        <v>0.6</v>
      </c>
      <c r="J225" s="352">
        <v>0.7</v>
      </c>
      <c r="K225" s="358">
        <v>1</v>
      </c>
      <c r="L225" s="359">
        <f t="shared" si="20"/>
        <v>0.54599999999999993</v>
      </c>
      <c r="M225" s="360" t="s">
        <v>33</v>
      </c>
      <c r="N225" s="361">
        <v>43901</v>
      </c>
      <c r="O225" s="362" t="s">
        <v>32</v>
      </c>
    </row>
    <row r="226" spans="1:15">
      <c r="A226" s="779">
        <v>189</v>
      </c>
      <c r="B226" s="355">
        <v>43900</v>
      </c>
      <c r="C226" s="356" t="s">
        <v>31</v>
      </c>
      <c r="D226" s="781" t="s">
        <v>13</v>
      </c>
      <c r="E226" s="357">
        <v>12</v>
      </c>
      <c r="F226" s="781" t="s">
        <v>3</v>
      </c>
      <c r="G226" s="351" t="s">
        <v>198</v>
      </c>
      <c r="H226" s="352">
        <v>1.2</v>
      </c>
      <c r="I226" s="352">
        <v>1.1499999999999999</v>
      </c>
      <c r="J226" s="352">
        <v>0.6</v>
      </c>
      <c r="K226" s="358">
        <v>1</v>
      </c>
      <c r="L226" s="359">
        <f t="shared" si="20"/>
        <v>0.82799999999999996</v>
      </c>
      <c r="M226" s="360" t="s">
        <v>33</v>
      </c>
      <c r="N226" s="361">
        <v>43904</v>
      </c>
      <c r="O226" s="362" t="s">
        <v>32</v>
      </c>
    </row>
    <row r="227" spans="1:15">
      <c r="A227" s="779">
        <v>190</v>
      </c>
      <c r="B227" s="355">
        <v>43900</v>
      </c>
      <c r="C227" s="356" t="s">
        <v>31</v>
      </c>
      <c r="D227" s="781" t="s">
        <v>13</v>
      </c>
      <c r="E227" s="357">
        <v>12</v>
      </c>
      <c r="F227" s="781" t="s">
        <v>3</v>
      </c>
      <c r="G227" s="351" t="s">
        <v>197</v>
      </c>
      <c r="H227" s="352">
        <v>1.2</v>
      </c>
      <c r="I227" s="352">
        <v>1.1499999999999999</v>
      </c>
      <c r="J227" s="352">
        <v>0.6</v>
      </c>
      <c r="K227" s="358">
        <v>1</v>
      </c>
      <c r="L227" s="359">
        <f t="shared" si="20"/>
        <v>0.82799999999999996</v>
      </c>
      <c r="M227" s="360" t="s">
        <v>33</v>
      </c>
      <c r="N227" s="361">
        <v>43904</v>
      </c>
      <c r="O227" s="362" t="s">
        <v>32</v>
      </c>
    </row>
    <row r="228" spans="1:15">
      <c r="A228" s="779">
        <v>191</v>
      </c>
      <c r="B228" s="355">
        <v>43900</v>
      </c>
      <c r="C228" s="356" t="s">
        <v>31</v>
      </c>
      <c r="D228" s="781" t="s">
        <v>13</v>
      </c>
      <c r="E228" s="357">
        <v>12</v>
      </c>
      <c r="F228" s="781" t="s">
        <v>3</v>
      </c>
      <c r="G228" s="351" t="s">
        <v>191</v>
      </c>
      <c r="H228" s="352">
        <v>1.3</v>
      </c>
      <c r="I228" s="352">
        <v>0.85</v>
      </c>
      <c r="J228" s="352">
        <v>0.6</v>
      </c>
      <c r="K228" s="358">
        <v>1</v>
      </c>
      <c r="L228" s="359">
        <f t="shared" si="20"/>
        <v>0.66299999999999992</v>
      </c>
      <c r="M228" s="360" t="s">
        <v>33</v>
      </c>
      <c r="N228" s="361">
        <v>43901</v>
      </c>
      <c r="O228" s="362" t="s">
        <v>32</v>
      </c>
    </row>
    <row r="229" spans="1:15">
      <c r="A229" s="779">
        <v>192</v>
      </c>
      <c r="B229" s="355">
        <v>43900</v>
      </c>
      <c r="C229" s="356" t="s">
        <v>31</v>
      </c>
      <c r="D229" s="781" t="s">
        <v>13</v>
      </c>
      <c r="E229" s="357">
        <v>12</v>
      </c>
      <c r="F229" s="781" t="s">
        <v>3</v>
      </c>
      <c r="G229" s="351" t="s">
        <v>193</v>
      </c>
      <c r="H229" s="352">
        <v>1.4</v>
      </c>
      <c r="I229" s="352">
        <v>1.1499999999999999</v>
      </c>
      <c r="J229" s="352">
        <v>1</v>
      </c>
      <c r="K229" s="358">
        <v>1</v>
      </c>
      <c r="L229" s="359">
        <f t="shared" si="20"/>
        <v>1.6099999999999999</v>
      </c>
      <c r="M229" s="360" t="s">
        <v>33</v>
      </c>
      <c r="N229" s="361">
        <v>43901</v>
      </c>
      <c r="O229" s="362" t="s">
        <v>32</v>
      </c>
    </row>
    <row r="230" spans="1:15">
      <c r="A230" s="779">
        <v>193</v>
      </c>
      <c r="B230" s="355">
        <v>43900</v>
      </c>
      <c r="C230" s="356" t="s">
        <v>31</v>
      </c>
      <c r="D230" s="781" t="s">
        <v>13</v>
      </c>
      <c r="E230" s="357">
        <v>12</v>
      </c>
      <c r="F230" s="781" t="s">
        <v>3</v>
      </c>
      <c r="G230" s="351" t="s">
        <v>196</v>
      </c>
      <c r="H230" s="352">
        <v>1.3</v>
      </c>
      <c r="I230" s="352">
        <v>1.1499999999999999</v>
      </c>
      <c r="J230" s="352">
        <v>1</v>
      </c>
      <c r="K230" s="358">
        <v>1</v>
      </c>
      <c r="L230" s="359">
        <f t="shared" si="20"/>
        <v>1.4949999999999999</v>
      </c>
      <c r="M230" s="360" t="s">
        <v>33</v>
      </c>
      <c r="N230" s="361">
        <v>43901</v>
      </c>
      <c r="O230" s="362" t="s">
        <v>32</v>
      </c>
    </row>
    <row r="231" spans="1:15">
      <c r="A231" s="779">
        <v>194</v>
      </c>
      <c r="B231" s="355">
        <v>43900</v>
      </c>
      <c r="C231" s="356" t="s">
        <v>31</v>
      </c>
      <c r="D231" s="781" t="s">
        <v>13</v>
      </c>
      <c r="E231" s="357">
        <v>12</v>
      </c>
      <c r="F231" s="781" t="s">
        <v>3</v>
      </c>
      <c r="G231" s="351" t="s">
        <v>192</v>
      </c>
      <c r="H231" s="352">
        <v>1.5</v>
      </c>
      <c r="I231" s="352">
        <v>1.1499999999999999</v>
      </c>
      <c r="J231" s="352">
        <v>0.6</v>
      </c>
      <c r="K231" s="358">
        <v>1</v>
      </c>
      <c r="L231" s="359">
        <f t="shared" si="20"/>
        <v>1.0349999999999999</v>
      </c>
      <c r="M231" s="360" t="s">
        <v>33</v>
      </c>
      <c r="N231" s="361">
        <v>43904</v>
      </c>
      <c r="O231" s="362" t="s">
        <v>32</v>
      </c>
    </row>
    <row r="232" spans="1:15">
      <c r="A232" s="779">
        <v>195</v>
      </c>
      <c r="B232" s="355">
        <v>43900</v>
      </c>
      <c r="C232" s="356" t="s">
        <v>31</v>
      </c>
      <c r="D232" s="781" t="s">
        <v>13</v>
      </c>
      <c r="E232" s="357">
        <v>12</v>
      </c>
      <c r="F232" s="781" t="s">
        <v>3</v>
      </c>
      <c r="G232" s="351" t="s">
        <v>194</v>
      </c>
      <c r="H232" s="352">
        <v>2.2999999999999998</v>
      </c>
      <c r="I232" s="352">
        <v>1.35</v>
      </c>
      <c r="J232" s="352">
        <v>0.6</v>
      </c>
      <c r="K232" s="358">
        <v>1</v>
      </c>
      <c r="L232" s="359">
        <f t="shared" si="20"/>
        <v>1.863</v>
      </c>
      <c r="M232" s="360" t="s">
        <v>33</v>
      </c>
      <c r="N232" s="361">
        <v>43901</v>
      </c>
      <c r="O232" s="362" t="s">
        <v>32</v>
      </c>
    </row>
    <row r="233" spans="1:15">
      <c r="A233" s="779">
        <v>196</v>
      </c>
      <c r="B233" s="355">
        <v>43900</v>
      </c>
      <c r="C233" s="356" t="s">
        <v>31</v>
      </c>
      <c r="D233" s="781" t="s">
        <v>13</v>
      </c>
      <c r="E233" s="357">
        <v>12</v>
      </c>
      <c r="F233" s="781" t="s">
        <v>3</v>
      </c>
      <c r="G233" s="351" t="s">
        <v>215</v>
      </c>
      <c r="H233" s="352">
        <v>1.1000000000000001</v>
      </c>
      <c r="I233" s="352">
        <v>0.95</v>
      </c>
      <c r="J233" s="352">
        <v>0.6</v>
      </c>
      <c r="K233" s="358">
        <v>1</v>
      </c>
      <c r="L233" s="359">
        <f t="shared" si="20"/>
        <v>0.62699999999999989</v>
      </c>
      <c r="M233" s="360" t="s">
        <v>33</v>
      </c>
      <c r="N233" s="361">
        <v>43901</v>
      </c>
      <c r="O233" s="362" t="s">
        <v>32</v>
      </c>
    </row>
    <row r="234" spans="1:15">
      <c r="A234" s="779">
        <v>197</v>
      </c>
      <c r="B234" s="355">
        <v>43900</v>
      </c>
      <c r="C234" s="356" t="s">
        <v>31</v>
      </c>
      <c r="D234" s="781" t="s">
        <v>13</v>
      </c>
      <c r="E234" s="357">
        <v>12</v>
      </c>
      <c r="F234" s="781" t="s">
        <v>3</v>
      </c>
      <c r="G234" s="351" t="s">
        <v>214</v>
      </c>
      <c r="H234" s="352">
        <v>1.6</v>
      </c>
      <c r="I234" s="352">
        <v>1.35</v>
      </c>
      <c r="J234" s="352">
        <v>0.6</v>
      </c>
      <c r="K234" s="358">
        <v>1</v>
      </c>
      <c r="L234" s="359">
        <f t="shared" si="20"/>
        <v>1.296</v>
      </c>
      <c r="M234" s="360" t="s">
        <v>33</v>
      </c>
      <c r="N234" s="361">
        <v>43904</v>
      </c>
      <c r="O234" s="362" t="s">
        <v>32</v>
      </c>
    </row>
    <row r="235" spans="1:15">
      <c r="A235" s="779">
        <v>198</v>
      </c>
      <c r="B235" s="355">
        <v>43900</v>
      </c>
      <c r="C235" s="356" t="s">
        <v>31</v>
      </c>
      <c r="D235" s="781" t="s">
        <v>13</v>
      </c>
      <c r="E235" s="357">
        <v>12</v>
      </c>
      <c r="F235" s="781" t="s">
        <v>3</v>
      </c>
      <c r="G235" s="351" t="s">
        <v>429</v>
      </c>
      <c r="H235" s="352">
        <v>1.5</v>
      </c>
      <c r="I235" s="352">
        <v>1.25</v>
      </c>
      <c r="J235" s="352">
        <v>0.6</v>
      </c>
      <c r="K235" s="358">
        <v>1</v>
      </c>
      <c r="L235" s="359">
        <f t="shared" si="20"/>
        <v>1.125</v>
      </c>
      <c r="M235" s="360" t="s">
        <v>33</v>
      </c>
      <c r="N235" s="361">
        <v>43901</v>
      </c>
      <c r="O235" s="362" t="s">
        <v>32</v>
      </c>
    </row>
    <row r="236" spans="1:15">
      <c r="A236" s="779">
        <v>199</v>
      </c>
      <c r="B236" s="355">
        <v>43900</v>
      </c>
      <c r="C236" s="356" t="s">
        <v>31</v>
      </c>
      <c r="D236" s="781" t="s">
        <v>13</v>
      </c>
      <c r="E236" s="357">
        <v>12</v>
      </c>
      <c r="F236" s="781" t="s">
        <v>3</v>
      </c>
      <c r="G236" s="351" t="s">
        <v>477</v>
      </c>
      <c r="H236" s="352">
        <v>1.4</v>
      </c>
      <c r="I236" s="352">
        <v>0.65</v>
      </c>
      <c r="J236" s="352">
        <v>0.6</v>
      </c>
      <c r="K236" s="358">
        <v>1</v>
      </c>
      <c r="L236" s="359">
        <f t="shared" si="20"/>
        <v>0.54599999999999993</v>
      </c>
      <c r="M236" s="360" t="s">
        <v>33</v>
      </c>
      <c r="N236" s="361">
        <v>43902</v>
      </c>
      <c r="O236" s="362" t="s">
        <v>32</v>
      </c>
    </row>
    <row r="237" spans="1:15">
      <c r="A237" s="779">
        <v>200</v>
      </c>
      <c r="B237" s="355">
        <v>43900</v>
      </c>
      <c r="C237" s="356" t="s">
        <v>31</v>
      </c>
      <c r="D237" s="781" t="s">
        <v>13</v>
      </c>
      <c r="E237" s="357">
        <v>12</v>
      </c>
      <c r="F237" s="781" t="s">
        <v>3</v>
      </c>
      <c r="G237" s="351" t="s">
        <v>478</v>
      </c>
      <c r="H237" s="352">
        <v>1.3</v>
      </c>
      <c r="I237" s="352">
        <v>0.95</v>
      </c>
      <c r="J237" s="352">
        <v>0.6</v>
      </c>
      <c r="K237" s="358">
        <v>1</v>
      </c>
      <c r="L237" s="359">
        <f t="shared" si="20"/>
        <v>0.74099999999999988</v>
      </c>
      <c r="M237" s="360" t="s">
        <v>33</v>
      </c>
      <c r="N237" s="361">
        <v>43902</v>
      </c>
      <c r="O237" s="362" t="s">
        <v>32</v>
      </c>
    </row>
    <row r="238" spans="1:15">
      <c r="A238" s="779">
        <v>201</v>
      </c>
      <c r="B238" s="355">
        <v>43900</v>
      </c>
      <c r="C238" s="356" t="s">
        <v>31</v>
      </c>
      <c r="D238" s="781" t="s">
        <v>13</v>
      </c>
      <c r="E238" s="357">
        <v>12</v>
      </c>
      <c r="F238" s="781" t="s">
        <v>4</v>
      </c>
      <c r="G238" s="351" t="s">
        <v>479</v>
      </c>
      <c r="H238" s="352">
        <v>1.2</v>
      </c>
      <c r="I238" s="352">
        <v>0.95</v>
      </c>
      <c r="J238" s="352">
        <v>0.6</v>
      </c>
      <c r="K238" s="358">
        <v>1</v>
      </c>
      <c r="L238" s="359">
        <f t="shared" si="20"/>
        <v>0.68399999999999994</v>
      </c>
      <c r="M238" s="360" t="s">
        <v>33</v>
      </c>
      <c r="N238" s="361">
        <v>43900</v>
      </c>
      <c r="O238" s="362" t="s">
        <v>32</v>
      </c>
    </row>
    <row r="239" spans="1:15">
      <c r="A239" s="779">
        <v>202</v>
      </c>
      <c r="B239" s="355">
        <v>43900</v>
      </c>
      <c r="C239" s="356" t="s">
        <v>31</v>
      </c>
      <c r="D239" s="781" t="s">
        <v>13</v>
      </c>
      <c r="E239" s="357">
        <v>12</v>
      </c>
      <c r="F239" s="781" t="s">
        <v>4</v>
      </c>
      <c r="G239" s="351" t="s">
        <v>480</v>
      </c>
      <c r="H239" s="352">
        <v>1.7</v>
      </c>
      <c r="I239" s="352">
        <v>0.6</v>
      </c>
      <c r="J239" s="352">
        <v>0.6</v>
      </c>
      <c r="K239" s="358">
        <v>1</v>
      </c>
      <c r="L239" s="359">
        <f t="shared" si="20"/>
        <v>0.61199999999999999</v>
      </c>
      <c r="M239" s="360" t="s">
        <v>33</v>
      </c>
      <c r="N239" s="361">
        <v>43902</v>
      </c>
      <c r="O239" s="362" t="s">
        <v>32</v>
      </c>
    </row>
    <row r="240" spans="1:15">
      <c r="A240" s="779">
        <v>203</v>
      </c>
      <c r="B240" s="355">
        <v>43900</v>
      </c>
      <c r="C240" s="356" t="s">
        <v>31</v>
      </c>
      <c r="D240" s="781" t="s">
        <v>13</v>
      </c>
      <c r="E240" s="357">
        <v>12</v>
      </c>
      <c r="F240" s="781" t="s">
        <v>4</v>
      </c>
      <c r="G240" s="351" t="s">
        <v>185</v>
      </c>
      <c r="H240" s="352">
        <v>1.9</v>
      </c>
      <c r="I240" s="352">
        <v>0.65</v>
      </c>
      <c r="J240" s="352">
        <v>0.6</v>
      </c>
      <c r="K240" s="358">
        <v>1</v>
      </c>
      <c r="L240" s="359">
        <f t="shared" si="20"/>
        <v>0.74099999999999988</v>
      </c>
      <c r="M240" s="360" t="s">
        <v>33</v>
      </c>
      <c r="N240" s="361">
        <v>43904</v>
      </c>
      <c r="O240" s="362" t="s">
        <v>32</v>
      </c>
    </row>
    <row r="241" spans="1:15">
      <c r="A241" s="779">
        <v>204</v>
      </c>
      <c r="B241" s="355">
        <v>43900</v>
      </c>
      <c r="C241" s="356" t="s">
        <v>31</v>
      </c>
      <c r="D241" s="781" t="s">
        <v>13</v>
      </c>
      <c r="E241" s="357">
        <v>12</v>
      </c>
      <c r="F241" s="781" t="s">
        <v>4</v>
      </c>
      <c r="G241" s="351" t="s">
        <v>190</v>
      </c>
      <c r="H241" s="352">
        <v>1.2</v>
      </c>
      <c r="I241" s="352">
        <v>1.25</v>
      </c>
      <c r="J241" s="352">
        <v>0.6</v>
      </c>
      <c r="K241" s="358">
        <v>1</v>
      </c>
      <c r="L241" s="359">
        <f t="shared" si="20"/>
        <v>0.89999999999999991</v>
      </c>
      <c r="M241" s="360" t="s">
        <v>33</v>
      </c>
      <c r="N241" s="361">
        <v>43905</v>
      </c>
      <c r="O241" s="362" t="s">
        <v>32</v>
      </c>
    </row>
    <row r="242" spans="1:15">
      <c r="A242" s="779">
        <v>205</v>
      </c>
      <c r="B242" s="355">
        <v>43900</v>
      </c>
      <c r="C242" s="356" t="s">
        <v>31</v>
      </c>
      <c r="D242" s="781" t="s">
        <v>13</v>
      </c>
      <c r="E242" s="357">
        <v>12</v>
      </c>
      <c r="F242" s="781" t="s">
        <v>4</v>
      </c>
      <c r="G242" s="351" t="s">
        <v>481</v>
      </c>
      <c r="H242" s="352">
        <v>1.2</v>
      </c>
      <c r="I242" s="352">
        <v>1.05</v>
      </c>
      <c r="J242" s="352">
        <v>0.6</v>
      </c>
      <c r="K242" s="358">
        <v>1</v>
      </c>
      <c r="L242" s="359">
        <f t="shared" si="20"/>
        <v>0.75600000000000001</v>
      </c>
      <c r="M242" s="360" t="s">
        <v>33</v>
      </c>
      <c r="N242" s="361">
        <v>43904</v>
      </c>
      <c r="O242" s="362" t="s">
        <v>32</v>
      </c>
    </row>
    <row r="243" spans="1:15">
      <c r="A243" s="779">
        <v>206</v>
      </c>
      <c r="B243" s="862">
        <v>43900</v>
      </c>
      <c r="C243" s="863" t="s">
        <v>31</v>
      </c>
      <c r="D243" s="864" t="s">
        <v>13</v>
      </c>
      <c r="E243" s="865">
        <v>12</v>
      </c>
      <c r="F243" s="864" t="s">
        <v>4</v>
      </c>
      <c r="G243" s="866" t="s">
        <v>195</v>
      </c>
      <c r="H243" s="867">
        <v>1.1000000000000001</v>
      </c>
      <c r="I243" s="867">
        <v>0.95</v>
      </c>
      <c r="J243" s="867">
        <v>0.6</v>
      </c>
      <c r="K243" s="868">
        <v>1</v>
      </c>
      <c r="L243" s="818">
        <f t="shared" si="20"/>
        <v>0.62699999999999989</v>
      </c>
      <c r="M243" s="869" t="s">
        <v>33</v>
      </c>
      <c r="N243" s="870">
        <v>43902</v>
      </c>
      <c r="O243" s="871" t="s">
        <v>32</v>
      </c>
    </row>
    <row r="244" spans="1:15">
      <c r="A244" s="779">
        <v>207</v>
      </c>
      <c r="B244" s="355">
        <v>43901</v>
      </c>
      <c r="C244" s="356" t="s">
        <v>31</v>
      </c>
      <c r="D244" s="350" t="s">
        <v>13</v>
      </c>
      <c r="E244" s="357">
        <v>12</v>
      </c>
      <c r="F244" s="350" t="s">
        <v>3</v>
      </c>
      <c r="G244" s="351" t="s">
        <v>484</v>
      </c>
      <c r="H244" s="352">
        <v>1.3</v>
      </c>
      <c r="I244" s="352">
        <v>0.65</v>
      </c>
      <c r="J244" s="352">
        <v>0.6</v>
      </c>
      <c r="K244" s="358">
        <v>1</v>
      </c>
      <c r="L244" s="359">
        <f t="shared" si="20"/>
        <v>0.50700000000000001</v>
      </c>
      <c r="M244" s="360" t="s">
        <v>33</v>
      </c>
      <c r="N244" s="361">
        <v>43905</v>
      </c>
      <c r="O244" s="362" t="s">
        <v>32</v>
      </c>
    </row>
    <row r="245" spans="1:15">
      <c r="A245" s="779">
        <v>208</v>
      </c>
      <c r="B245" s="355">
        <v>43901</v>
      </c>
      <c r="C245" s="356" t="s">
        <v>31</v>
      </c>
      <c r="D245" s="781" t="s">
        <v>13</v>
      </c>
      <c r="E245" s="357">
        <v>12</v>
      </c>
      <c r="F245" s="781" t="s">
        <v>3</v>
      </c>
      <c r="G245" s="351" t="s">
        <v>485</v>
      </c>
      <c r="H245" s="352">
        <v>1.2</v>
      </c>
      <c r="I245" s="352">
        <v>0.85</v>
      </c>
      <c r="J245" s="352">
        <v>0.6</v>
      </c>
      <c r="K245" s="358">
        <v>1</v>
      </c>
      <c r="L245" s="359">
        <f t="shared" si="20"/>
        <v>0.61199999999999999</v>
      </c>
      <c r="M245" s="360" t="s">
        <v>33</v>
      </c>
      <c r="N245" s="361">
        <v>43904</v>
      </c>
      <c r="O245" s="362" t="s">
        <v>32</v>
      </c>
    </row>
    <row r="246" spans="1:15">
      <c r="A246" s="779">
        <v>209</v>
      </c>
      <c r="B246" s="355">
        <v>43901</v>
      </c>
      <c r="C246" s="356" t="s">
        <v>31</v>
      </c>
      <c r="D246" s="781" t="s">
        <v>13</v>
      </c>
      <c r="E246" s="357">
        <v>12</v>
      </c>
      <c r="F246" s="781" t="s">
        <v>3</v>
      </c>
      <c r="G246" s="351" t="s">
        <v>486</v>
      </c>
      <c r="H246" s="352">
        <v>1.2</v>
      </c>
      <c r="I246" s="352">
        <v>0.6</v>
      </c>
      <c r="J246" s="352">
        <v>0.6</v>
      </c>
      <c r="K246" s="358">
        <v>1</v>
      </c>
      <c r="L246" s="359">
        <f t="shared" si="20"/>
        <v>0.432</v>
      </c>
      <c r="M246" s="360" t="s">
        <v>33</v>
      </c>
      <c r="N246" s="361">
        <v>43902</v>
      </c>
      <c r="O246" s="362" t="s">
        <v>32</v>
      </c>
    </row>
    <row r="247" spans="1:15">
      <c r="A247" s="779">
        <v>210</v>
      </c>
      <c r="B247" s="355">
        <v>43901</v>
      </c>
      <c r="C247" s="356" t="s">
        <v>31</v>
      </c>
      <c r="D247" s="781" t="s">
        <v>13</v>
      </c>
      <c r="E247" s="357">
        <v>12</v>
      </c>
      <c r="F247" s="781" t="s">
        <v>3</v>
      </c>
      <c r="G247" s="351" t="s">
        <v>487</v>
      </c>
      <c r="H247" s="352">
        <v>1</v>
      </c>
      <c r="I247" s="352">
        <v>0.65</v>
      </c>
      <c r="J247" s="352">
        <v>0.6</v>
      </c>
      <c r="K247" s="358">
        <v>1</v>
      </c>
      <c r="L247" s="359">
        <f t="shared" si="20"/>
        <v>0.39</v>
      </c>
      <c r="M247" s="360" t="s">
        <v>33</v>
      </c>
      <c r="N247" s="361">
        <v>43905</v>
      </c>
      <c r="O247" s="362" t="s">
        <v>32</v>
      </c>
    </row>
    <row r="248" spans="1:15">
      <c r="A248" s="779">
        <v>211</v>
      </c>
      <c r="B248" s="355">
        <v>43901</v>
      </c>
      <c r="C248" s="356" t="s">
        <v>31</v>
      </c>
      <c r="D248" s="781" t="s">
        <v>13</v>
      </c>
      <c r="E248" s="357">
        <v>12</v>
      </c>
      <c r="F248" s="781" t="s">
        <v>3</v>
      </c>
      <c r="G248" s="351" t="s">
        <v>488</v>
      </c>
      <c r="H248" s="352">
        <v>1.3</v>
      </c>
      <c r="I248" s="352">
        <v>1.1499999999999999</v>
      </c>
      <c r="J248" s="352">
        <v>0.6</v>
      </c>
      <c r="K248" s="358">
        <v>1</v>
      </c>
      <c r="L248" s="359">
        <f t="shared" si="20"/>
        <v>0.89699999999999991</v>
      </c>
      <c r="M248" s="360" t="s">
        <v>33</v>
      </c>
      <c r="N248" s="361">
        <v>43901</v>
      </c>
      <c r="O248" s="362" t="s">
        <v>32</v>
      </c>
    </row>
    <row r="249" spans="1:15">
      <c r="A249" s="779">
        <v>212</v>
      </c>
      <c r="B249" s="355">
        <v>43901</v>
      </c>
      <c r="C249" s="356" t="s">
        <v>31</v>
      </c>
      <c r="D249" s="781" t="s">
        <v>13</v>
      </c>
      <c r="E249" s="357">
        <v>12</v>
      </c>
      <c r="F249" s="781" t="s">
        <v>3</v>
      </c>
      <c r="G249" s="351" t="s">
        <v>489</v>
      </c>
      <c r="H249" s="352">
        <v>1.2</v>
      </c>
      <c r="I249" s="352">
        <v>1.05</v>
      </c>
      <c r="J249" s="352">
        <v>0.6</v>
      </c>
      <c r="K249" s="358">
        <v>1</v>
      </c>
      <c r="L249" s="359">
        <f t="shared" si="20"/>
        <v>0.75600000000000001</v>
      </c>
      <c r="M249" s="360" t="s">
        <v>33</v>
      </c>
      <c r="N249" s="361">
        <v>43901</v>
      </c>
      <c r="O249" s="362" t="s">
        <v>32</v>
      </c>
    </row>
    <row r="250" spans="1:15">
      <c r="A250" s="779">
        <v>213</v>
      </c>
      <c r="B250" s="355">
        <v>43901</v>
      </c>
      <c r="C250" s="356" t="s">
        <v>31</v>
      </c>
      <c r="D250" s="781" t="s">
        <v>13</v>
      </c>
      <c r="E250" s="357">
        <v>12</v>
      </c>
      <c r="F250" s="781" t="s">
        <v>3</v>
      </c>
      <c r="G250" s="351" t="s">
        <v>490</v>
      </c>
      <c r="H250" s="352">
        <v>1.7</v>
      </c>
      <c r="I250" s="352">
        <v>0.65</v>
      </c>
      <c r="J250" s="352">
        <v>0.6</v>
      </c>
      <c r="K250" s="358">
        <v>1</v>
      </c>
      <c r="L250" s="359">
        <f t="shared" si="20"/>
        <v>0.66299999999999992</v>
      </c>
      <c r="M250" s="360" t="s">
        <v>33</v>
      </c>
      <c r="N250" s="361"/>
      <c r="O250" s="362"/>
    </row>
    <row r="251" spans="1:15">
      <c r="A251" s="779">
        <v>214</v>
      </c>
      <c r="B251" s="355">
        <v>43901</v>
      </c>
      <c r="C251" s="356" t="s">
        <v>31</v>
      </c>
      <c r="D251" s="781" t="s">
        <v>13</v>
      </c>
      <c r="E251" s="357">
        <v>12</v>
      </c>
      <c r="F251" s="781" t="s">
        <v>3</v>
      </c>
      <c r="G251" s="351" t="s">
        <v>491</v>
      </c>
      <c r="H251" s="352">
        <v>1.4</v>
      </c>
      <c r="I251" s="352">
        <v>1.25</v>
      </c>
      <c r="J251" s="352">
        <v>0.6</v>
      </c>
      <c r="K251" s="358">
        <v>1</v>
      </c>
      <c r="L251" s="359">
        <f t="shared" si="20"/>
        <v>1.05</v>
      </c>
      <c r="M251" s="360" t="s">
        <v>33</v>
      </c>
      <c r="N251" s="361">
        <v>43911</v>
      </c>
      <c r="O251" s="362" t="s">
        <v>32</v>
      </c>
    </row>
    <row r="252" spans="1:15">
      <c r="A252" s="779">
        <v>215</v>
      </c>
      <c r="B252" s="355">
        <v>43901</v>
      </c>
      <c r="C252" s="356" t="s">
        <v>31</v>
      </c>
      <c r="D252" s="781" t="s">
        <v>13</v>
      </c>
      <c r="E252" s="357">
        <v>12</v>
      </c>
      <c r="F252" s="781" t="s">
        <v>3</v>
      </c>
      <c r="G252" s="351" t="s">
        <v>492</v>
      </c>
      <c r="H252" s="352">
        <v>2.9</v>
      </c>
      <c r="I252" s="352">
        <v>1.35</v>
      </c>
      <c r="J252" s="352">
        <v>0.6</v>
      </c>
      <c r="K252" s="358">
        <v>1</v>
      </c>
      <c r="L252" s="359">
        <f t="shared" si="20"/>
        <v>2.3489999999999998</v>
      </c>
      <c r="M252" s="360" t="s">
        <v>33</v>
      </c>
      <c r="N252" s="361">
        <v>43901</v>
      </c>
      <c r="O252" s="362" t="s">
        <v>32</v>
      </c>
    </row>
    <row r="253" spans="1:15">
      <c r="A253" s="779">
        <v>216</v>
      </c>
      <c r="B253" s="355">
        <v>43901</v>
      </c>
      <c r="C253" s="356" t="s">
        <v>31</v>
      </c>
      <c r="D253" s="781" t="s">
        <v>13</v>
      </c>
      <c r="E253" s="357">
        <v>12</v>
      </c>
      <c r="F253" s="350" t="s">
        <v>4</v>
      </c>
      <c r="G253" s="351" t="s">
        <v>493</v>
      </c>
      <c r="H253" s="352">
        <v>1.3</v>
      </c>
      <c r="I253" s="352">
        <v>0.95</v>
      </c>
      <c r="J253" s="352">
        <v>0.6</v>
      </c>
      <c r="K253" s="358">
        <v>1</v>
      </c>
      <c r="L253" s="359">
        <f t="shared" si="20"/>
        <v>0.74099999999999988</v>
      </c>
      <c r="M253" s="360" t="s">
        <v>33</v>
      </c>
      <c r="N253" s="361">
        <v>43901</v>
      </c>
      <c r="O253" s="362" t="s">
        <v>32</v>
      </c>
    </row>
    <row r="254" spans="1:15">
      <c r="A254" s="779">
        <v>217</v>
      </c>
      <c r="B254" s="862">
        <v>43901</v>
      </c>
      <c r="C254" s="863" t="s">
        <v>31</v>
      </c>
      <c r="D254" s="864" t="s">
        <v>13</v>
      </c>
      <c r="E254" s="865">
        <v>12</v>
      </c>
      <c r="F254" s="864" t="s">
        <v>4</v>
      </c>
      <c r="G254" s="866" t="s">
        <v>494</v>
      </c>
      <c r="H254" s="867">
        <v>2.2000000000000002</v>
      </c>
      <c r="I254" s="867">
        <v>0.65</v>
      </c>
      <c r="J254" s="867">
        <v>0.6</v>
      </c>
      <c r="K254" s="868">
        <v>1</v>
      </c>
      <c r="L254" s="818">
        <f t="shared" si="20"/>
        <v>0.8580000000000001</v>
      </c>
      <c r="M254" s="869" t="s">
        <v>33</v>
      </c>
      <c r="N254" s="870">
        <v>43902</v>
      </c>
      <c r="O254" s="871" t="s">
        <v>32</v>
      </c>
    </row>
    <row r="255" spans="1:15">
      <c r="A255" s="779">
        <v>218</v>
      </c>
      <c r="B255" s="355">
        <v>43902</v>
      </c>
      <c r="C255" s="356" t="s">
        <v>31</v>
      </c>
      <c r="D255" s="350" t="s">
        <v>15</v>
      </c>
      <c r="E255" s="357">
        <v>8</v>
      </c>
      <c r="F255" s="350" t="s">
        <v>3</v>
      </c>
      <c r="G255" s="351" t="s">
        <v>250</v>
      </c>
      <c r="H255" s="352">
        <v>1.2</v>
      </c>
      <c r="I255" s="352">
        <v>1.25</v>
      </c>
      <c r="J255" s="352">
        <v>0.6</v>
      </c>
      <c r="K255" s="358">
        <v>1</v>
      </c>
      <c r="L255" s="359">
        <f t="shared" si="20"/>
        <v>0.89999999999999991</v>
      </c>
      <c r="M255" s="360" t="s">
        <v>33</v>
      </c>
      <c r="N255" s="361">
        <v>43902</v>
      </c>
      <c r="O255" s="362" t="s">
        <v>32</v>
      </c>
    </row>
    <row r="256" spans="1:15">
      <c r="A256" s="779">
        <v>219</v>
      </c>
      <c r="B256" s="355">
        <v>43902</v>
      </c>
      <c r="C256" s="356" t="s">
        <v>31</v>
      </c>
      <c r="D256" s="781" t="s">
        <v>15</v>
      </c>
      <c r="E256" s="357">
        <v>8</v>
      </c>
      <c r="F256" s="781" t="s">
        <v>3</v>
      </c>
      <c r="G256" s="351" t="s">
        <v>179</v>
      </c>
      <c r="H256" s="352">
        <v>1.2</v>
      </c>
      <c r="I256" s="352">
        <v>1.1499999999999999</v>
      </c>
      <c r="J256" s="352">
        <v>0.6</v>
      </c>
      <c r="K256" s="358">
        <v>1</v>
      </c>
      <c r="L256" s="359">
        <f t="shared" si="20"/>
        <v>0.82799999999999996</v>
      </c>
      <c r="M256" s="360" t="s">
        <v>33</v>
      </c>
      <c r="N256" s="361">
        <v>43904</v>
      </c>
      <c r="O256" s="362" t="s">
        <v>32</v>
      </c>
    </row>
    <row r="257" spans="1:15">
      <c r="A257" s="779">
        <v>220</v>
      </c>
      <c r="B257" s="355">
        <v>43902</v>
      </c>
      <c r="C257" s="356" t="s">
        <v>31</v>
      </c>
      <c r="D257" s="781" t="s">
        <v>15</v>
      </c>
      <c r="E257" s="357">
        <v>8</v>
      </c>
      <c r="F257" s="781" t="s">
        <v>3</v>
      </c>
      <c r="G257" s="351" t="s">
        <v>178</v>
      </c>
      <c r="H257" s="352">
        <v>1.2</v>
      </c>
      <c r="I257" s="352">
        <v>1.25</v>
      </c>
      <c r="J257" s="352">
        <v>0.6</v>
      </c>
      <c r="K257" s="358">
        <v>1</v>
      </c>
      <c r="L257" s="359">
        <f t="shared" si="20"/>
        <v>0.89999999999999991</v>
      </c>
      <c r="M257" s="360" t="s">
        <v>33</v>
      </c>
      <c r="N257" s="361">
        <v>43902</v>
      </c>
      <c r="O257" s="362" t="s">
        <v>32</v>
      </c>
    </row>
    <row r="258" spans="1:15">
      <c r="A258" s="779">
        <v>221</v>
      </c>
      <c r="B258" s="355">
        <v>43902</v>
      </c>
      <c r="C258" s="356" t="s">
        <v>31</v>
      </c>
      <c r="D258" s="781" t="s">
        <v>15</v>
      </c>
      <c r="E258" s="357">
        <v>8</v>
      </c>
      <c r="F258" s="781" t="s">
        <v>3</v>
      </c>
      <c r="G258" s="351" t="s">
        <v>168</v>
      </c>
      <c r="H258" s="352">
        <v>1.4</v>
      </c>
      <c r="I258" s="352">
        <v>0.95</v>
      </c>
      <c r="J258" s="352">
        <v>0.6</v>
      </c>
      <c r="K258" s="358">
        <v>1</v>
      </c>
      <c r="L258" s="359">
        <f t="shared" si="20"/>
        <v>0.79799999999999993</v>
      </c>
      <c r="M258" s="360" t="s">
        <v>33</v>
      </c>
      <c r="N258" s="361">
        <v>43902</v>
      </c>
      <c r="O258" s="362" t="s">
        <v>32</v>
      </c>
    </row>
    <row r="259" spans="1:15">
      <c r="A259" s="779">
        <v>222</v>
      </c>
      <c r="B259" s="355">
        <v>43902</v>
      </c>
      <c r="C259" s="356" t="s">
        <v>31</v>
      </c>
      <c r="D259" s="781" t="s">
        <v>15</v>
      </c>
      <c r="E259" s="357">
        <v>8</v>
      </c>
      <c r="F259" s="781" t="s">
        <v>3</v>
      </c>
      <c r="G259" s="351" t="s">
        <v>177</v>
      </c>
      <c r="H259" s="352">
        <v>1.6</v>
      </c>
      <c r="I259" s="352">
        <v>1.25</v>
      </c>
      <c r="J259" s="352">
        <v>0.6</v>
      </c>
      <c r="K259" s="358">
        <v>1</v>
      </c>
      <c r="L259" s="359">
        <f t="shared" si="20"/>
        <v>1.2</v>
      </c>
      <c r="M259" s="360" t="s">
        <v>33</v>
      </c>
      <c r="N259" s="361">
        <v>43902</v>
      </c>
      <c r="O259" s="362" t="s">
        <v>32</v>
      </c>
    </row>
    <row r="260" spans="1:15">
      <c r="A260" s="779">
        <v>223</v>
      </c>
      <c r="B260" s="355">
        <v>43902</v>
      </c>
      <c r="C260" s="356" t="s">
        <v>31</v>
      </c>
      <c r="D260" s="781" t="s">
        <v>15</v>
      </c>
      <c r="E260" s="357">
        <v>8</v>
      </c>
      <c r="F260" s="781" t="s">
        <v>3</v>
      </c>
      <c r="G260" s="351" t="s">
        <v>173</v>
      </c>
      <c r="H260" s="352">
        <v>1.2</v>
      </c>
      <c r="I260" s="352">
        <v>0.75</v>
      </c>
      <c r="J260" s="352">
        <v>0.6</v>
      </c>
      <c r="K260" s="358">
        <v>1</v>
      </c>
      <c r="L260" s="359">
        <f t="shared" si="20"/>
        <v>0.53999999999999992</v>
      </c>
      <c r="M260" s="360" t="s">
        <v>33</v>
      </c>
      <c r="N260" s="361"/>
      <c r="O260" s="362"/>
    </row>
    <row r="261" spans="1:15">
      <c r="A261" s="779">
        <v>224</v>
      </c>
      <c r="B261" s="355">
        <v>43902</v>
      </c>
      <c r="C261" s="356" t="s">
        <v>31</v>
      </c>
      <c r="D261" s="781" t="s">
        <v>15</v>
      </c>
      <c r="E261" s="357">
        <v>8</v>
      </c>
      <c r="F261" s="781" t="s">
        <v>3</v>
      </c>
      <c r="G261" s="351" t="s">
        <v>213</v>
      </c>
      <c r="H261" s="352">
        <v>1.8</v>
      </c>
      <c r="I261" s="352">
        <v>1.35</v>
      </c>
      <c r="J261" s="352">
        <v>0.6</v>
      </c>
      <c r="K261" s="358">
        <v>1</v>
      </c>
      <c r="L261" s="359">
        <f t="shared" si="20"/>
        <v>1.458</v>
      </c>
      <c r="M261" s="360" t="s">
        <v>33</v>
      </c>
      <c r="N261" s="361">
        <v>43904</v>
      </c>
      <c r="O261" s="362" t="s">
        <v>32</v>
      </c>
    </row>
    <row r="262" spans="1:15">
      <c r="A262" s="779">
        <v>225</v>
      </c>
      <c r="B262" s="355">
        <v>43902</v>
      </c>
      <c r="C262" s="356" t="s">
        <v>31</v>
      </c>
      <c r="D262" s="781" t="s">
        <v>15</v>
      </c>
      <c r="E262" s="357">
        <v>8</v>
      </c>
      <c r="F262" s="781" t="s">
        <v>3</v>
      </c>
      <c r="G262" s="351" t="s">
        <v>182</v>
      </c>
      <c r="H262" s="352">
        <v>1.2</v>
      </c>
      <c r="I262" s="352">
        <v>0.65</v>
      </c>
      <c r="J262" s="352">
        <v>0.6</v>
      </c>
      <c r="K262" s="358">
        <v>1</v>
      </c>
      <c r="L262" s="359">
        <f t="shared" si="20"/>
        <v>0.46799999999999997</v>
      </c>
      <c r="M262" s="360" t="s">
        <v>33</v>
      </c>
      <c r="N262" s="361"/>
      <c r="O262" s="362"/>
    </row>
    <row r="263" spans="1:15">
      <c r="A263" s="779">
        <v>226</v>
      </c>
      <c r="B263" s="355">
        <v>43902</v>
      </c>
      <c r="C263" s="356" t="s">
        <v>31</v>
      </c>
      <c r="D263" s="781" t="s">
        <v>15</v>
      </c>
      <c r="E263" s="357">
        <v>8</v>
      </c>
      <c r="F263" s="781" t="s">
        <v>3</v>
      </c>
      <c r="G263" s="351" t="s">
        <v>212</v>
      </c>
      <c r="H263" s="352">
        <v>1.3</v>
      </c>
      <c r="I263" s="352">
        <v>0.75</v>
      </c>
      <c r="J263" s="352">
        <v>0.6</v>
      </c>
      <c r="K263" s="358">
        <v>1</v>
      </c>
      <c r="L263" s="359">
        <f t="shared" si="20"/>
        <v>0.58500000000000008</v>
      </c>
      <c r="M263" s="360" t="s">
        <v>33</v>
      </c>
      <c r="N263" s="361">
        <v>43902</v>
      </c>
      <c r="O263" s="362" t="s">
        <v>32</v>
      </c>
    </row>
    <row r="264" spans="1:15">
      <c r="A264" s="779">
        <v>227</v>
      </c>
      <c r="B264" s="355">
        <v>43902</v>
      </c>
      <c r="C264" s="356" t="s">
        <v>31</v>
      </c>
      <c r="D264" s="781" t="s">
        <v>15</v>
      </c>
      <c r="E264" s="357">
        <v>8</v>
      </c>
      <c r="F264" s="781" t="s">
        <v>3</v>
      </c>
      <c r="G264" s="351" t="s">
        <v>166</v>
      </c>
      <c r="H264" s="352">
        <v>1.3</v>
      </c>
      <c r="I264" s="352">
        <v>0.75</v>
      </c>
      <c r="J264" s="352">
        <v>0.6</v>
      </c>
      <c r="K264" s="358">
        <v>1</v>
      </c>
      <c r="L264" s="359">
        <f t="shared" si="20"/>
        <v>0.58500000000000008</v>
      </c>
      <c r="M264" s="360" t="s">
        <v>33</v>
      </c>
      <c r="N264" s="361"/>
      <c r="O264" s="362"/>
    </row>
    <row r="265" spans="1:15">
      <c r="A265" s="779">
        <v>228</v>
      </c>
      <c r="B265" s="355">
        <v>43902</v>
      </c>
      <c r="C265" s="356" t="s">
        <v>31</v>
      </c>
      <c r="D265" s="781" t="s">
        <v>15</v>
      </c>
      <c r="E265" s="357">
        <v>8</v>
      </c>
      <c r="F265" s="781" t="s">
        <v>3</v>
      </c>
      <c r="G265" s="351" t="s">
        <v>165</v>
      </c>
      <c r="H265" s="352">
        <v>1.3</v>
      </c>
      <c r="I265" s="352">
        <v>0.75</v>
      </c>
      <c r="J265" s="352">
        <v>0.6</v>
      </c>
      <c r="K265" s="358">
        <v>1</v>
      </c>
      <c r="L265" s="359">
        <f t="shared" ref="L265:L281" si="21">H265*I265*J265</f>
        <v>0.58500000000000008</v>
      </c>
      <c r="M265" s="360" t="s">
        <v>33</v>
      </c>
      <c r="N265" s="361">
        <v>43904</v>
      </c>
      <c r="O265" s="362" t="s">
        <v>32</v>
      </c>
    </row>
    <row r="266" spans="1:15">
      <c r="A266" s="779">
        <v>229</v>
      </c>
      <c r="B266" s="355">
        <v>43902</v>
      </c>
      <c r="C266" s="356" t="s">
        <v>31</v>
      </c>
      <c r="D266" s="781" t="s">
        <v>15</v>
      </c>
      <c r="E266" s="357">
        <v>8</v>
      </c>
      <c r="F266" s="781" t="s">
        <v>3</v>
      </c>
      <c r="G266" s="351" t="s">
        <v>220</v>
      </c>
      <c r="H266" s="352">
        <v>1.3</v>
      </c>
      <c r="I266" s="352">
        <v>0.65</v>
      </c>
      <c r="J266" s="352">
        <v>0.6</v>
      </c>
      <c r="K266" s="358">
        <v>1</v>
      </c>
      <c r="L266" s="359">
        <f t="shared" si="21"/>
        <v>0.50700000000000001</v>
      </c>
      <c r="M266" s="360" t="s">
        <v>33</v>
      </c>
      <c r="N266" s="361">
        <v>43905</v>
      </c>
      <c r="O266" s="362" t="s">
        <v>32</v>
      </c>
    </row>
    <row r="267" spans="1:15">
      <c r="A267" s="779">
        <v>230</v>
      </c>
      <c r="B267" s="355">
        <v>43902</v>
      </c>
      <c r="C267" s="356" t="s">
        <v>31</v>
      </c>
      <c r="D267" s="781" t="s">
        <v>15</v>
      </c>
      <c r="E267" s="357">
        <v>8</v>
      </c>
      <c r="F267" s="781" t="s">
        <v>3</v>
      </c>
      <c r="G267" s="351" t="s">
        <v>201</v>
      </c>
      <c r="H267" s="352">
        <v>1.5</v>
      </c>
      <c r="I267" s="352">
        <v>1.25</v>
      </c>
      <c r="J267" s="352">
        <v>0.6</v>
      </c>
      <c r="K267" s="358">
        <v>1</v>
      </c>
      <c r="L267" s="359">
        <f t="shared" si="21"/>
        <v>1.125</v>
      </c>
      <c r="M267" s="360" t="s">
        <v>33</v>
      </c>
      <c r="N267" s="361">
        <v>43902</v>
      </c>
      <c r="O267" s="362" t="s">
        <v>32</v>
      </c>
    </row>
    <row r="268" spans="1:15">
      <c r="A268" s="779">
        <v>231</v>
      </c>
      <c r="B268" s="355">
        <v>43902</v>
      </c>
      <c r="C268" s="356" t="s">
        <v>31</v>
      </c>
      <c r="D268" s="781" t="s">
        <v>15</v>
      </c>
      <c r="E268" s="357">
        <v>8</v>
      </c>
      <c r="F268" s="350" t="s">
        <v>4</v>
      </c>
      <c r="G268" s="351" t="s">
        <v>211</v>
      </c>
      <c r="H268" s="352">
        <v>1.3</v>
      </c>
      <c r="I268" s="352">
        <v>0.65</v>
      </c>
      <c r="J268" s="352">
        <v>0.6</v>
      </c>
      <c r="K268" s="358">
        <v>1</v>
      </c>
      <c r="L268" s="359">
        <f t="shared" si="21"/>
        <v>0.50700000000000001</v>
      </c>
      <c r="M268" s="360" t="s">
        <v>33</v>
      </c>
      <c r="N268" s="361">
        <v>43904</v>
      </c>
      <c r="O268" s="362" t="s">
        <v>32</v>
      </c>
    </row>
    <row r="269" spans="1:15">
      <c r="A269" s="779">
        <v>232</v>
      </c>
      <c r="B269" s="355">
        <v>43902</v>
      </c>
      <c r="C269" s="356" t="s">
        <v>31</v>
      </c>
      <c r="D269" s="781" t="s">
        <v>15</v>
      </c>
      <c r="E269" s="357">
        <v>8</v>
      </c>
      <c r="F269" s="350" t="s">
        <v>4</v>
      </c>
      <c r="G269" s="351" t="s">
        <v>221</v>
      </c>
      <c r="H269" s="352">
        <v>1</v>
      </c>
      <c r="I269" s="352">
        <v>0.65</v>
      </c>
      <c r="J269" s="352">
        <v>0.6</v>
      </c>
      <c r="K269" s="358">
        <v>1</v>
      </c>
      <c r="L269" s="359">
        <f t="shared" si="21"/>
        <v>0.39</v>
      </c>
      <c r="M269" s="360" t="s">
        <v>33</v>
      </c>
      <c r="N269" s="361">
        <v>43904</v>
      </c>
      <c r="O269" s="362" t="s">
        <v>32</v>
      </c>
    </row>
    <row r="270" spans="1:15">
      <c r="A270" s="779">
        <v>233</v>
      </c>
      <c r="B270" s="355">
        <v>43902</v>
      </c>
      <c r="C270" s="356" t="s">
        <v>31</v>
      </c>
      <c r="D270" s="781" t="s">
        <v>15</v>
      </c>
      <c r="E270" s="357">
        <v>8</v>
      </c>
      <c r="F270" s="781" t="s">
        <v>4</v>
      </c>
      <c r="G270" s="351" t="s">
        <v>174</v>
      </c>
      <c r="H270" s="352">
        <v>1.7</v>
      </c>
      <c r="I270" s="352">
        <v>1.1499999999999999</v>
      </c>
      <c r="J270" s="352">
        <v>0.6</v>
      </c>
      <c r="K270" s="358">
        <v>1</v>
      </c>
      <c r="L270" s="359">
        <f t="shared" si="21"/>
        <v>1.1729999999999998</v>
      </c>
      <c r="M270" s="360" t="s">
        <v>33</v>
      </c>
      <c r="N270" s="361">
        <v>43902</v>
      </c>
      <c r="O270" s="362" t="s">
        <v>32</v>
      </c>
    </row>
    <row r="271" spans="1:15">
      <c r="A271" s="779">
        <v>234</v>
      </c>
      <c r="B271" s="355">
        <v>43902</v>
      </c>
      <c r="C271" s="356" t="s">
        <v>31</v>
      </c>
      <c r="D271" s="781" t="s">
        <v>15</v>
      </c>
      <c r="E271" s="357">
        <v>8</v>
      </c>
      <c r="F271" s="781" t="s">
        <v>4</v>
      </c>
      <c r="G271" s="351" t="s">
        <v>169</v>
      </c>
      <c r="H271" s="352">
        <v>1.2</v>
      </c>
      <c r="I271" s="352">
        <v>0.65</v>
      </c>
      <c r="J271" s="352">
        <v>0.6</v>
      </c>
      <c r="K271" s="358">
        <v>1</v>
      </c>
      <c r="L271" s="359">
        <f t="shared" si="21"/>
        <v>0.46799999999999997</v>
      </c>
      <c r="M271" s="360" t="s">
        <v>33</v>
      </c>
      <c r="N271" s="361">
        <v>43902</v>
      </c>
      <c r="O271" s="362" t="s">
        <v>32</v>
      </c>
    </row>
    <row r="272" spans="1:15">
      <c r="A272" s="779">
        <v>235</v>
      </c>
      <c r="B272" s="355">
        <v>43902</v>
      </c>
      <c r="C272" s="356" t="s">
        <v>31</v>
      </c>
      <c r="D272" s="781" t="s">
        <v>15</v>
      </c>
      <c r="E272" s="357">
        <v>8</v>
      </c>
      <c r="F272" s="781" t="s">
        <v>4</v>
      </c>
      <c r="G272" s="351" t="s">
        <v>180</v>
      </c>
      <c r="H272" s="352">
        <v>1.8</v>
      </c>
      <c r="I272" s="352">
        <v>1.1499999999999999</v>
      </c>
      <c r="J272" s="352">
        <v>0.6</v>
      </c>
      <c r="K272" s="358">
        <v>1</v>
      </c>
      <c r="L272" s="359">
        <f t="shared" si="21"/>
        <v>1.2419999999999998</v>
      </c>
      <c r="M272" s="360" t="s">
        <v>33</v>
      </c>
      <c r="N272" s="361">
        <v>43902</v>
      </c>
      <c r="O272" s="362" t="s">
        <v>32</v>
      </c>
    </row>
    <row r="273" spans="1:15">
      <c r="A273" s="779">
        <v>236</v>
      </c>
      <c r="B273" s="355">
        <v>43902</v>
      </c>
      <c r="C273" s="356" t="s">
        <v>31</v>
      </c>
      <c r="D273" s="781" t="s">
        <v>15</v>
      </c>
      <c r="E273" s="357">
        <v>8</v>
      </c>
      <c r="F273" s="781" t="s">
        <v>4</v>
      </c>
      <c r="G273" s="351" t="s">
        <v>258</v>
      </c>
      <c r="H273" s="352">
        <v>1.2</v>
      </c>
      <c r="I273" s="352">
        <v>0.95</v>
      </c>
      <c r="J273" s="352">
        <v>0.6</v>
      </c>
      <c r="K273" s="358">
        <v>1</v>
      </c>
      <c r="L273" s="359">
        <f t="shared" si="21"/>
        <v>0.68399999999999994</v>
      </c>
      <c r="M273" s="360" t="s">
        <v>33</v>
      </c>
      <c r="N273" s="361">
        <v>43902</v>
      </c>
      <c r="O273" s="362" t="s">
        <v>32</v>
      </c>
    </row>
    <row r="274" spans="1:15">
      <c r="A274" s="779">
        <v>237</v>
      </c>
      <c r="B274" s="355">
        <v>43902</v>
      </c>
      <c r="C274" s="356" t="s">
        <v>31</v>
      </c>
      <c r="D274" s="781" t="s">
        <v>15</v>
      </c>
      <c r="E274" s="357">
        <v>8</v>
      </c>
      <c r="F274" s="781" t="s">
        <v>4</v>
      </c>
      <c r="G274" s="351" t="s">
        <v>246</v>
      </c>
      <c r="H274" s="352">
        <v>1.3</v>
      </c>
      <c r="I274" s="352">
        <v>0.65</v>
      </c>
      <c r="J274" s="352">
        <v>0.6</v>
      </c>
      <c r="K274" s="358">
        <v>1</v>
      </c>
      <c r="L274" s="359">
        <f t="shared" si="21"/>
        <v>0.50700000000000001</v>
      </c>
      <c r="M274" s="360" t="s">
        <v>33</v>
      </c>
      <c r="N274" s="361">
        <v>43902</v>
      </c>
      <c r="O274" s="362" t="s">
        <v>32</v>
      </c>
    </row>
    <row r="275" spans="1:15">
      <c r="A275" s="779">
        <v>238</v>
      </c>
      <c r="B275" s="355">
        <v>43902</v>
      </c>
      <c r="C275" s="356" t="s">
        <v>31</v>
      </c>
      <c r="D275" s="781" t="s">
        <v>15</v>
      </c>
      <c r="E275" s="357">
        <v>8</v>
      </c>
      <c r="F275" s="781" t="s">
        <v>4</v>
      </c>
      <c r="G275" s="351" t="s">
        <v>252</v>
      </c>
      <c r="H275" s="352">
        <v>1.2</v>
      </c>
      <c r="I275" s="352">
        <v>1.05</v>
      </c>
      <c r="J275" s="352">
        <v>0.6</v>
      </c>
      <c r="K275" s="358">
        <v>1</v>
      </c>
      <c r="L275" s="359">
        <f t="shared" si="21"/>
        <v>0.75600000000000001</v>
      </c>
      <c r="M275" s="360" t="s">
        <v>33</v>
      </c>
      <c r="N275" s="361"/>
      <c r="O275" s="362"/>
    </row>
    <row r="276" spans="1:15">
      <c r="A276" s="779">
        <v>239</v>
      </c>
      <c r="B276" s="355">
        <v>43902</v>
      </c>
      <c r="C276" s="356" t="s">
        <v>31</v>
      </c>
      <c r="D276" s="781" t="s">
        <v>15</v>
      </c>
      <c r="E276" s="357">
        <v>8</v>
      </c>
      <c r="F276" s="781" t="s">
        <v>4</v>
      </c>
      <c r="G276" s="351" t="s">
        <v>245</v>
      </c>
      <c r="H276" s="352">
        <v>1.2</v>
      </c>
      <c r="I276" s="352">
        <v>0.65</v>
      </c>
      <c r="J276" s="352">
        <v>0.6</v>
      </c>
      <c r="K276" s="358">
        <v>1</v>
      </c>
      <c r="L276" s="359">
        <f t="shared" si="21"/>
        <v>0.46799999999999997</v>
      </c>
      <c r="M276" s="360" t="s">
        <v>33</v>
      </c>
      <c r="N276" s="361">
        <v>43904</v>
      </c>
      <c r="O276" s="362" t="s">
        <v>32</v>
      </c>
    </row>
    <row r="277" spans="1:15">
      <c r="A277" s="779">
        <v>240</v>
      </c>
      <c r="B277" s="862">
        <v>43902</v>
      </c>
      <c r="C277" s="863" t="s">
        <v>31</v>
      </c>
      <c r="D277" s="864" t="s">
        <v>15</v>
      </c>
      <c r="E277" s="865">
        <v>8</v>
      </c>
      <c r="F277" s="864" t="s">
        <v>4</v>
      </c>
      <c r="G277" s="866" t="s">
        <v>251</v>
      </c>
      <c r="H277" s="867">
        <v>1.3</v>
      </c>
      <c r="I277" s="867">
        <v>0.65</v>
      </c>
      <c r="J277" s="867">
        <v>0.6</v>
      </c>
      <c r="K277" s="868">
        <v>1</v>
      </c>
      <c r="L277" s="818">
        <f t="shared" si="21"/>
        <v>0.50700000000000001</v>
      </c>
      <c r="M277" s="869" t="s">
        <v>33</v>
      </c>
      <c r="N277" s="870">
        <v>43904</v>
      </c>
      <c r="O277" s="871" t="s">
        <v>32</v>
      </c>
    </row>
    <row r="278" spans="1:15">
      <c r="A278" s="779">
        <v>241</v>
      </c>
      <c r="B278" s="355">
        <v>43904</v>
      </c>
      <c r="C278" s="356" t="s">
        <v>31</v>
      </c>
      <c r="D278" s="350" t="s">
        <v>13</v>
      </c>
      <c r="E278" s="357">
        <v>12</v>
      </c>
      <c r="F278" s="350" t="s">
        <v>4</v>
      </c>
      <c r="G278" s="351" t="s">
        <v>525</v>
      </c>
      <c r="H278" s="352">
        <v>1.2</v>
      </c>
      <c r="I278" s="352">
        <v>0.75</v>
      </c>
      <c r="J278" s="352">
        <v>0.6</v>
      </c>
      <c r="K278" s="358">
        <v>1</v>
      </c>
      <c r="L278" s="359">
        <f t="shared" si="21"/>
        <v>0.53999999999999992</v>
      </c>
      <c r="M278" s="360" t="s">
        <v>33</v>
      </c>
      <c r="N278" s="361">
        <v>43905</v>
      </c>
      <c r="O278" s="362" t="s">
        <v>32</v>
      </c>
    </row>
    <row r="279" spans="1:15">
      <c r="A279" s="779">
        <v>242</v>
      </c>
      <c r="B279" s="355">
        <v>43904</v>
      </c>
      <c r="C279" s="356" t="s">
        <v>31</v>
      </c>
      <c r="D279" s="350" t="s">
        <v>13</v>
      </c>
      <c r="E279" s="357">
        <v>12</v>
      </c>
      <c r="F279" s="350" t="s">
        <v>3</v>
      </c>
      <c r="G279" s="351" t="s">
        <v>529</v>
      </c>
      <c r="H279" s="352">
        <v>1.7</v>
      </c>
      <c r="I279" s="352">
        <v>1.25</v>
      </c>
      <c r="J279" s="352">
        <v>0.6</v>
      </c>
      <c r="K279" s="358">
        <v>1</v>
      </c>
      <c r="L279" s="359">
        <f t="shared" si="21"/>
        <v>1.2749999999999999</v>
      </c>
      <c r="M279" s="360" t="s">
        <v>33</v>
      </c>
      <c r="N279" s="361">
        <v>43904</v>
      </c>
      <c r="O279" s="362" t="s">
        <v>32</v>
      </c>
    </row>
    <row r="280" spans="1:15">
      <c r="A280" s="779">
        <v>243</v>
      </c>
      <c r="B280" s="355">
        <v>43904</v>
      </c>
      <c r="C280" s="356" t="s">
        <v>31</v>
      </c>
      <c r="D280" s="350" t="s">
        <v>13</v>
      </c>
      <c r="E280" s="357">
        <v>12</v>
      </c>
      <c r="F280" s="350" t="s">
        <v>3</v>
      </c>
      <c r="G280" s="351" t="s">
        <v>526</v>
      </c>
      <c r="H280" s="352">
        <v>1.5</v>
      </c>
      <c r="I280" s="352">
        <v>1.05</v>
      </c>
      <c r="J280" s="352">
        <v>0.6</v>
      </c>
      <c r="K280" s="358">
        <v>1</v>
      </c>
      <c r="L280" s="359">
        <f t="shared" si="21"/>
        <v>0.94500000000000006</v>
      </c>
      <c r="M280" s="360" t="s">
        <v>33</v>
      </c>
      <c r="N280" s="361">
        <v>43904</v>
      </c>
      <c r="O280" s="362" t="s">
        <v>32</v>
      </c>
    </row>
    <row r="281" spans="1:15">
      <c r="A281" s="779">
        <v>244</v>
      </c>
      <c r="B281" s="355">
        <v>43904</v>
      </c>
      <c r="C281" s="356" t="s">
        <v>31</v>
      </c>
      <c r="D281" s="350" t="s">
        <v>13</v>
      </c>
      <c r="E281" s="357">
        <v>12</v>
      </c>
      <c r="F281" s="350" t="s">
        <v>3</v>
      </c>
      <c r="G281" s="351" t="s">
        <v>530</v>
      </c>
      <c r="H281" s="352">
        <v>1.3</v>
      </c>
      <c r="I281" s="352">
        <v>1.3</v>
      </c>
      <c r="J281" s="352">
        <v>0.6</v>
      </c>
      <c r="K281" s="358">
        <v>1</v>
      </c>
      <c r="L281" s="359">
        <f t="shared" si="21"/>
        <v>1.014</v>
      </c>
      <c r="M281" s="360" t="s">
        <v>33</v>
      </c>
      <c r="N281" s="361">
        <v>43905</v>
      </c>
      <c r="O281" s="362" t="s">
        <v>32</v>
      </c>
    </row>
    <row r="282" spans="1:15">
      <c r="A282" s="779">
        <v>245</v>
      </c>
      <c r="B282" s="355">
        <v>43904</v>
      </c>
      <c r="C282" s="356" t="s">
        <v>31</v>
      </c>
      <c r="D282" s="350" t="s">
        <v>13</v>
      </c>
      <c r="E282" s="357">
        <v>12</v>
      </c>
      <c r="F282" s="350" t="s">
        <v>3</v>
      </c>
      <c r="G282" s="351" t="s">
        <v>531</v>
      </c>
      <c r="H282" s="352">
        <v>1</v>
      </c>
      <c r="I282" s="352">
        <v>0.95</v>
      </c>
      <c r="J282" s="352">
        <v>0.6</v>
      </c>
      <c r="K282" s="358">
        <v>1</v>
      </c>
      <c r="L282" s="359">
        <f t="shared" ref="L282:L345" si="22">H282*I282*J282</f>
        <v>0.56999999999999995</v>
      </c>
      <c r="M282" s="360" t="s">
        <v>33</v>
      </c>
      <c r="N282" s="361">
        <v>43905</v>
      </c>
      <c r="O282" s="362" t="s">
        <v>32</v>
      </c>
    </row>
    <row r="283" spans="1:15">
      <c r="A283" s="779">
        <v>246</v>
      </c>
      <c r="B283" s="355">
        <v>43904</v>
      </c>
      <c r="C283" s="356" t="s">
        <v>31</v>
      </c>
      <c r="D283" s="350" t="s">
        <v>13</v>
      </c>
      <c r="E283" s="357">
        <v>12</v>
      </c>
      <c r="F283" s="350" t="s">
        <v>3</v>
      </c>
      <c r="G283" s="351" t="s">
        <v>523</v>
      </c>
      <c r="H283" s="352">
        <v>1.6</v>
      </c>
      <c r="I283" s="352">
        <v>0.65</v>
      </c>
      <c r="J283" s="352">
        <v>0.6</v>
      </c>
      <c r="K283" s="358">
        <v>1</v>
      </c>
      <c r="L283" s="359">
        <f t="shared" si="22"/>
        <v>0.624</v>
      </c>
      <c r="M283" s="360" t="s">
        <v>33</v>
      </c>
      <c r="N283" s="361">
        <v>43904</v>
      </c>
      <c r="O283" s="362" t="s">
        <v>32</v>
      </c>
    </row>
    <row r="284" spans="1:15">
      <c r="A284" s="779">
        <v>247</v>
      </c>
      <c r="B284" s="355">
        <v>43904</v>
      </c>
      <c r="C284" s="356" t="s">
        <v>31</v>
      </c>
      <c r="D284" s="350" t="s">
        <v>13</v>
      </c>
      <c r="E284" s="357">
        <v>12</v>
      </c>
      <c r="F284" s="350" t="s">
        <v>3</v>
      </c>
      <c r="G284" s="351" t="s">
        <v>532</v>
      </c>
      <c r="H284" s="352">
        <v>1.2</v>
      </c>
      <c r="I284" s="352">
        <v>1.2</v>
      </c>
      <c r="J284" s="352">
        <v>0.6</v>
      </c>
      <c r="K284" s="358">
        <v>1</v>
      </c>
      <c r="L284" s="359">
        <f t="shared" si="22"/>
        <v>0.86399999999999999</v>
      </c>
      <c r="M284" s="360" t="s">
        <v>33</v>
      </c>
      <c r="N284" s="361">
        <v>43906</v>
      </c>
      <c r="O284" s="362" t="s">
        <v>32</v>
      </c>
    </row>
    <row r="285" spans="1:15">
      <c r="A285" s="779">
        <v>248</v>
      </c>
      <c r="B285" s="355">
        <v>43904</v>
      </c>
      <c r="C285" s="356" t="s">
        <v>31</v>
      </c>
      <c r="D285" s="350" t="s">
        <v>13</v>
      </c>
      <c r="E285" s="357">
        <v>12</v>
      </c>
      <c r="F285" s="350" t="s">
        <v>3</v>
      </c>
      <c r="G285" s="351" t="s">
        <v>533</v>
      </c>
      <c r="H285" s="352">
        <v>1.7</v>
      </c>
      <c r="I285" s="352">
        <v>1.25</v>
      </c>
      <c r="J285" s="352">
        <v>0.6</v>
      </c>
      <c r="K285" s="358">
        <v>1</v>
      </c>
      <c r="L285" s="359">
        <f t="shared" si="22"/>
        <v>1.2749999999999999</v>
      </c>
      <c r="M285" s="360" t="s">
        <v>33</v>
      </c>
      <c r="N285" s="361">
        <v>43904</v>
      </c>
      <c r="O285" s="362" t="s">
        <v>32</v>
      </c>
    </row>
    <row r="286" spans="1:15">
      <c r="A286" s="779">
        <v>249</v>
      </c>
      <c r="B286" s="355">
        <v>43904</v>
      </c>
      <c r="C286" s="356" t="s">
        <v>31</v>
      </c>
      <c r="D286" s="350" t="s">
        <v>13</v>
      </c>
      <c r="E286" s="357">
        <v>12</v>
      </c>
      <c r="F286" s="350" t="s">
        <v>3</v>
      </c>
      <c r="G286" s="351" t="s">
        <v>534</v>
      </c>
      <c r="H286" s="352">
        <v>1.6</v>
      </c>
      <c r="I286" s="352">
        <v>1.25</v>
      </c>
      <c r="J286" s="352">
        <v>0.6</v>
      </c>
      <c r="K286" s="358">
        <v>1</v>
      </c>
      <c r="L286" s="359">
        <f t="shared" si="22"/>
        <v>1.2</v>
      </c>
      <c r="M286" s="360" t="s">
        <v>33</v>
      </c>
      <c r="N286" s="361">
        <v>43906</v>
      </c>
      <c r="O286" s="362" t="s">
        <v>32</v>
      </c>
    </row>
    <row r="287" spans="1:15">
      <c r="A287" s="779">
        <v>250</v>
      </c>
      <c r="B287" s="355">
        <v>43904</v>
      </c>
      <c r="C287" s="356" t="s">
        <v>31</v>
      </c>
      <c r="D287" s="350" t="s">
        <v>13</v>
      </c>
      <c r="E287" s="357">
        <v>12</v>
      </c>
      <c r="F287" s="350" t="s">
        <v>3</v>
      </c>
      <c r="G287" s="351" t="s">
        <v>193</v>
      </c>
      <c r="H287" s="352">
        <v>1.2</v>
      </c>
      <c r="I287" s="352">
        <v>0.95</v>
      </c>
      <c r="J287" s="352">
        <v>0.6</v>
      </c>
      <c r="K287" s="358">
        <v>1</v>
      </c>
      <c r="L287" s="359">
        <f t="shared" si="22"/>
        <v>0.68399999999999994</v>
      </c>
      <c r="M287" s="360" t="s">
        <v>33</v>
      </c>
      <c r="N287" s="361"/>
      <c r="O287" s="362"/>
    </row>
    <row r="288" spans="1:15">
      <c r="A288" s="779">
        <v>251</v>
      </c>
      <c r="B288" s="862">
        <v>43904</v>
      </c>
      <c r="C288" s="863" t="s">
        <v>31</v>
      </c>
      <c r="D288" s="864" t="s">
        <v>13</v>
      </c>
      <c r="E288" s="865">
        <v>12</v>
      </c>
      <c r="F288" s="864" t="s">
        <v>3</v>
      </c>
      <c r="G288" s="866" t="s">
        <v>524</v>
      </c>
      <c r="H288" s="867">
        <v>1.5</v>
      </c>
      <c r="I288" s="867">
        <v>1.35</v>
      </c>
      <c r="J288" s="867">
        <v>0.6</v>
      </c>
      <c r="K288" s="868">
        <v>1</v>
      </c>
      <c r="L288" s="818">
        <f t="shared" si="22"/>
        <v>1.2150000000000001</v>
      </c>
      <c r="M288" s="869" t="s">
        <v>33</v>
      </c>
      <c r="N288" s="870">
        <v>43904</v>
      </c>
      <c r="O288" s="871" t="s">
        <v>32</v>
      </c>
    </row>
    <row r="289" spans="1:15">
      <c r="A289" s="779">
        <v>252</v>
      </c>
      <c r="B289" s="355">
        <v>43905</v>
      </c>
      <c r="C289" s="356" t="s">
        <v>31</v>
      </c>
      <c r="D289" s="350" t="s">
        <v>15</v>
      </c>
      <c r="E289" s="357">
        <v>9</v>
      </c>
      <c r="F289" s="350" t="s">
        <v>3</v>
      </c>
      <c r="G289" s="351" t="s">
        <v>294</v>
      </c>
      <c r="H289" s="352">
        <v>1.2</v>
      </c>
      <c r="I289" s="352">
        <v>0.85</v>
      </c>
      <c r="J289" s="352">
        <v>0.6</v>
      </c>
      <c r="K289" s="358">
        <v>1</v>
      </c>
      <c r="L289" s="359">
        <f t="shared" si="22"/>
        <v>0.61199999999999999</v>
      </c>
      <c r="M289" s="360" t="s">
        <v>33</v>
      </c>
      <c r="N289" s="361">
        <v>43906</v>
      </c>
      <c r="O289" s="362" t="s">
        <v>32</v>
      </c>
    </row>
    <row r="290" spans="1:15">
      <c r="A290" s="779">
        <v>253</v>
      </c>
      <c r="B290" s="355">
        <v>43905</v>
      </c>
      <c r="C290" s="356" t="s">
        <v>31</v>
      </c>
      <c r="D290" s="781" t="s">
        <v>15</v>
      </c>
      <c r="E290" s="357">
        <v>9</v>
      </c>
      <c r="F290" s="350" t="s">
        <v>3</v>
      </c>
      <c r="G290" s="351" t="s">
        <v>295</v>
      </c>
      <c r="H290" s="352">
        <v>1.6</v>
      </c>
      <c r="I290" s="352">
        <v>1.1499999999999999</v>
      </c>
      <c r="J290" s="352">
        <v>0.6</v>
      </c>
      <c r="K290" s="358">
        <v>1</v>
      </c>
      <c r="L290" s="359">
        <f t="shared" si="22"/>
        <v>1.1039999999999999</v>
      </c>
      <c r="M290" s="360" t="s">
        <v>33</v>
      </c>
      <c r="N290" s="361">
        <v>43905</v>
      </c>
      <c r="O290" s="362" t="s">
        <v>32</v>
      </c>
    </row>
    <row r="291" spans="1:15">
      <c r="A291" s="779">
        <v>254</v>
      </c>
      <c r="B291" s="355">
        <v>43905</v>
      </c>
      <c r="C291" s="356" t="s">
        <v>31</v>
      </c>
      <c r="D291" s="781" t="s">
        <v>15</v>
      </c>
      <c r="E291" s="357">
        <v>9</v>
      </c>
      <c r="F291" s="350" t="s">
        <v>3</v>
      </c>
      <c r="G291" s="351" t="s">
        <v>300</v>
      </c>
      <c r="H291" s="352">
        <v>1.3</v>
      </c>
      <c r="I291" s="352">
        <v>0.75</v>
      </c>
      <c r="J291" s="352">
        <v>0.6</v>
      </c>
      <c r="K291" s="358">
        <v>1</v>
      </c>
      <c r="L291" s="359">
        <f t="shared" si="22"/>
        <v>0.58500000000000008</v>
      </c>
      <c r="M291" s="360" t="s">
        <v>33</v>
      </c>
      <c r="N291" s="361">
        <v>43905</v>
      </c>
      <c r="O291" s="362" t="s">
        <v>32</v>
      </c>
    </row>
    <row r="292" spans="1:15">
      <c r="A292" s="779">
        <v>255</v>
      </c>
      <c r="B292" s="355">
        <v>43905</v>
      </c>
      <c r="C292" s="356" t="s">
        <v>31</v>
      </c>
      <c r="D292" s="350" t="s">
        <v>13</v>
      </c>
      <c r="E292" s="357">
        <v>12</v>
      </c>
      <c r="F292" s="350" t="s">
        <v>3</v>
      </c>
      <c r="G292" s="351" t="s">
        <v>200</v>
      </c>
      <c r="H292" s="352">
        <v>1.2</v>
      </c>
      <c r="I292" s="352">
        <v>1.1499999999999999</v>
      </c>
      <c r="J292" s="352">
        <v>0.6</v>
      </c>
      <c r="K292" s="358">
        <v>1</v>
      </c>
      <c r="L292" s="359">
        <f t="shared" si="22"/>
        <v>0.82799999999999996</v>
      </c>
      <c r="M292" s="360" t="s">
        <v>33</v>
      </c>
      <c r="N292" s="361">
        <v>43906</v>
      </c>
      <c r="O292" s="362" t="s">
        <v>32</v>
      </c>
    </row>
    <row r="293" spans="1:15">
      <c r="A293" s="779">
        <v>256</v>
      </c>
      <c r="B293" s="355">
        <v>43905</v>
      </c>
      <c r="C293" s="356" t="s">
        <v>31</v>
      </c>
      <c r="D293" s="781" t="s">
        <v>13</v>
      </c>
      <c r="E293" s="357">
        <v>12</v>
      </c>
      <c r="F293" s="781" t="s">
        <v>3</v>
      </c>
      <c r="G293" s="351" t="s">
        <v>543</v>
      </c>
      <c r="H293" s="352">
        <v>1.1000000000000001</v>
      </c>
      <c r="I293" s="352">
        <v>0.95</v>
      </c>
      <c r="J293" s="352">
        <v>0.6</v>
      </c>
      <c r="K293" s="358">
        <v>1</v>
      </c>
      <c r="L293" s="359">
        <f t="shared" si="22"/>
        <v>0.62699999999999989</v>
      </c>
      <c r="M293" s="360" t="s">
        <v>33</v>
      </c>
      <c r="N293" s="361">
        <v>43906</v>
      </c>
      <c r="O293" s="362" t="s">
        <v>32</v>
      </c>
    </row>
    <row r="294" spans="1:15">
      <c r="A294" s="779">
        <v>257</v>
      </c>
      <c r="B294" s="355">
        <v>43905</v>
      </c>
      <c r="C294" s="356" t="s">
        <v>31</v>
      </c>
      <c r="D294" s="781" t="s">
        <v>13</v>
      </c>
      <c r="E294" s="357">
        <v>12</v>
      </c>
      <c r="F294" s="781" t="s">
        <v>3</v>
      </c>
      <c r="G294" s="351" t="s">
        <v>544</v>
      </c>
      <c r="H294" s="352">
        <v>1.5</v>
      </c>
      <c r="I294" s="352">
        <v>1.1499999999999999</v>
      </c>
      <c r="J294" s="352">
        <v>0.6</v>
      </c>
      <c r="K294" s="358">
        <v>1</v>
      </c>
      <c r="L294" s="359">
        <f t="shared" si="22"/>
        <v>1.0349999999999999</v>
      </c>
      <c r="M294" s="360" t="s">
        <v>33</v>
      </c>
      <c r="N294" s="361">
        <v>43906</v>
      </c>
      <c r="O294" s="362" t="s">
        <v>32</v>
      </c>
    </row>
    <row r="295" spans="1:15">
      <c r="A295" s="779">
        <v>258</v>
      </c>
      <c r="B295" s="355">
        <v>43905</v>
      </c>
      <c r="C295" s="356" t="s">
        <v>31</v>
      </c>
      <c r="D295" s="781" t="s">
        <v>13</v>
      </c>
      <c r="E295" s="357">
        <v>12</v>
      </c>
      <c r="F295" s="781" t="s">
        <v>3</v>
      </c>
      <c r="G295" s="351" t="s">
        <v>545</v>
      </c>
      <c r="H295" s="352">
        <v>1.2</v>
      </c>
      <c r="I295" s="352">
        <v>0.75</v>
      </c>
      <c r="J295" s="352">
        <v>0.6</v>
      </c>
      <c r="K295" s="358">
        <v>1</v>
      </c>
      <c r="L295" s="359">
        <f t="shared" si="22"/>
        <v>0.53999999999999992</v>
      </c>
      <c r="M295" s="360" t="s">
        <v>33</v>
      </c>
      <c r="N295" s="361">
        <v>43905</v>
      </c>
      <c r="O295" s="362" t="s">
        <v>32</v>
      </c>
    </row>
    <row r="296" spans="1:15">
      <c r="A296" s="779">
        <v>259</v>
      </c>
      <c r="B296" s="355">
        <v>43905</v>
      </c>
      <c r="C296" s="356" t="s">
        <v>31</v>
      </c>
      <c r="D296" s="781" t="s">
        <v>13</v>
      </c>
      <c r="E296" s="357">
        <v>12</v>
      </c>
      <c r="F296" s="781" t="s">
        <v>3</v>
      </c>
      <c r="G296" s="351" t="s">
        <v>546</v>
      </c>
      <c r="H296" s="352">
        <v>1.4</v>
      </c>
      <c r="I296" s="352">
        <v>1.25</v>
      </c>
      <c r="J296" s="352">
        <v>0.6</v>
      </c>
      <c r="K296" s="358">
        <v>1</v>
      </c>
      <c r="L296" s="359">
        <f t="shared" si="22"/>
        <v>1.05</v>
      </c>
      <c r="M296" s="360" t="s">
        <v>33</v>
      </c>
      <c r="N296" s="361">
        <v>43906</v>
      </c>
      <c r="O296" s="362" t="s">
        <v>32</v>
      </c>
    </row>
    <row r="297" spans="1:15">
      <c r="A297" s="779">
        <v>260</v>
      </c>
      <c r="B297" s="355">
        <v>43905</v>
      </c>
      <c r="C297" s="356" t="s">
        <v>31</v>
      </c>
      <c r="D297" s="350" t="s">
        <v>15</v>
      </c>
      <c r="E297" s="357">
        <v>9</v>
      </c>
      <c r="F297" s="350" t="s">
        <v>4</v>
      </c>
      <c r="G297" s="351" t="s">
        <v>303</v>
      </c>
      <c r="H297" s="352">
        <v>1.2</v>
      </c>
      <c r="I297" s="352">
        <v>0.95</v>
      </c>
      <c r="J297" s="352">
        <v>0.6</v>
      </c>
      <c r="K297" s="358">
        <v>1</v>
      </c>
      <c r="L297" s="359">
        <f t="shared" si="22"/>
        <v>0.68399999999999994</v>
      </c>
      <c r="M297" s="360" t="s">
        <v>33</v>
      </c>
      <c r="N297" s="361">
        <v>43905</v>
      </c>
      <c r="O297" s="362" t="s">
        <v>32</v>
      </c>
    </row>
    <row r="298" spans="1:15">
      <c r="A298" s="779">
        <v>261</v>
      </c>
      <c r="B298" s="355">
        <v>43905</v>
      </c>
      <c r="C298" s="356" t="s">
        <v>31</v>
      </c>
      <c r="D298" s="781" t="s">
        <v>15</v>
      </c>
      <c r="E298" s="357">
        <v>9</v>
      </c>
      <c r="F298" s="781" t="s">
        <v>4</v>
      </c>
      <c r="G298" s="351" t="s">
        <v>302</v>
      </c>
      <c r="H298" s="352">
        <v>1.3</v>
      </c>
      <c r="I298" s="352">
        <v>1.05</v>
      </c>
      <c r="J298" s="352">
        <v>0.6</v>
      </c>
      <c r="K298" s="358">
        <v>1</v>
      </c>
      <c r="L298" s="359">
        <f t="shared" si="22"/>
        <v>0.81900000000000006</v>
      </c>
      <c r="M298" s="360" t="s">
        <v>33</v>
      </c>
      <c r="N298" s="361">
        <v>43905</v>
      </c>
      <c r="O298" s="362" t="s">
        <v>32</v>
      </c>
    </row>
    <row r="299" spans="1:15">
      <c r="A299" s="779">
        <v>262</v>
      </c>
      <c r="B299" s="355">
        <v>43905</v>
      </c>
      <c r="C299" s="356" t="s">
        <v>31</v>
      </c>
      <c r="D299" s="781" t="s">
        <v>15</v>
      </c>
      <c r="E299" s="357">
        <v>9</v>
      </c>
      <c r="F299" s="781" t="s">
        <v>4</v>
      </c>
      <c r="G299" s="351" t="s">
        <v>301</v>
      </c>
      <c r="H299" s="352">
        <v>1.3</v>
      </c>
      <c r="I299" s="352">
        <v>0.65</v>
      </c>
      <c r="J299" s="352">
        <v>0.6</v>
      </c>
      <c r="K299" s="358">
        <v>1</v>
      </c>
      <c r="L299" s="359">
        <f t="shared" ref="L299:L329" si="23">H299*I299*J299</f>
        <v>0.50700000000000001</v>
      </c>
      <c r="M299" s="360" t="s">
        <v>33</v>
      </c>
      <c r="N299" s="361">
        <v>43905</v>
      </c>
      <c r="O299" s="362" t="s">
        <v>32</v>
      </c>
    </row>
    <row r="300" spans="1:15">
      <c r="A300" s="779">
        <v>263</v>
      </c>
      <c r="B300" s="355">
        <v>43905</v>
      </c>
      <c r="C300" s="356" t="s">
        <v>31</v>
      </c>
      <c r="D300" s="781" t="s">
        <v>15</v>
      </c>
      <c r="E300" s="357">
        <v>9</v>
      </c>
      <c r="F300" s="781" t="s">
        <v>4</v>
      </c>
      <c r="G300" s="351" t="s">
        <v>325</v>
      </c>
      <c r="H300" s="352">
        <v>1.2</v>
      </c>
      <c r="I300" s="352">
        <v>0.75</v>
      </c>
      <c r="J300" s="352">
        <v>0.6</v>
      </c>
      <c r="K300" s="358">
        <v>1</v>
      </c>
      <c r="L300" s="359">
        <f t="shared" si="23"/>
        <v>0.53999999999999992</v>
      </c>
      <c r="M300" s="360" t="s">
        <v>33</v>
      </c>
      <c r="N300" s="361">
        <v>43905</v>
      </c>
      <c r="O300" s="362" t="s">
        <v>32</v>
      </c>
    </row>
    <row r="301" spans="1:15">
      <c r="A301" s="779">
        <v>264</v>
      </c>
      <c r="B301" s="355">
        <v>43905</v>
      </c>
      <c r="C301" s="356" t="s">
        <v>31</v>
      </c>
      <c r="D301" s="781" t="s">
        <v>15</v>
      </c>
      <c r="E301" s="357">
        <v>9</v>
      </c>
      <c r="F301" s="781" t="s">
        <v>4</v>
      </c>
      <c r="G301" s="351" t="s">
        <v>337</v>
      </c>
      <c r="H301" s="352">
        <v>1.3</v>
      </c>
      <c r="I301" s="352">
        <v>0.95</v>
      </c>
      <c r="J301" s="352">
        <v>0.6</v>
      </c>
      <c r="K301" s="358">
        <v>1</v>
      </c>
      <c r="L301" s="359">
        <f t="shared" si="23"/>
        <v>0.74099999999999988</v>
      </c>
      <c r="M301" s="360" t="s">
        <v>33</v>
      </c>
      <c r="N301" s="361">
        <v>43905</v>
      </c>
      <c r="O301" s="362" t="s">
        <v>32</v>
      </c>
    </row>
    <row r="302" spans="1:15">
      <c r="A302" s="779">
        <v>265</v>
      </c>
      <c r="B302" s="862">
        <v>43905</v>
      </c>
      <c r="C302" s="863" t="s">
        <v>31</v>
      </c>
      <c r="D302" s="864" t="s">
        <v>13</v>
      </c>
      <c r="E302" s="865">
        <v>9</v>
      </c>
      <c r="F302" s="864" t="s">
        <v>4</v>
      </c>
      <c r="G302" s="866" t="s">
        <v>547</v>
      </c>
      <c r="H302" s="867">
        <v>1.3</v>
      </c>
      <c r="I302" s="867">
        <v>1.3</v>
      </c>
      <c r="J302" s="867">
        <v>0.6</v>
      </c>
      <c r="K302" s="868">
        <v>1</v>
      </c>
      <c r="L302" s="818">
        <f t="shared" si="23"/>
        <v>1.014</v>
      </c>
      <c r="M302" s="869" t="s">
        <v>33</v>
      </c>
      <c r="N302" s="870">
        <v>43906</v>
      </c>
      <c r="O302" s="871" t="s">
        <v>32</v>
      </c>
    </row>
    <row r="303" spans="1:15">
      <c r="A303" s="779">
        <v>266</v>
      </c>
      <c r="B303" s="355">
        <v>43906</v>
      </c>
      <c r="C303" s="356" t="s">
        <v>31</v>
      </c>
      <c r="D303" s="350" t="s">
        <v>13</v>
      </c>
      <c r="E303" s="357">
        <v>12</v>
      </c>
      <c r="F303" s="350" t="s">
        <v>3</v>
      </c>
      <c r="G303" s="351" t="s">
        <v>568</v>
      </c>
      <c r="H303" s="352">
        <v>1.1000000000000001</v>
      </c>
      <c r="I303" s="352">
        <v>0.95</v>
      </c>
      <c r="J303" s="352">
        <v>0.6</v>
      </c>
      <c r="K303" s="358">
        <v>1</v>
      </c>
      <c r="L303" s="359">
        <f t="shared" si="23"/>
        <v>0.62699999999999989</v>
      </c>
      <c r="M303" s="360" t="s">
        <v>33</v>
      </c>
      <c r="N303" s="361">
        <v>43906</v>
      </c>
      <c r="O303" s="362" t="s">
        <v>32</v>
      </c>
    </row>
    <row r="304" spans="1:15">
      <c r="A304" s="779">
        <v>267</v>
      </c>
      <c r="B304" s="355">
        <v>43906</v>
      </c>
      <c r="C304" s="356" t="s">
        <v>31</v>
      </c>
      <c r="D304" s="781" t="s">
        <v>13</v>
      </c>
      <c r="E304" s="357">
        <v>12</v>
      </c>
      <c r="F304" s="781" t="s">
        <v>3</v>
      </c>
      <c r="G304" s="351" t="s">
        <v>569</v>
      </c>
      <c r="H304" s="352">
        <v>2.7</v>
      </c>
      <c r="I304" s="352">
        <v>1.35</v>
      </c>
      <c r="J304" s="352">
        <v>0.6</v>
      </c>
      <c r="K304" s="358">
        <v>1</v>
      </c>
      <c r="L304" s="359">
        <f t="shared" si="23"/>
        <v>2.1870000000000003</v>
      </c>
      <c r="M304" s="360" t="s">
        <v>33</v>
      </c>
      <c r="N304" s="361">
        <v>43906</v>
      </c>
      <c r="O304" s="362" t="s">
        <v>32</v>
      </c>
    </row>
    <row r="305" spans="1:15">
      <c r="A305" s="779">
        <v>268</v>
      </c>
      <c r="B305" s="355">
        <v>43906</v>
      </c>
      <c r="C305" s="356" t="s">
        <v>31</v>
      </c>
      <c r="D305" s="781" t="s">
        <v>13</v>
      </c>
      <c r="E305" s="357">
        <v>12</v>
      </c>
      <c r="F305" s="781" t="s">
        <v>3</v>
      </c>
      <c r="G305" s="351" t="s">
        <v>570</v>
      </c>
      <c r="H305" s="352">
        <v>1.8</v>
      </c>
      <c r="I305" s="352">
        <v>1.1499999999999999</v>
      </c>
      <c r="J305" s="352">
        <v>0.6</v>
      </c>
      <c r="K305" s="358">
        <v>1</v>
      </c>
      <c r="L305" s="359">
        <f t="shared" si="23"/>
        <v>1.2419999999999998</v>
      </c>
      <c r="M305" s="360" t="s">
        <v>33</v>
      </c>
      <c r="N305" s="361">
        <v>43906</v>
      </c>
      <c r="O305" s="362" t="s">
        <v>32</v>
      </c>
    </row>
    <row r="306" spans="1:15">
      <c r="A306" s="779">
        <v>269</v>
      </c>
      <c r="B306" s="355">
        <v>43906</v>
      </c>
      <c r="C306" s="356" t="s">
        <v>31</v>
      </c>
      <c r="D306" s="350" t="s">
        <v>15</v>
      </c>
      <c r="E306" s="357">
        <v>8</v>
      </c>
      <c r="F306" s="350" t="s">
        <v>4</v>
      </c>
      <c r="G306" s="351" t="s">
        <v>257</v>
      </c>
      <c r="H306" s="352">
        <v>1.2</v>
      </c>
      <c r="I306" s="352">
        <v>1.1499999999999999</v>
      </c>
      <c r="J306" s="352">
        <v>0.6</v>
      </c>
      <c r="K306" s="358">
        <v>1</v>
      </c>
      <c r="L306" s="359">
        <f t="shared" si="23"/>
        <v>0.82799999999999996</v>
      </c>
      <c r="M306" s="360" t="s">
        <v>33</v>
      </c>
      <c r="N306" s="361">
        <v>43907</v>
      </c>
      <c r="O306" s="362" t="s">
        <v>32</v>
      </c>
    </row>
    <row r="307" spans="1:15">
      <c r="A307" s="779">
        <v>270</v>
      </c>
      <c r="B307" s="355">
        <v>43906</v>
      </c>
      <c r="C307" s="356" t="s">
        <v>31</v>
      </c>
      <c r="D307" s="781" t="s">
        <v>15</v>
      </c>
      <c r="E307" s="357">
        <v>8</v>
      </c>
      <c r="F307" s="781" t="s">
        <v>4</v>
      </c>
      <c r="G307" s="351" t="s">
        <v>256</v>
      </c>
      <c r="H307" s="352">
        <v>1.3</v>
      </c>
      <c r="I307" s="352">
        <v>1.1499999999999999</v>
      </c>
      <c r="J307" s="352">
        <v>0.6</v>
      </c>
      <c r="K307" s="358">
        <v>1</v>
      </c>
      <c r="L307" s="359">
        <f t="shared" si="23"/>
        <v>0.89699999999999991</v>
      </c>
      <c r="M307" s="360" t="s">
        <v>33</v>
      </c>
      <c r="N307" s="361">
        <v>43906</v>
      </c>
      <c r="O307" s="362" t="s">
        <v>32</v>
      </c>
    </row>
    <row r="308" spans="1:15">
      <c r="A308" s="779">
        <v>271</v>
      </c>
      <c r="B308" s="355">
        <v>43906</v>
      </c>
      <c r="C308" s="356" t="s">
        <v>31</v>
      </c>
      <c r="D308" s="781" t="s">
        <v>15</v>
      </c>
      <c r="E308" s="357">
        <v>8</v>
      </c>
      <c r="F308" s="781" t="s">
        <v>4</v>
      </c>
      <c r="G308" s="351" t="s">
        <v>255</v>
      </c>
      <c r="H308" s="352">
        <v>1.2</v>
      </c>
      <c r="I308" s="352">
        <v>1.2</v>
      </c>
      <c r="J308" s="352">
        <v>0.6</v>
      </c>
      <c r="K308" s="358">
        <v>1</v>
      </c>
      <c r="L308" s="359">
        <f t="shared" si="23"/>
        <v>0.86399999999999999</v>
      </c>
      <c r="M308" s="360" t="s">
        <v>33</v>
      </c>
      <c r="N308" s="361">
        <v>43907</v>
      </c>
      <c r="O308" s="362" t="s">
        <v>32</v>
      </c>
    </row>
    <row r="309" spans="1:15">
      <c r="A309" s="779">
        <v>272</v>
      </c>
      <c r="B309" s="355">
        <v>43906</v>
      </c>
      <c r="C309" s="356" t="s">
        <v>31</v>
      </c>
      <c r="D309" s="781" t="s">
        <v>15</v>
      </c>
      <c r="E309" s="357">
        <v>8</v>
      </c>
      <c r="F309" s="781" t="s">
        <v>4</v>
      </c>
      <c r="G309" s="351" t="s">
        <v>254</v>
      </c>
      <c r="H309" s="352">
        <v>1.9</v>
      </c>
      <c r="I309" s="352">
        <v>1.25</v>
      </c>
      <c r="J309" s="352">
        <v>0.6</v>
      </c>
      <c r="K309" s="358">
        <v>1</v>
      </c>
      <c r="L309" s="359">
        <f t="shared" si="23"/>
        <v>1.425</v>
      </c>
      <c r="M309" s="360" t="s">
        <v>33</v>
      </c>
      <c r="N309" s="361">
        <v>43906</v>
      </c>
      <c r="O309" s="362" t="s">
        <v>32</v>
      </c>
    </row>
    <row r="310" spans="1:15">
      <c r="A310" s="779">
        <v>273</v>
      </c>
      <c r="B310" s="355">
        <v>43906</v>
      </c>
      <c r="C310" s="356" t="s">
        <v>31</v>
      </c>
      <c r="D310" s="781" t="s">
        <v>15</v>
      </c>
      <c r="E310" s="357">
        <v>8</v>
      </c>
      <c r="F310" s="781" t="s">
        <v>4</v>
      </c>
      <c r="G310" s="351" t="s">
        <v>247</v>
      </c>
      <c r="H310" s="352">
        <v>1.2</v>
      </c>
      <c r="I310" s="352">
        <v>1.1499999999999999</v>
      </c>
      <c r="J310" s="352">
        <v>0.6</v>
      </c>
      <c r="K310" s="358">
        <v>1</v>
      </c>
      <c r="L310" s="359">
        <f t="shared" si="23"/>
        <v>0.82799999999999996</v>
      </c>
      <c r="M310" s="360" t="s">
        <v>33</v>
      </c>
      <c r="N310" s="361">
        <v>43906</v>
      </c>
      <c r="O310" s="362" t="s">
        <v>32</v>
      </c>
    </row>
    <row r="311" spans="1:15">
      <c r="A311" s="779">
        <v>274</v>
      </c>
      <c r="B311" s="355">
        <v>43906</v>
      </c>
      <c r="C311" s="356" t="s">
        <v>31</v>
      </c>
      <c r="D311" s="781" t="s">
        <v>15</v>
      </c>
      <c r="E311" s="357">
        <v>8</v>
      </c>
      <c r="F311" s="781" t="s">
        <v>4</v>
      </c>
      <c r="G311" s="351" t="s">
        <v>248</v>
      </c>
      <c r="H311" s="352">
        <v>1.3</v>
      </c>
      <c r="I311" s="352">
        <v>1.25</v>
      </c>
      <c r="J311" s="352">
        <v>0.6</v>
      </c>
      <c r="K311" s="358">
        <v>1</v>
      </c>
      <c r="L311" s="359">
        <f t="shared" si="23"/>
        <v>0.97499999999999998</v>
      </c>
      <c r="M311" s="360" t="s">
        <v>33</v>
      </c>
      <c r="N311" s="361">
        <v>43906</v>
      </c>
      <c r="O311" s="362" t="s">
        <v>32</v>
      </c>
    </row>
    <row r="312" spans="1:15">
      <c r="A312" s="779">
        <v>275</v>
      </c>
      <c r="B312" s="355">
        <v>43906</v>
      </c>
      <c r="C312" s="356" t="s">
        <v>31</v>
      </c>
      <c r="D312" s="781" t="s">
        <v>15</v>
      </c>
      <c r="E312" s="357">
        <v>8</v>
      </c>
      <c r="F312" s="781" t="s">
        <v>4</v>
      </c>
      <c r="G312" s="351" t="s">
        <v>253</v>
      </c>
      <c r="H312" s="352">
        <v>1.6</v>
      </c>
      <c r="I312" s="352">
        <v>1.25</v>
      </c>
      <c r="J312" s="352">
        <v>0.6</v>
      </c>
      <c r="K312" s="358">
        <v>1</v>
      </c>
      <c r="L312" s="359">
        <f t="shared" si="23"/>
        <v>1.2</v>
      </c>
      <c r="M312" s="360" t="s">
        <v>33</v>
      </c>
      <c r="N312" s="361">
        <v>43906</v>
      </c>
      <c r="O312" s="362" t="s">
        <v>32</v>
      </c>
    </row>
    <row r="313" spans="1:15">
      <c r="A313" s="779">
        <v>276</v>
      </c>
      <c r="B313" s="355">
        <v>43906</v>
      </c>
      <c r="C313" s="356" t="s">
        <v>31</v>
      </c>
      <c r="D313" s="781" t="s">
        <v>15</v>
      </c>
      <c r="E313" s="357">
        <v>8</v>
      </c>
      <c r="F313" s="781" t="s">
        <v>4</v>
      </c>
      <c r="G313" s="351" t="s">
        <v>249</v>
      </c>
      <c r="H313" s="352">
        <v>2.2999999999999998</v>
      </c>
      <c r="I313" s="352">
        <v>0.85</v>
      </c>
      <c r="J313" s="352">
        <v>0.6</v>
      </c>
      <c r="K313" s="358">
        <v>1</v>
      </c>
      <c r="L313" s="359">
        <f t="shared" si="23"/>
        <v>1.1729999999999998</v>
      </c>
      <c r="M313" s="360" t="s">
        <v>33</v>
      </c>
      <c r="N313" s="361">
        <v>43906</v>
      </c>
      <c r="O313" s="362" t="s">
        <v>32</v>
      </c>
    </row>
    <row r="314" spans="1:15">
      <c r="A314" s="779">
        <v>277</v>
      </c>
      <c r="B314" s="355">
        <v>43906</v>
      </c>
      <c r="C314" s="356" t="s">
        <v>31</v>
      </c>
      <c r="D314" s="781" t="s">
        <v>15</v>
      </c>
      <c r="E314" s="357">
        <v>8</v>
      </c>
      <c r="F314" s="781" t="s">
        <v>4</v>
      </c>
      <c r="G314" s="351" t="s">
        <v>296</v>
      </c>
      <c r="H314" s="352">
        <v>1.2</v>
      </c>
      <c r="I314" s="352">
        <v>0.95</v>
      </c>
      <c r="J314" s="352">
        <v>0.6</v>
      </c>
      <c r="K314" s="358">
        <v>1</v>
      </c>
      <c r="L314" s="359">
        <f t="shared" si="23"/>
        <v>0.68399999999999994</v>
      </c>
      <c r="M314" s="360" t="s">
        <v>33</v>
      </c>
      <c r="N314" s="361"/>
      <c r="O314" s="362"/>
    </row>
    <row r="315" spans="1:15">
      <c r="A315" s="779">
        <v>278</v>
      </c>
      <c r="B315" s="355">
        <v>43906</v>
      </c>
      <c r="C315" s="356" t="s">
        <v>31</v>
      </c>
      <c r="D315" s="781" t="s">
        <v>15</v>
      </c>
      <c r="E315" s="357">
        <v>8</v>
      </c>
      <c r="F315" s="781" t="s">
        <v>4</v>
      </c>
      <c r="G315" s="351" t="s">
        <v>307</v>
      </c>
      <c r="H315" s="352">
        <v>1.4</v>
      </c>
      <c r="I315" s="352">
        <v>0.6</v>
      </c>
      <c r="J315" s="352">
        <v>0.6</v>
      </c>
      <c r="K315" s="358">
        <v>1</v>
      </c>
      <c r="L315" s="359">
        <f t="shared" si="23"/>
        <v>0.504</v>
      </c>
      <c r="M315" s="360" t="s">
        <v>33</v>
      </c>
      <c r="N315" s="361">
        <v>43906</v>
      </c>
      <c r="O315" s="362" t="s">
        <v>32</v>
      </c>
    </row>
    <row r="316" spans="1:15">
      <c r="A316" s="779">
        <v>279</v>
      </c>
      <c r="B316" s="355">
        <v>43906</v>
      </c>
      <c r="C316" s="356" t="s">
        <v>31</v>
      </c>
      <c r="D316" s="781" t="s">
        <v>15</v>
      </c>
      <c r="E316" s="357">
        <v>8</v>
      </c>
      <c r="F316" s="781" t="s">
        <v>4</v>
      </c>
      <c r="G316" s="351" t="s">
        <v>297</v>
      </c>
      <c r="H316" s="352">
        <v>1.3</v>
      </c>
      <c r="I316" s="352">
        <v>1.25</v>
      </c>
      <c r="J316" s="352">
        <v>0.6</v>
      </c>
      <c r="K316" s="358">
        <v>1</v>
      </c>
      <c r="L316" s="359">
        <f t="shared" si="23"/>
        <v>0.97499999999999998</v>
      </c>
      <c r="M316" s="360" t="s">
        <v>33</v>
      </c>
      <c r="N316" s="361">
        <v>43906</v>
      </c>
      <c r="O316" s="362" t="s">
        <v>32</v>
      </c>
    </row>
    <row r="317" spans="1:15">
      <c r="A317" s="779">
        <v>280</v>
      </c>
      <c r="B317" s="355">
        <v>43906</v>
      </c>
      <c r="C317" s="356" t="s">
        <v>31</v>
      </c>
      <c r="D317" s="781" t="s">
        <v>15</v>
      </c>
      <c r="E317" s="357">
        <v>8</v>
      </c>
      <c r="F317" s="781" t="s">
        <v>4</v>
      </c>
      <c r="G317" s="351" t="s">
        <v>306</v>
      </c>
      <c r="H317" s="352">
        <v>1.1000000000000001</v>
      </c>
      <c r="I317" s="352">
        <v>0.75</v>
      </c>
      <c r="J317" s="352">
        <v>0.6</v>
      </c>
      <c r="K317" s="358">
        <v>1</v>
      </c>
      <c r="L317" s="359">
        <f t="shared" si="23"/>
        <v>0.495</v>
      </c>
      <c r="M317" s="360" t="s">
        <v>33</v>
      </c>
      <c r="N317" s="361"/>
      <c r="O317" s="362"/>
    </row>
    <row r="318" spans="1:15">
      <c r="A318" s="779">
        <v>281</v>
      </c>
      <c r="B318" s="355">
        <v>43906</v>
      </c>
      <c r="C318" s="356" t="s">
        <v>31</v>
      </c>
      <c r="D318" s="781" t="s">
        <v>15</v>
      </c>
      <c r="E318" s="357">
        <v>8</v>
      </c>
      <c r="F318" s="781" t="s">
        <v>4</v>
      </c>
      <c r="G318" s="351" t="s">
        <v>287</v>
      </c>
      <c r="H318" s="352">
        <v>1.2</v>
      </c>
      <c r="I318" s="352">
        <v>0.95</v>
      </c>
      <c r="J318" s="352">
        <v>0.6</v>
      </c>
      <c r="K318" s="358">
        <v>1</v>
      </c>
      <c r="L318" s="359">
        <f t="shared" si="23"/>
        <v>0.68399999999999994</v>
      </c>
      <c r="M318" s="360" t="s">
        <v>33</v>
      </c>
      <c r="N318" s="361">
        <v>43906</v>
      </c>
      <c r="O318" s="362" t="s">
        <v>32</v>
      </c>
    </row>
    <row r="319" spans="1:15">
      <c r="A319" s="779">
        <v>282</v>
      </c>
      <c r="B319" s="355">
        <v>43906</v>
      </c>
      <c r="C319" s="356" t="s">
        <v>31</v>
      </c>
      <c r="D319" s="781" t="s">
        <v>15</v>
      </c>
      <c r="E319" s="357">
        <v>8</v>
      </c>
      <c r="F319" s="781" t="s">
        <v>4</v>
      </c>
      <c r="G319" s="351" t="s">
        <v>299</v>
      </c>
      <c r="H319" s="352">
        <v>1.3</v>
      </c>
      <c r="I319" s="352">
        <v>1.3</v>
      </c>
      <c r="J319" s="352">
        <v>0.6</v>
      </c>
      <c r="K319" s="358">
        <v>1</v>
      </c>
      <c r="L319" s="359">
        <f t="shared" si="23"/>
        <v>1.014</v>
      </c>
      <c r="M319" s="360" t="s">
        <v>33</v>
      </c>
      <c r="N319" s="361">
        <v>43907</v>
      </c>
      <c r="O319" s="362" t="s">
        <v>32</v>
      </c>
    </row>
    <row r="320" spans="1:15">
      <c r="A320" s="779">
        <v>283</v>
      </c>
      <c r="B320" s="355">
        <v>43906</v>
      </c>
      <c r="C320" s="356" t="s">
        <v>31</v>
      </c>
      <c r="D320" s="781" t="s">
        <v>15</v>
      </c>
      <c r="E320" s="357">
        <v>8</v>
      </c>
      <c r="F320" s="781" t="s">
        <v>4</v>
      </c>
      <c r="G320" s="351" t="s">
        <v>305</v>
      </c>
      <c r="H320" s="352">
        <v>1.4</v>
      </c>
      <c r="I320" s="352">
        <v>1.25</v>
      </c>
      <c r="J320" s="352">
        <v>0.6</v>
      </c>
      <c r="K320" s="358">
        <v>1</v>
      </c>
      <c r="L320" s="359">
        <f t="shared" si="23"/>
        <v>1.05</v>
      </c>
      <c r="M320" s="360" t="s">
        <v>33</v>
      </c>
      <c r="N320" s="361">
        <v>43906</v>
      </c>
      <c r="O320" s="362" t="s">
        <v>32</v>
      </c>
    </row>
    <row r="321" spans="1:15">
      <c r="A321" s="779">
        <v>284</v>
      </c>
      <c r="B321" s="862">
        <v>43906</v>
      </c>
      <c r="C321" s="863" t="s">
        <v>31</v>
      </c>
      <c r="D321" s="864" t="s">
        <v>13</v>
      </c>
      <c r="E321" s="865">
        <v>12</v>
      </c>
      <c r="F321" s="864" t="s">
        <v>4</v>
      </c>
      <c r="G321" s="866" t="s">
        <v>547</v>
      </c>
      <c r="H321" s="867">
        <v>1.8</v>
      </c>
      <c r="I321" s="867">
        <v>0.65</v>
      </c>
      <c r="J321" s="867">
        <v>0.6</v>
      </c>
      <c r="K321" s="868">
        <v>1</v>
      </c>
      <c r="L321" s="818">
        <f t="shared" si="23"/>
        <v>0.70200000000000007</v>
      </c>
      <c r="M321" s="869" t="s">
        <v>33</v>
      </c>
      <c r="N321" s="870">
        <v>43906</v>
      </c>
      <c r="O321" s="871" t="s">
        <v>32</v>
      </c>
    </row>
    <row r="322" spans="1:15">
      <c r="A322" s="779">
        <v>285</v>
      </c>
      <c r="B322" s="355">
        <v>43907</v>
      </c>
      <c r="C322" s="356" t="s">
        <v>31</v>
      </c>
      <c r="D322" s="350" t="s">
        <v>13</v>
      </c>
      <c r="E322" s="357">
        <v>12</v>
      </c>
      <c r="F322" s="350" t="s">
        <v>3</v>
      </c>
      <c r="G322" s="351" t="s">
        <v>591</v>
      </c>
      <c r="H322" s="352">
        <v>1.2</v>
      </c>
      <c r="I322" s="352">
        <v>0.65</v>
      </c>
      <c r="J322" s="352">
        <v>0.6</v>
      </c>
      <c r="K322" s="358">
        <v>1</v>
      </c>
      <c r="L322" s="359">
        <f t="shared" si="23"/>
        <v>0.46799999999999997</v>
      </c>
      <c r="M322" s="360" t="s">
        <v>33</v>
      </c>
      <c r="N322" s="361">
        <v>43907</v>
      </c>
      <c r="O322" s="362" t="s">
        <v>32</v>
      </c>
    </row>
    <row r="323" spans="1:15">
      <c r="A323" s="779">
        <v>286</v>
      </c>
      <c r="B323" s="355">
        <v>43907</v>
      </c>
      <c r="C323" s="356" t="s">
        <v>31</v>
      </c>
      <c r="D323" s="781" t="s">
        <v>13</v>
      </c>
      <c r="E323" s="357">
        <v>12</v>
      </c>
      <c r="F323" s="781" t="s">
        <v>3</v>
      </c>
      <c r="G323" s="351" t="s">
        <v>592</v>
      </c>
      <c r="H323" s="352">
        <v>1.2</v>
      </c>
      <c r="I323" s="352">
        <v>0.95</v>
      </c>
      <c r="J323" s="352">
        <v>0.6</v>
      </c>
      <c r="K323" s="358">
        <v>1</v>
      </c>
      <c r="L323" s="359">
        <f t="shared" si="23"/>
        <v>0.68399999999999994</v>
      </c>
      <c r="M323" s="360" t="s">
        <v>33</v>
      </c>
      <c r="N323" s="361">
        <v>43907</v>
      </c>
      <c r="O323" s="362" t="s">
        <v>32</v>
      </c>
    </row>
    <row r="324" spans="1:15">
      <c r="A324" s="779">
        <v>287</v>
      </c>
      <c r="B324" s="355">
        <v>43907</v>
      </c>
      <c r="C324" s="356" t="s">
        <v>31</v>
      </c>
      <c r="D324" s="781" t="s">
        <v>13</v>
      </c>
      <c r="E324" s="357">
        <v>12</v>
      </c>
      <c r="F324" s="781" t="s">
        <v>3</v>
      </c>
      <c r="G324" s="351" t="s">
        <v>593</v>
      </c>
      <c r="H324" s="352">
        <v>1.2</v>
      </c>
      <c r="I324" s="352">
        <v>0.85</v>
      </c>
      <c r="J324" s="352">
        <v>0.6</v>
      </c>
      <c r="K324" s="358">
        <v>1</v>
      </c>
      <c r="L324" s="359">
        <f t="shared" si="23"/>
        <v>0.61199999999999999</v>
      </c>
      <c r="M324" s="360" t="s">
        <v>33</v>
      </c>
      <c r="N324" s="361">
        <v>43907</v>
      </c>
      <c r="O324" s="362" t="s">
        <v>32</v>
      </c>
    </row>
    <row r="325" spans="1:15">
      <c r="A325" s="779">
        <v>288</v>
      </c>
      <c r="B325" s="355">
        <v>43907</v>
      </c>
      <c r="C325" s="356" t="s">
        <v>31</v>
      </c>
      <c r="D325" s="781" t="s">
        <v>13</v>
      </c>
      <c r="E325" s="357">
        <v>12</v>
      </c>
      <c r="F325" s="781" t="s">
        <v>3</v>
      </c>
      <c r="G325" s="351" t="s">
        <v>594</v>
      </c>
      <c r="H325" s="352">
        <v>2.2999999999999998</v>
      </c>
      <c r="I325" s="352">
        <v>1.25</v>
      </c>
      <c r="J325" s="352">
        <v>0.6</v>
      </c>
      <c r="K325" s="358">
        <v>1</v>
      </c>
      <c r="L325" s="359">
        <f t="shared" si="23"/>
        <v>1.7249999999999999</v>
      </c>
      <c r="M325" s="360" t="s">
        <v>33</v>
      </c>
      <c r="N325" s="361">
        <v>43907</v>
      </c>
      <c r="O325" s="362" t="s">
        <v>32</v>
      </c>
    </row>
    <row r="326" spans="1:15">
      <c r="A326" s="779">
        <v>289</v>
      </c>
      <c r="B326" s="355">
        <v>43907</v>
      </c>
      <c r="C326" s="356" t="s">
        <v>31</v>
      </c>
      <c r="D326" s="781" t="s">
        <v>13</v>
      </c>
      <c r="E326" s="357">
        <v>12</v>
      </c>
      <c r="F326" s="781" t="s">
        <v>3</v>
      </c>
      <c r="G326" s="351" t="s">
        <v>595</v>
      </c>
      <c r="H326" s="352">
        <v>1.6</v>
      </c>
      <c r="I326" s="352">
        <v>1.25</v>
      </c>
      <c r="J326" s="352">
        <v>0.6</v>
      </c>
      <c r="K326" s="358">
        <v>1</v>
      </c>
      <c r="L326" s="359">
        <f t="shared" si="23"/>
        <v>1.2</v>
      </c>
      <c r="M326" s="360" t="s">
        <v>33</v>
      </c>
      <c r="N326" s="361"/>
      <c r="O326" s="362"/>
    </row>
    <row r="327" spans="1:15">
      <c r="A327" s="779">
        <v>290</v>
      </c>
      <c r="B327" s="355">
        <v>43907</v>
      </c>
      <c r="C327" s="356" t="s">
        <v>31</v>
      </c>
      <c r="D327" s="781" t="s">
        <v>13</v>
      </c>
      <c r="E327" s="357">
        <v>12</v>
      </c>
      <c r="F327" s="781" t="s">
        <v>3</v>
      </c>
      <c r="G327" s="351" t="s">
        <v>596</v>
      </c>
      <c r="H327" s="352">
        <v>2.2000000000000002</v>
      </c>
      <c r="I327" s="352">
        <v>0.95</v>
      </c>
      <c r="J327" s="352">
        <v>0.6</v>
      </c>
      <c r="K327" s="358">
        <v>1</v>
      </c>
      <c r="L327" s="359">
        <f t="shared" si="23"/>
        <v>1.2539999999999998</v>
      </c>
      <c r="M327" s="360" t="s">
        <v>33</v>
      </c>
      <c r="N327" s="361">
        <v>43907</v>
      </c>
      <c r="O327" s="362" t="s">
        <v>32</v>
      </c>
    </row>
    <row r="328" spans="1:15">
      <c r="A328" s="779">
        <v>291</v>
      </c>
      <c r="B328" s="355">
        <v>43907</v>
      </c>
      <c r="C328" s="356" t="s">
        <v>31</v>
      </c>
      <c r="D328" s="781" t="s">
        <v>13</v>
      </c>
      <c r="E328" s="357">
        <v>12</v>
      </c>
      <c r="F328" s="781" t="s">
        <v>3</v>
      </c>
      <c r="G328" s="351" t="s">
        <v>597</v>
      </c>
      <c r="H328" s="352">
        <v>1.6</v>
      </c>
      <c r="I328" s="352">
        <v>0.6</v>
      </c>
      <c r="J328" s="352">
        <v>0.6</v>
      </c>
      <c r="K328" s="358">
        <v>1</v>
      </c>
      <c r="L328" s="359">
        <f t="shared" si="23"/>
        <v>0.57599999999999996</v>
      </c>
      <c r="M328" s="360" t="s">
        <v>33</v>
      </c>
      <c r="N328" s="361">
        <v>43907</v>
      </c>
      <c r="O328" s="362" t="s">
        <v>32</v>
      </c>
    </row>
    <row r="329" spans="1:15">
      <c r="A329" s="779">
        <v>292</v>
      </c>
      <c r="B329" s="355">
        <v>43907</v>
      </c>
      <c r="C329" s="356" t="s">
        <v>31</v>
      </c>
      <c r="D329" s="781" t="s">
        <v>13</v>
      </c>
      <c r="E329" s="357">
        <v>12</v>
      </c>
      <c r="F329" s="781" t="s">
        <v>3</v>
      </c>
      <c r="G329" s="351" t="s">
        <v>598</v>
      </c>
      <c r="H329" s="352">
        <v>1.2</v>
      </c>
      <c r="I329" s="352">
        <v>0.85</v>
      </c>
      <c r="J329" s="352">
        <v>0.6</v>
      </c>
      <c r="K329" s="358">
        <v>1</v>
      </c>
      <c r="L329" s="359">
        <f t="shared" si="23"/>
        <v>0.61199999999999999</v>
      </c>
      <c r="M329" s="360" t="s">
        <v>33</v>
      </c>
      <c r="N329" s="361">
        <v>43908</v>
      </c>
      <c r="O329" s="362" t="s">
        <v>32</v>
      </c>
    </row>
    <row r="330" spans="1:15">
      <c r="A330" s="779">
        <v>293</v>
      </c>
      <c r="B330" s="355">
        <v>43907</v>
      </c>
      <c r="C330" s="356" t="s">
        <v>31</v>
      </c>
      <c r="D330" s="781" t="s">
        <v>13</v>
      </c>
      <c r="E330" s="357">
        <v>12</v>
      </c>
      <c r="F330" s="781" t="s">
        <v>3</v>
      </c>
      <c r="G330" s="351" t="s">
        <v>599</v>
      </c>
      <c r="H330" s="352">
        <v>2.2000000000000002</v>
      </c>
      <c r="I330" s="352">
        <v>1.25</v>
      </c>
      <c r="J330" s="352">
        <v>0.6</v>
      </c>
      <c r="K330" s="358">
        <v>1</v>
      </c>
      <c r="L330" s="359">
        <f t="shared" si="22"/>
        <v>1.65</v>
      </c>
      <c r="M330" s="360" t="s">
        <v>33</v>
      </c>
      <c r="N330" s="361">
        <v>43907</v>
      </c>
      <c r="O330" s="362" t="s">
        <v>32</v>
      </c>
    </row>
    <row r="331" spans="1:15">
      <c r="A331" s="779">
        <v>294</v>
      </c>
      <c r="B331" s="355">
        <v>43907</v>
      </c>
      <c r="C331" s="356" t="s">
        <v>31</v>
      </c>
      <c r="D331" s="781" t="s">
        <v>13</v>
      </c>
      <c r="E331" s="357">
        <v>12</v>
      </c>
      <c r="F331" s="781" t="s">
        <v>3</v>
      </c>
      <c r="G331" s="351" t="s">
        <v>600</v>
      </c>
      <c r="H331" s="352">
        <v>1.6</v>
      </c>
      <c r="I331" s="352">
        <v>1.25</v>
      </c>
      <c r="J331" s="352">
        <v>0.6</v>
      </c>
      <c r="K331" s="358">
        <v>1</v>
      </c>
      <c r="L331" s="359">
        <f t="shared" si="22"/>
        <v>1.2</v>
      </c>
      <c r="M331" s="360" t="s">
        <v>33</v>
      </c>
      <c r="N331" s="361">
        <v>43907</v>
      </c>
      <c r="O331" s="362" t="s">
        <v>32</v>
      </c>
    </row>
    <row r="332" spans="1:15">
      <c r="A332" s="779">
        <v>295</v>
      </c>
      <c r="B332" s="355">
        <v>43907</v>
      </c>
      <c r="C332" s="356" t="s">
        <v>31</v>
      </c>
      <c r="D332" s="781" t="s">
        <v>13</v>
      </c>
      <c r="E332" s="357">
        <v>12</v>
      </c>
      <c r="F332" s="781" t="s">
        <v>3</v>
      </c>
      <c r="G332" s="351" t="s">
        <v>601</v>
      </c>
      <c r="H332" s="352">
        <v>2.6</v>
      </c>
      <c r="I332" s="352">
        <v>0.95</v>
      </c>
      <c r="J332" s="352">
        <v>0.6</v>
      </c>
      <c r="K332" s="358">
        <v>1</v>
      </c>
      <c r="L332" s="359">
        <f t="shared" si="22"/>
        <v>1.4819999999999998</v>
      </c>
      <c r="M332" s="360" t="s">
        <v>33</v>
      </c>
      <c r="N332" s="361">
        <v>43907</v>
      </c>
      <c r="O332" s="362" t="s">
        <v>32</v>
      </c>
    </row>
    <row r="333" spans="1:15">
      <c r="A333" s="779">
        <v>296</v>
      </c>
      <c r="B333" s="355">
        <v>43907</v>
      </c>
      <c r="C333" s="356" t="s">
        <v>31</v>
      </c>
      <c r="D333" s="781" t="s">
        <v>13</v>
      </c>
      <c r="E333" s="357">
        <v>12</v>
      </c>
      <c r="F333" s="781" t="s">
        <v>3</v>
      </c>
      <c r="G333" s="351" t="s">
        <v>602</v>
      </c>
      <c r="H333" s="352">
        <v>2.6</v>
      </c>
      <c r="I333" s="352">
        <v>1.1499999999999999</v>
      </c>
      <c r="J333" s="352">
        <v>0.6</v>
      </c>
      <c r="K333" s="358">
        <v>1</v>
      </c>
      <c r="L333" s="359">
        <f t="shared" si="22"/>
        <v>1.7939999999999998</v>
      </c>
      <c r="M333" s="360" t="s">
        <v>33</v>
      </c>
      <c r="N333" s="361">
        <v>43907</v>
      </c>
      <c r="O333" s="362" t="s">
        <v>32</v>
      </c>
    </row>
    <row r="334" spans="1:15">
      <c r="A334" s="779">
        <v>297</v>
      </c>
      <c r="B334" s="355">
        <v>43907</v>
      </c>
      <c r="C334" s="356" t="s">
        <v>31</v>
      </c>
      <c r="D334" s="781" t="s">
        <v>13</v>
      </c>
      <c r="E334" s="357">
        <v>12</v>
      </c>
      <c r="F334" s="781" t="s">
        <v>3</v>
      </c>
      <c r="G334" s="351" t="s">
        <v>603</v>
      </c>
      <c r="H334" s="352">
        <v>1.3</v>
      </c>
      <c r="I334" s="352">
        <v>0.65</v>
      </c>
      <c r="J334" s="352">
        <v>0.6</v>
      </c>
      <c r="K334" s="358">
        <v>1</v>
      </c>
      <c r="L334" s="359">
        <f t="shared" si="22"/>
        <v>0.50700000000000001</v>
      </c>
      <c r="M334" s="360" t="s">
        <v>33</v>
      </c>
      <c r="N334" s="361">
        <v>43910</v>
      </c>
      <c r="O334" s="362" t="s">
        <v>32</v>
      </c>
    </row>
    <row r="335" spans="1:15">
      <c r="A335" s="779">
        <v>298</v>
      </c>
      <c r="B335" s="355">
        <v>43907</v>
      </c>
      <c r="C335" s="356" t="s">
        <v>31</v>
      </c>
      <c r="D335" s="781" t="s">
        <v>13</v>
      </c>
      <c r="E335" s="357">
        <v>12</v>
      </c>
      <c r="F335" s="781" t="s">
        <v>3</v>
      </c>
      <c r="G335" s="351" t="s">
        <v>604</v>
      </c>
      <c r="H335" s="352">
        <v>2</v>
      </c>
      <c r="I335" s="352">
        <v>1.05</v>
      </c>
      <c r="J335" s="352">
        <v>0.6</v>
      </c>
      <c r="K335" s="358">
        <v>1</v>
      </c>
      <c r="L335" s="359">
        <f t="shared" si="22"/>
        <v>1.26</v>
      </c>
      <c r="M335" s="360" t="s">
        <v>33</v>
      </c>
      <c r="N335" s="361">
        <v>43907</v>
      </c>
      <c r="O335" s="362" t="s">
        <v>32</v>
      </c>
    </row>
    <row r="336" spans="1:15">
      <c r="A336" s="779">
        <v>299</v>
      </c>
      <c r="B336" s="355">
        <v>43907</v>
      </c>
      <c r="C336" s="356" t="s">
        <v>31</v>
      </c>
      <c r="D336" s="781" t="s">
        <v>13</v>
      </c>
      <c r="E336" s="357">
        <v>12</v>
      </c>
      <c r="F336" s="781" t="s">
        <v>3</v>
      </c>
      <c r="G336" s="351" t="s">
        <v>605</v>
      </c>
      <c r="H336" s="352">
        <v>0.95</v>
      </c>
      <c r="I336" s="352">
        <v>0.65</v>
      </c>
      <c r="J336" s="352">
        <v>0.6</v>
      </c>
      <c r="K336" s="358">
        <v>1</v>
      </c>
      <c r="L336" s="359">
        <f t="shared" si="22"/>
        <v>0.37049999999999994</v>
      </c>
      <c r="M336" s="360" t="s">
        <v>33</v>
      </c>
      <c r="N336" s="361">
        <v>43907</v>
      </c>
      <c r="O336" s="362" t="s">
        <v>32</v>
      </c>
    </row>
    <row r="337" spans="1:15">
      <c r="A337" s="779">
        <v>300</v>
      </c>
      <c r="B337" s="355">
        <v>43907</v>
      </c>
      <c r="C337" s="356" t="s">
        <v>31</v>
      </c>
      <c r="D337" s="781" t="s">
        <v>13</v>
      </c>
      <c r="E337" s="357">
        <v>12</v>
      </c>
      <c r="F337" s="781" t="s">
        <v>3</v>
      </c>
      <c r="G337" s="351" t="s">
        <v>606</v>
      </c>
      <c r="H337" s="352">
        <v>1.2</v>
      </c>
      <c r="I337" s="352">
        <v>1.2</v>
      </c>
      <c r="J337" s="352">
        <v>0.6</v>
      </c>
      <c r="K337" s="358">
        <v>1</v>
      </c>
      <c r="L337" s="359">
        <f t="shared" si="22"/>
        <v>0.86399999999999999</v>
      </c>
      <c r="M337" s="360" t="s">
        <v>33</v>
      </c>
      <c r="N337" s="361">
        <v>43907</v>
      </c>
      <c r="O337" s="362" t="s">
        <v>32</v>
      </c>
    </row>
    <row r="338" spans="1:15">
      <c r="A338" s="779">
        <v>301</v>
      </c>
      <c r="B338" s="355">
        <v>43907</v>
      </c>
      <c r="C338" s="356" t="s">
        <v>31</v>
      </c>
      <c r="D338" s="781" t="s">
        <v>13</v>
      </c>
      <c r="E338" s="357">
        <v>12</v>
      </c>
      <c r="F338" s="781" t="s">
        <v>3</v>
      </c>
      <c r="G338" s="351" t="s">
        <v>607</v>
      </c>
      <c r="H338" s="352">
        <v>1.2</v>
      </c>
      <c r="I338" s="352">
        <v>1.05</v>
      </c>
      <c r="J338" s="352">
        <v>0.6</v>
      </c>
      <c r="K338" s="358">
        <v>1</v>
      </c>
      <c r="L338" s="359">
        <f t="shared" si="22"/>
        <v>0.75600000000000001</v>
      </c>
      <c r="M338" s="360" t="s">
        <v>33</v>
      </c>
      <c r="N338" s="361">
        <v>43907</v>
      </c>
      <c r="O338" s="362" t="s">
        <v>32</v>
      </c>
    </row>
    <row r="339" spans="1:15">
      <c r="A339" s="779">
        <v>302</v>
      </c>
      <c r="B339" s="355">
        <v>43907</v>
      </c>
      <c r="C339" s="356" t="s">
        <v>31</v>
      </c>
      <c r="D339" s="781" t="s">
        <v>13</v>
      </c>
      <c r="E339" s="357">
        <v>12</v>
      </c>
      <c r="F339" s="781" t="s">
        <v>3</v>
      </c>
      <c r="G339" s="351" t="s">
        <v>608</v>
      </c>
      <c r="H339" s="352">
        <v>1.4</v>
      </c>
      <c r="I339" s="352">
        <v>0.65</v>
      </c>
      <c r="J339" s="352">
        <v>0.6</v>
      </c>
      <c r="K339" s="358">
        <v>1</v>
      </c>
      <c r="L339" s="359">
        <f t="shared" si="22"/>
        <v>0.54599999999999993</v>
      </c>
      <c r="M339" s="360" t="s">
        <v>33</v>
      </c>
      <c r="N339" s="361"/>
      <c r="O339" s="362"/>
    </row>
    <row r="340" spans="1:15">
      <c r="A340" s="779">
        <v>303</v>
      </c>
      <c r="B340" s="355">
        <v>43907</v>
      </c>
      <c r="C340" s="356" t="s">
        <v>31</v>
      </c>
      <c r="D340" s="781" t="s">
        <v>13</v>
      </c>
      <c r="E340" s="357">
        <v>12</v>
      </c>
      <c r="F340" s="781" t="s">
        <v>3</v>
      </c>
      <c r="G340" s="351" t="s">
        <v>609</v>
      </c>
      <c r="H340" s="352">
        <v>1.3</v>
      </c>
      <c r="I340" s="352">
        <v>0.65</v>
      </c>
      <c r="J340" s="352">
        <v>0.6</v>
      </c>
      <c r="K340" s="358">
        <v>1</v>
      </c>
      <c r="L340" s="359">
        <f t="shared" si="22"/>
        <v>0.50700000000000001</v>
      </c>
      <c r="M340" s="360" t="s">
        <v>33</v>
      </c>
      <c r="N340" s="361">
        <v>43907</v>
      </c>
      <c r="O340" s="362" t="s">
        <v>32</v>
      </c>
    </row>
    <row r="341" spans="1:15">
      <c r="A341" s="779">
        <v>304</v>
      </c>
      <c r="B341" s="355">
        <v>43907</v>
      </c>
      <c r="C341" s="356" t="s">
        <v>31</v>
      </c>
      <c r="D341" s="781" t="s">
        <v>13</v>
      </c>
      <c r="E341" s="357">
        <v>12</v>
      </c>
      <c r="F341" s="781" t="s">
        <v>4</v>
      </c>
      <c r="G341" s="351" t="s">
        <v>610</v>
      </c>
      <c r="H341" s="352">
        <v>2</v>
      </c>
      <c r="I341" s="352">
        <v>0.65</v>
      </c>
      <c r="J341" s="352">
        <v>0.6</v>
      </c>
      <c r="K341" s="358">
        <v>1</v>
      </c>
      <c r="L341" s="359">
        <f t="shared" si="22"/>
        <v>0.78</v>
      </c>
      <c r="M341" s="360" t="s">
        <v>33</v>
      </c>
      <c r="N341" s="361"/>
      <c r="O341" s="362"/>
    </row>
    <row r="342" spans="1:15">
      <c r="A342" s="779">
        <v>305</v>
      </c>
      <c r="B342" s="355">
        <v>43907</v>
      </c>
      <c r="C342" s="356" t="s">
        <v>31</v>
      </c>
      <c r="D342" s="781" t="s">
        <v>13</v>
      </c>
      <c r="E342" s="357">
        <v>12</v>
      </c>
      <c r="F342" s="781" t="s">
        <v>4</v>
      </c>
      <c r="G342" s="351" t="s">
        <v>611</v>
      </c>
      <c r="H342" s="352">
        <v>1.2</v>
      </c>
      <c r="I342" s="352">
        <v>0.75</v>
      </c>
      <c r="J342" s="352">
        <v>0.6</v>
      </c>
      <c r="K342" s="358">
        <v>1</v>
      </c>
      <c r="L342" s="359">
        <f t="shared" si="22"/>
        <v>0.53999999999999992</v>
      </c>
      <c r="M342" s="360" t="s">
        <v>33</v>
      </c>
      <c r="N342" s="361">
        <v>43907</v>
      </c>
      <c r="O342" s="362" t="s">
        <v>32</v>
      </c>
    </row>
    <row r="343" spans="1:15">
      <c r="A343" s="779">
        <v>306</v>
      </c>
      <c r="B343" s="355">
        <v>43907</v>
      </c>
      <c r="C343" s="356" t="s">
        <v>31</v>
      </c>
      <c r="D343" s="781" t="s">
        <v>13</v>
      </c>
      <c r="E343" s="357">
        <v>12</v>
      </c>
      <c r="F343" s="781" t="s">
        <v>4</v>
      </c>
      <c r="G343" s="351" t="s">
        <v>612</v>
      </c>
      <c r="H343" s="352">
        <v>1.1000000000000001</v>
      </c>
      <c r="I343" s="352">
        <v>0.75</v>
      </c>
      <c r="J343" s="352">
        <v>0.6</v>
      </c>
      <c r="K343" s="358">
        <v>1</v>
      </c>
      <c r="L343" s="359">
        <f t="shared" si="22"/>
        <v>0.495</v>
      </c>
      <c r="M343" s="360" t="s">
        <v>33</v>
      </c>
      <c r="N343" s="361">
        <v>43909</v>
      </c>
      <c r="O343" s="362" t="s">
        <v>32</v>
      </c>
    </row>
    <row r="344" spans="1:15">
      <c r="A344" s="779">
        <v>307</v>
      </c>
      <c r="B344" s="355">
        <v>43907</v>
      </c>
      <c r="C344" s="356" t="s">
        <v>31</v>
      </c>
      <c r="D344" s="781" t="s">
        <v>13</v>
      </c>
      <c r="E344" s="357">
        <v>12</v>
      </c>
      <c r="F344" s="781" t="s">
        <v>4</v>
      </c>
      <c r="G344" s="351" t="s">
        <v>613</v>
      </c>
      <c r="H344" s="352">
        <v>1.3</v>
      </c>
      <c r="I344" s="352">
        <v>0.65</v>
      </c>
      <c r="J344" s="352">
        <v>0.6</v>
      </c>
      <c r="K344" s="358">
        <v>1</v>
      </c>
      <c r="L344" s="359">
        <f t="shared" si="22"/>
        <v>0.50700000000000001</v>
      </c>
      <c r="M344" s="360" t="s">
        <v>33</v>
      </c>
      <c r="N344" s="361">
        <v>43907</v>
      </c>
      <c r="O344" s="362" t="s">
        <v>32</v>
      </c>
    </row>
    <row r="345" spans="1:15">
      <c r="A345" s="779">
        <v>308</v>
      </c>
      <c r="B345" s="355">
        <v>43907</v>
      </c>
      <c r="C345" s="356" t="s">
        <v>31</v>
      </c>
      <c r="D345" s="781" t="s">
        <v>13</v>
      </c>
      <c r="E345" s="357">
        <v>12</v>
      </c>
      <c r="F345" s="781" t="s">
        <v>4</v>
      </c>
      <c r="G345" s="351" t="s">
        <v>614</v>
      </c>
      <c r="H345" s="352">
        <v>1.2</v>
      </c>
      <c r="I345" s="352">
        <v>0.75</v>
      </c>
      <c r="J345" s="352">
        <v>0.6</v>
      </c>
      <c r="K345" s="358">
        <v>1</v>
      </c>
      <c r="L345" s="359">
        <f t="shared" si="22"/>
        <v>0.53999999999999992</v>
      </c>
      <c r="M345" s="360" t="s">
        <v>33</v>
      </c>
      <c r="N345" s="361">
        <v>43908</v>
      </c>
      <c r="O345" s="362" t="s">
        <v>32</v>
      </c>
    </row>
    <row r="346" spans="1:15">
      <c r="A346" s="779">
        <v>309</v>
      </c>
      <c r="B346" s="355">
        <v>43907</v>
      </c>
      <c r="C346" s="356" t="s">
        <v>31</v>
      </c>
      <c r="D346" s="781" t="s">
        <v>13</v>
      </c>
      <c r="E346" s="357">
        <v>12</v>
      </c>
      <c r="F346" s="781" t="s">
        <v>4</v>
      </c>
      <c r="G346" s="351" t="s">
        <v>615</v>
      </c>
      <c r="H346" s="352">
        <v>1.6</v>
      </c>
      <c r="I346" s="352">
        <v>1.25</v>
      </c>
      <c r="J346" s="352">
        <v>0.6</v>
      </c>
      <c r="K346" s="358">
        <v>1</v>
      </c>
      <c r="L346" s="359">
        <f t="shared" si="20"/>
        <v>1.2</v>
      </c>
      <c r="M346" s="360" t="s">
        <v>33</v>
      </c>
      <c r="N346" s="361">
        <v>43908</v>
      </c>
      <c r="O346" s="362" t="s">
        <v>32</v>
      </c>
    </row>
    <row r="347" spans="1:15">
      <c r="A347" s="779">
        <v>310</v>
      </c>
      <c r="B347" s="862">
        <v>43907</v>
      </c>
      <c r="C347" s="863" t="s">
        <v>31</v>
      </c>
      <c r="D347" s="864" t="s">
        <v>13</v>
      </c>
      <c r="E347" s="865">
        <v>12</v>
      </c>
      <c r="F347" s="864" t="s">
        <v>4</v>
      </c>
      <c r="G347" s="866" t="s">
        <v>616</v>
      </c>
      <c r="H347" s="867">
        <v>1.2</v>
      </c>
      <c r="I347" s="867">
        <v>1.25</v>
      </c>
      <c r="J347" s="867">
        <v>0.6</v>
      </c>
      <c r="K347" s="868">
        <v>1</v>
      </c>
      <c r="L347" s="818">
        <f t="shared" si="20"/>
        <v>0.89999999999999991</v>
      </c>
      <c r="M347" s="869" t="s">
        <v>33</v>
      </c>
      <c r="N347" s="870">
        <v>43908</v>
      </c>
      <c r="O347" s="871" t="s">
        <v>32</v>
      </c>
    </row>
    <row r="348" spans="1:15">
      <c r="A348" s="779">
        <v>311</v>
      </c>
      <c r="B348" s="355">
        <v>43908</v>
      </c>
      <c r="C348" s="356" t="s">
        <v>31</v>
      </c>
      <c r="D348" s="350" t="s">
        <v>15</v>
      </c>
      <c r="E348" s="357">
        <v>9</v>
      </c>
      <c r="F348" s="350" t="s">
        <v>3</v>
      </c>
      <c r="G348" s="351" t="s">
        <v>336</v>
      </c>
      <c r="H348" s="352">
        <v>1.2</v>
      </c>
      <c r="I348" s="352">
        <v>1.25</v>
      </c>
      <c r="J348" s="352">
        <v>0.6</v>
      </c>
      <c r="K348" s="358">
        <v>1</v>
      </c>
      <c r="L348" s="359">
        <f t="shared" si="20"/>
        <v>0.89999999999999991</v>
      </c>
      <c r="M348" s="360" t="s">
        <v>33</v>
      </c>
      <c r="N348" s="361">
        <v>43909</v>
      </c>
      <c r="O348" s="362" t="s">
        <v>32</v>
      </c>
    </row>
    <row r="349" spans="1:15">
      <c r="A349" s="779">
        <v>312</v>
      </c>
      <c r="B349" s="355">
        <v>43908</v>
      </c>
      <c r="C349" s="356" t="s">
        <v>31</v>
      </c>
      <c r="D349" s="781" t="s">
        <v>15</v>
      </c>
      <c r="E349" s="357">
        <v>9</v>
      </c>
      <c r="F349" s="781" t="s">
        <v>3</v>
      </c>
      <c r="G349" s="351" t="s">
        <v>335</v>
      </c>
      <c r="H349" s="352">
        <v>1.2</v>
      </c>
      <c r="I349" s="352">
        <v>1.05</v>
      </c>
      <c r="J349" s="352">
        <v>0.6</v>
      </c>
      <c r="K349" s="358">
        <v>1</v>
      </c>
      <c r="L349" s="359">
        <f t="shared" si="20"/>
        <v>0.75600000000000001</v>
      </c>
      <c r="M349" s="360" t="s">
        <v>33</v>
      </c>
      <c r="N349" s="361">
        <v>43909</v>
      </c>
      <c r="O349" s="362" t="s">
        <v>32</v>
      </c>
    </row>
    <row r="350" spans="1:15">
      <c r="A350" s="779">
        <v>313</v>
      </c>
      <c r="B350" s="355">
        <v>43908</v>
      </c>
      <c r="C350" s="356" t="s">
        <v>31</v>
      </c>
      <c r="D350" s="781" t="s">
        <v>15</v>
      </c>
      <c r="E350" s="357">
        <v>9</v>
      </c>
      <c r="F350" s="781" t="s">
        <v>3</v>
      </c>
      <c r="G350" s="351" t="s">
        <v>323</v>
      </c>
      <c r="H350" s="352">
        <v>1.3</v>
      </c>
      <c r="I350" s="352">
        <v>1.1499999999999999</v>
      </c>
      <c r="J350" s="352">
        <v>0.6</v>
      </c>
      <c r="K350" s="358">
        <v>1</v>
      </c>
      <c r="L350" s="359">
        <f t="shared" si="20"/>
        <v>0.89699999999999991</v>
      </c>
      <c r="M350" s="360" t="s">
        <v>33</v>
      </c>
      <c r="N350" s="361">
        <v>43908</v>
      </c>
      <c r="O350" s="362" t="s">
        <v>32</v>
      </c>
    </row>
    <row r="351" spans="1:15">
      <c r="A351" s="779">
        <v>314</v>
      </c>
      <c r="B351" s="355">
        <v>43908</v>
      </c>
      <c r="C351" s="356" t="s">
        <v>31</v>
      </c>
      <c r="D351" s="781" t="s">
        <v>15</v>
      </c>
      <c r="E351" s="357">
        <v>9</v>
      </c>
      <c r="F351" s="781" t="s">
        <v>3</v>
      </c>
      <c r="G351" s="351" t="s">
        <v>329</v>
      </c>
      <c r="H351" s="352">
        <v>1.4</v>
      </c>
      <c r="I351" s="352">
        <v>1.45</v>
      </c>
      <c r="J351" s="352">
        <v>0.6</v>
      </c>
      <c r="K351" s="358">
        <v>1</v>
      </c>
      <c r="L351" s="359">
        <f t="shared" si="20"/>
        <v>1.2179999999999997</v>
      </c>
      <c r="M351" s="360" t="s">
        <v>33</v>
      </c>
      <c r="N351" s="361">
        <v>43908</v>
      </c>
      <c r="O351" s="362" t="s">
        <v>32</v>
      </c>
    </row>
    <row r="352" spans="1:15">
      <c r="A352" s="779">
        <v>315</v>
      </c>
      <c r="B352" s="355">
        <v>43908</v>
      </c>
      <c r="C352" s="356" t="s">
        <v>31</v>
      </c>
      <c r="D352" s="350" t="s">
        <v>13</v>
      </c>
      <c r="E352" s="357">
        <v>11</v>
      </c>
      <c r="F352" s="781" t="s">
        <v>3</v>
      </c>
      <c r="G352" s="351" t="s">
        <v>478</v>
      </c>
      <c r="H352" s="352">
        <v>2.1</v>
      </c>
      <c r="I352" s="352">
        <v>0.65</v>
      </c>
      <c r="J352" s="352">
        <v>0.6</v>
      </c>
      <c r="K352" s="358">
        <v>1</v>
      </c>
      <c r="L352" s="359">
        <f t="shared" si="20"/>
        <v>0.81900000000000006</v>
      </c>
      <c r="M352" s="360" t="s">
        <v>33</v>
      </c>
      <c r="N352" s="361">
        <v>43908</v>
      </c>
      <c r="O352" s="362" t="s">
        <v>32</v>
      </c>
    </row>
    <row r="353" spans="1:15">
      <c r="A353" s="779">
        <v>316</v>
      </c>
      <c r="B353" s="355">
        <v>43908</v>
      </c>
      <c r="C353" s="356" t="s">
        <v>31</v>
      </c>
      <c r="D353" s="781" t="s">
        <v>13</v>
      </c>
      <c r="E353" s="357">
        <v>11</v>
      </c>
      <c r="F353" s="781" t="s">
        <v>3</v>
      </c>
      <c r="G353" s="351" t="s">
        <v>493</v>
      </c>
      <c r="H353" s="352">
        <v>1.3</v>
      </c>
      <c r="I353" s="352">
        <v>1.25</v>
      </c>
      <c r="J353" s="352">
        <v>0.6</v>
      </c>
      <c r="K353" s="358">
        <v>1</v>
      </c>
      <c r="L353" s="359">
        <f t="shared" si="20"/>
        <v>0.97499999999999998</v>
      </c>
      <c r="M353" s="360" t="s">
        <v>33</v>
      </c>
      <c r="N353" s="361">
        <v>43909</v>
      </c>
      <c r="O353" s="362" t="s">
        <v>32</v>
      </c>
    </row>
    <row r="354" spans="1:15">
      <c r="A354" s="779">
        <v>317</v>
      </c>
      <c r="B354" s="355">
        <v>43908</v>
      </c>
      <c r="C354" s="356" t="s">
        <v>31</v>
      </c>
      <c r="D354" s="781" t="s">
        <v>13</v>
      </c>
      <c r="E354" s="357">
        <v>12</v>
      </c>
      <c r="F354" s="781" t="s">
        <v>3</v>
      </c>
      <c r="G354" s="351" t="s">
        <v>647</v>
      </c>
      <c r="H354" s="352">
        <v>1.2</v>
      </c>
      <c r="I354" s="352">
        <v>1.1499999999999999</v>
      </c>
      <c r="J354" s="352">
        <v>0.6</v>
      </c>
      <c r="K354" s="358">
        <v>1</v>
      </c>
      <c r="L354" s="359">
        <f t="shared" si="20"/>
        <v>0.82799999999999996</v>
      </c>
      <c r="M354" s="360" t="s">
        <v>33</v>
      </c>
      <c r="N354" s="361">
        <v>43908</v>
      </c>
      <c r="O354" s="362" t="s">
        <v>32</v>
      </c>
    </row>
    <row r="355" spans="1:15">
      <c r="A355" s="779">
        <v>318</v>
      </c>
      <c r="B355" s="355">
        <v>43908</v>
      </c>
      <c r="C355" s="356" t="s">
        <v>31</v>
      </c>
      <c r="D355" s="781" t="s">
        <v>13</v>
      </c>
      <c r="E355" s="357">
        <v>12</v>
      </c>
      <c r="F355" s="350" t="s">
        <v>3</v>
      </c>
      <c r="G355" s="351" t="s">
        <v>648</v>
      </c>
      <c r="H355" s="352">
        <v>1.7</v>
      </c>
      <c r="I355" s="352">
        <v>0.65</v>
      </c>
      <c r="J355" s="352">
        <v>0.6</v>
      </c>
      <c r="K355" s="358">
        <v>1</v>
      </c>
      <c r="L355" s="359">
        <f t="shared" si="20"/>
        <v>0.66299999999999992</v>
      </c>
      <c r="M355" s="360" t="s">
        <v>33</v>
      </c>
      <c r="N355" s="361"/>
      <c r="O355" s="362"/>
    </row>
    <row r="356" spans="1:15">
      <c r="A356" s="779">
        <v>319</v>
      </c>
      <c r="B356" s="355">
        <v>43908</v>
      </c>
      <c r="C356" s="356" t="s">
        <v>31</v>
      </c>
      <c r="D356" s="781" t="s">
        <v>13</v>
      </c>
      <c r="E356" s="357">
        <v>12</v>
      </c>
      <c r="F356" s="350" t="s">
        <v>4</v>
      </c>
      <c r="G356" s="351" t="s">
        <v>649</v>
      </c>
      <c r="H356" s="352">
        <v>1.6</v>
      </c>
      <c r="I356" s="352">
        <v>0.95</v>
      </c>
      <c r="J356" s="352">
        <v>0.6</v>
      </c>
      <c r="K356" s="358">
        <v>1</v>
      </c>
      <c r="L356" s="359">
        <f t="shared" si="20"/>
        <v>0.91199999999999992</v>
      </c>
      <c r="M356" s="360" t="s">
        <v>33</v>
      </c>
      <c r="N356" s="361">
        <v>43909</v>
      </c>
      <c r="O356" s="362" t="s">
        <v>32</v>
      </c>
    </row>
    <row r="357" spans="1:15">
      <c r="A357" s="779">
        <v>320</v>
      </c>
      <c r="B357" s="355">
        <v>43908</v>
      </c>
      <c r="C357" s="356" t="s">
        <v>31</v>
      </c>
      <c r="D357" s="781" t="s">
        <v>13</v>
      </c>
      <c r="E357" s="357">
        <v>12</v>
      </c>
      <c r="F357" s="350" t="s">
        <v>3</v>
      </c>
      <c r="G357" s="351" t="s">
        <v>650</v>
      </c>
      <c r="H357" s="352">
        <v>1.7</v>
      </c>
      <c r="I357" s="352">
        <v>1.25</v>
      </c>
      <c r="J357" s="352">
        <v>0.6</v>
      </c>
      <c r="K357" s="358">
        <v>1</v>
      </c>
      <c r="L357" s="359">
        <f t="shared" si="20"/>
        <v>1.2749999999999999</v>
      </c>
      <c r="M357" s="360" t="s">
        <v>33</v>
      </c>
      <c r="N357" s="361">
        <v>43908</v>
      </c>
      <c r="O357" s="362" t="s">
        <v>32</v>
      </c>
    </row>
    <row r="358" spans="1:15">
      <c r="A358" s="779">
        <v>321</v>
      </c>
      <c r="B358" s="355">
        <v>43908</v>
      </c>
      <c r="C358" s="356" t="s">
        <v>31</v>
      </c>
      <c r="D358" s="781" t="s">
        <v>13</v>
      </c>
      <c r="E358" s="357">
        <v>12</v>
      </c>
      <c r="F358" s="350" t="s">
        <v>3</v>
      </c>
      <c r="G358" s="351" t="s">
        <v>640</v>
      </c>
      <c r="H358" s="352">
        <v>2</v>
      </c>
      <c r="I358" s="352">
        <v>1.1499999999999999</v>
      </c>
      <c r="J358" s="352">
        <v>0.6</v>
      </c>
      <c r="K358" s="358">
        <v>1</v>
      </c>
      <c r="L358" s="359">
        <f t="shared" si="20"/>
        <v>1.38</v>
      </c>
      <c r="M358" s="360" t="s">
        <v>33</v>
      </c>
      <c r="N358" s="361">
        <v>43908</v>
      </c>
      <c r="O358" s="362" t="s">
        <v>32</v>
      </c>
    </row>
    <row r="359" spans="1:15">
      <c r="A359" s="779">
        <v>322</v>
      </c>
      <c r="B359" s="355">
        <v>43908</v>
      </c>
      <c r="C359" s="356" t="s">
        <v>31</v>
      </c>
      <c r="D359" s="781" t="s">
        <v>13</v>
      </c>
      <c r="E359" s="357">
        <v>12</v>
      </c>
      <c r="F359" s="350" t="s">
        <v>3</v>
      </c>
      <c r="G359" s="351" t="s">
        <v>639</v>
      </c>
      <c r="H359" s="352">
        <v>1.9</v>
      </c>
      <c r="I359" s="352">
        <v>1.25</v>
      </c>
      <c r="J359" s="352">
        <v>0.6</v>
      </c>
      <c r="K359" s="358">
        <v>1</v>
      </c>
      <c r="L359" s="359">
        <f t="shared" si="20"/>
        <v>1.425</v>
      </c>
      <c r="M359" s="360" t="s">
        <v>33</v>
      </c>
      <c r="N359" s="361">
        <v>43908</v>
      </c>
      <c r="O359" s="362" t="s">
        <v>32</v>
      </c>
    </row>
    <row r="360" spans="1:15">
      <c r="A360" s="779">
        <v>323</v>
      </c>
      <c r="B360" s="355">
        <v>43908</v>
      </c>
      <c r="C360" s="356" t="s">
        <v>31</v>
      </c>
      <c r="D360" s="781" t="s">
        <v>13</v>
      </c>
      <c r="E360" s="357">
        <v>12</v>
      </c>
      <c r="F360" s="350" t="s">
        <v>3</v>
      </c>
      <c r="G360" s="351" t="s">
        <v>651</v>
      </c>
      <c r="H360" s="352">
        <v>1.3</v>
      </c>
      <c r="I360" s="352">
        <v>1.3</v>
      </c>
      <c r="J360" s="352">
        <v>0.6</v>
      </c>
      <c r="K360" s="358">
        <v>1</v>
      </c>
      <c r="L360" s="359">
        <f t="shared" si="20"/>
        <v>1.014</v>
      </c>
      <c r="M360" s="360" t="s">
        <v>33</v>
      </c>
      <c r="N360" s="361">
        <v>43909</v>
      </c>
      <c r="O360" s="362" t="s">
        <v>32</v>
      </c>
    </row>
    <row r="361" spans="1:15">
      <c r="A361" s="779">
        <v>324</v>
      </c>
      <c r="B361" s="355">
        <v>43908</v>
      </c>
      <c r="C361" s="356" t="s">
        <v>31</v>
      </c>
      <c r="D361" s="781" t="s">
        <v>15</v>
      </c>
      <c r="E361" s="357">
        <v>9</v>
      </c>
      <c r="F361" s="350" t="s">
        <v>4</v>
      </c>
      <c r="G361" s="351" t="s">
        <v>324</v>
      </c>
      <c r="H361" s="352">
        <v>1.3</v>
      </c>
      <c r="I361" s="352">
        <v>1.1499999999999999</v>
      </c>
      <c r="J361" s="352">
        <v>0.6</v>
      </c>
      <c r="K361" s="358">
        <v>1</v>
      </c>
      <c r="L361" s="359">
        <f t="shared" si="20"/>
        <v>0.89699999999999991</v>
      </c>
      <c r="M361" s="360" t="s">
        <v>33</v>
      </c>
      <c r="N361" s="361">
        <v>43909</v>
      </c>
      <c r="O361" s="362" t="s">
        <v>32</v>
      </c>
    </row>
    <row r="362" spans="1:15">
      <c r="A362" s="779">
        <v>325</v>
      </c>
      <c r="B362" s="355">
        <v>43908</v>
      </c>
      <c r="C362" s="356" t="s">
        <v>31</v>
      </c>
      <c r="D362" s="781" t="s">
        <v>15</v>
      </c>
      <c r="E362" s="357">
        <v>9</v>
      </c>
      <c r="F362" s="781" t="s">
        <v>4</v>
      </c>
      <c r="G362" s="351" t="s">
        <v>334</v>
      </c>
      <c r="H362" s="352">
        <v>1.3</v>
      </c>
      <c r="I362" s="352">
        <v>0.85</v>
      </c>
      <c r="J362" s="352">
        <v>0.6</v>
      </c>
      <c r="K362" s="358">
        <v>1</v>
      </c>
      <c r="L362" s="359">
        <f t="shared" ref="L362:L375" si="24">H362*I362*J362</f>
        <v>0.66299999999999992</v>
      </c>
      <c r="M362" s="360" t="s">
        <v>33</v>
      </c>
      <c r="N362" s="361">
        <v>43909</v>
      </c>
      <c r="O362" s="362" t="s">
        <v>32</v>
      </c>
    </row>
    <row r="363" spans="1:15">
      <c r="A363" s="779">
        <v>326</v>
      </c>
      <c r="B363" s="355">
        <v>43908</v>
      </c>
      <c r="C363" s="356" t="s">
        <v>31</v>
      </c>
      <c r="D363" s="781" t="s">
        <v>15</v>
      </c>
      <c r="E363" s="357">
        <v>9</v>
      </c>
      <c r="F363" s="781" t="s">
        <v>4</v>
      </c>
      <c r="G363" s="351" t="s">
        <v>333</v>
      </c>
      <c r="H363" s="352">
        <v>1.2</v>
      </c>
      <c r="I363" s="352">
        <v>0.95</v>
      </c>
      <c r="J363" s="352">
        <v>0.6</v>
      </c>
      <c r="K363" s="358">
        <v>1</v>
      </c>
      <c r="L363" s="359">
        <f t="shared" si="24"/>
        <v>0.68399999999999994</v>
      </c>
      <c r="M363" s="360" t="s">
        <v>33</v>
      </c>
      <c r="N363" s="361">
        <v>43909</v>
      </c>
      <c r="O363" s="362" t="s">
        <v>32</v>
      </c>
    </row>
    <row r="364" spans="1:15">
      <c r="A364" s="779">
        <v>327</v>
      </c>
      <c r="B364" s="355">
        <v>43908</v>
      </c>
      <c r="C364" s="356" t="s">
        <v>31</v>
      </c>
      <c r="D364" s="781" t="s">
        <v>15</v>
      </c>
      <c r="E364" s="357">
        <v>9</v>
      </c>
      <c r="F364" s="781" t="s">
        <v>4</v>
      </c>
      <c r="G364" s="351" t="s">
        <v>332</v>
      </c>
      <c r="H364" s="352">
        <v>1.3</v>
      </c>
      <c r="I364" s="352">
        <v>1.25</v>
      </c>
      <c r="J364" s="352">
        <v>0.6</v>
      </c>
      <c r="K364" s="358">
        <v>1</v>
      </c>
      <c r="L364" s="359">
        <f t="shared" si="24"/>
        <v>0.97499999999999998</v>
      </c>
      <c r="M364" s="360" t="s">
        <v>33</v>
      </c>
      <c r="N364" s="361">
        <v>43909</v>
      </c>
      <c r="O364" s="362" t="s">
        <v>32</v>
      </c>
    </row>
    <row r="365" spans="1:15">
      <c r="A365" s="779">
        <v>328</v>
      </c>
      <c r="B365" s="355">
        <v>43908</v>
      </c>
      <c r="C365" s="356" t="s">
        <v>31</v>
      </c>
      <c r="D365" s="781" t="s">
        <v>15</v>
      </c>
      <c r="E365" s="357">
        <v>9</v>
      </c>
      <c r="F365" s="781" t="s">
        <v>4</v>
      </c>
      <c r="G365" s="351" t="s">
        <v>322</v>
      </c>
      <c r="H365" s="352">
        <v>1.3</v>
      </c>
      <c r="I365" s="352">
        <v>0.85</v>
      </c>
      <c r="J365" s="352">
        <v>0.6</v>
      </c>
      <c r="K365" s="358">
        <v>1</v>
      </c>
      <c r="L365" s="359">
        <f t="shared" si="24"/>
        <v>0.66299999999999992</v>
      </c>
      <c r="M365" s="360" t="s">
        <v>33</v>
      </c>
      <c r="N365" s="361">
        <v>43909</v>
      </c>
      <c r="O365" s="362" t="s">
        <v>32</v>
      </c>
    </row>
    <row r="366" spans="1:15">
      <c r="A366" s="779">
        <v>329</v>
      </c>
      <c r="B366" s="355">
        <v>43908</v>
      </c>
      <c r="C366" s="356" t="s">
        <v>31</v>
      </c>
      <c r="D366" s="781" t="s">
        <v>15</v>
      </c>
      <c r="E366" s="357">
        <v>9</v>
      </c>
      <c r="F366" s="781" t="s">
        <v>4</v>
      </c>
      <c r="G366" s="351" t="s">
        <v>331</v>
      </c>
      <c r="H366" s="352">
        <v>1.3</v>
      </c>
      <c r="I366" s="352">
        <v>0.95</v>
      </c>
      <c r="J366" s="352">
        <v>0.6</v>
      </c>
      <c r="K366" s="358">
        <v>1</v>
      </c>
      <c r="L366" s="359">
        <f t="shared" si="24"/>
        <v>0.74099999999999988</v>
      </c>
      <c r="M366" s="360" t="s">
        <v>33</v>
      </c>
      <c r="N366" s="361">
        <v>43908</v>
      </c>
      <c r="O366" s="362" t="s">
        <v>32</v>
      </c>
    </row>
    <row r="367" spans="1:15">
      <c r="A367" s="779">
        <v>330</v>
      </c>
      <c r="B367" s="355">
        <v>43908</v>
      </c>
      <c r="C367" s="356" t="s">
        <v>31</v>
      </c>
      <c r="D367" s="781" t="s">
        <v>15</v>
      </c>
      <c r="E367" s="357">
        <v>9</v>
      </c>
      <c r="F367" s="781" t="s">
        <v>4</v>
      </c>
      <c r="G367" s="351" t="s">
        <v>330</v>
      </c>
      <c r="H367" s="352">
        <v>1.4</v>
      </c>
      <c r="I367" s="352">
        <v>1.05</v>
      </c>
      <c r="J367" s="352">
        <v>0.6</v>
      </c>
      <c r="K367" s="358">
        <v>1</v>
      </c>
      <c r="L367" s="359">
        <f t="shared" si="24"/>
        <v>0.88200000000000001</v>
      </c>
      <c r="M367" s="360" t="s">
        <v>33</v>
      </c>
      <c r="N367" s="361">
        <v>43908</v>
      </c>
      <c r="O367" s="362" t="s">
        <v>32</v>
      </c>
    </row>
    <row r="368" spans="1:15">
      <c r="A368" s="779">
        <v>331</v>
      </c>
      <c r="B368" s="355">
        <v>43908</v>
      </c>
      <c r="C368" s="356" t="s">
        <v>31</v>
      </c>
      <c r="D368" s="781" t="s">
        <v>15</v>
      </c>
      <c r="E368" s="357">
        <v>9</v>
      </c>
      <c r="F368" s="781" t="s">
        <v>4</v>
      </c>
      <c r="G368" s="351" t="s">
        <v>328</v>
      </c>
      <c r="H368" s="352">
        <v>1.2</v>
      </c>
      <c r="I368" s="352">
        <v>1.1499999999999999</v>
      </c>
      <c r="J368" s="352">
        <v>0.6</v>
      </c>
      <c r="K368" s="358">
        <v>1</v>
      </c>
      <c r="L368" s="359">
        <f t="shared" si="24"/>
        <v>0.82799999999999996</v>
      </c>
      <c r="M368" s="360" t="s">
        <v>33</v>
      </c>
      <c r="N368" s="361"/>
      <c r="O368" s="362"/>
    </row>
    <row r="369" spans="1:15">
      <c r="A369" s="779">
        <v>332</v>
      </c>
      <c r="B369" s="355">
        <v>43908</v>
      </c>
      <c r="C369" s="356" t="s">
        <v>31</v>
      </c>
      <c r="D369" s="350" t="s">
        <v>13</v>
      </c>
      <c r="E369" s="357">
        <v>11</v>
      </c>
      <c r="F369" s="781" t="s">
        <v>4</v>
      </c>
      <c r="G369" s="351" t="s">
        <v>477</v>
      </c>
      <c r="H369" s="352">
        <v>1.8</v>
      </c>
      <c r="I369" s="352">
        <v>0.65</v>
      </c>
      <c r="J369" s="352">
        <v>0.6</v>
      </c>
      <c r="K369" s="358">
        <v>1</v>
      </c>
      <c r="L369" s="359">
        <f t="shared" si="24"/>
        <v>0.70200000000000007</v>
      </c>
      <c r="M369" s="360" t="s">
        <v>33</v>
      </c>
      <c r="N369" s="361"/>
      <c r="O369" s="362"/>
    </row>
    <row r="370" spans="1:15">
      <c r="A370" s="779">
        <v>333</v>
      </c>
      <c r="B370" s="355">
        <v>43908</v>
      </c>
      <c r="C370" s="356" t="s">
        <v>31</v>
      </c>
      <c r="D370" s="781" t="s">
        <v>13</v>
      </c>
      <c r="E370" s="357">
        <v>12</v>
      </c>
      <c r="F370" s="781" t="s">
        <v>4</v>
      </c>
      <c r="G370" s="351" t="s">
        <v>652</v>
      </c>
      <c r="H370" s="352">
        <v>2.2000000000000002</v>
      </c>
      <c r="I370" s="352">
        <v>1.25</v>
      </c>
      <c r="J370" s="352">
        <v>0.6</v>
      </c>
      <c r="K370" s="358">
        <v>1</v>
      </c>
      <c r="L370" s="359">
        <f t="shared" si="24"/>
        <v>1.65</v>
      </c>
      <c r="M370" s="360" t="s">
        <v>33</v>
      </c>
      <c r="N370" s="361">
        <v>43908</v>
      </c>
      <c r="O370" s="362" t="s">
        <v>32</v>
      </c>
    </row>
    <row r="371" spans="1:15">
      <c r="A371" s="779">
        <v>334</v>
      </c>
      <c r="B371" s="355">
        <v>43908</v>
      </c>
      <c r="C371" s="356" t="s">
        <v>31</v>
      </c>
      <c r="D371" s="781" t="s">
        <v>13</v>
      </c>
      <c r="E371" s="357">
        <v>12</v>
      </c>
      <c r="F371" s="781" t="s">
        <v>4</v>
      </c>
      <c r="G371" s="351" t="s">
        <v>653</v>
      </c>
      <c r="H371" s="352">
        <v>1.2</v>
      </c>
      <c r="I371" s="352">
        <v>0.85</v>
      </c>
      <c r="J371" s="352">
        <v>0.6</v>
      </c>
      <c r="K371" s="358">
        <v>1</v>
      </c>
      <c r="L371" s="359">
        <f t="shared" si="24"/>
        <v>0.61199999999999999</v>
      </c>
      <c r="M371" s="360" t="s">
        <v>33</v>
      </c>
      <c r="N371" s="361">
        <v>43908</v>
      </c>
      <c r="O371" s="362" t="s">
        <v>32</v>
      </c>
    </row>
    <row r="372" spans="1:15">
      <c r="A372" s="779">
        <v>335</v>
      </c>
      <c r="B372" s="355">
        <v>43908</v>
      </c>
      <c r="C372" s="356" t="s">
        <v>31</v>
      </c>
      <c r="D372" s="781" t="s">
        <v>13</v>
      </c>
      <c r="E372" s="357">
        <v>12</v>
      </c>
      <c r="F372" s="781" t="s">
        <v>4</v>
      </c>
      <c r="G372" s="351" t="s">
        <v>638</v>
      </c>
      <c r="H372" s="352">
        <v>1.2</v>
      </c>
      <c r="I372" s="352">
        <v>1.05</v>
      </c>
      <c r="J372" s="352">
        <v>0.6</v>
      </c>
      <c r="K372" s="358">
        <v>1</v>
      </c>
      <c r="L372" s="359">
        <f t="shared" si="24"/>
        <v>0.75600000000000001</v>
      </c>
      <c r="M372" s="360" t="s">
        <v>33</v>
      </c>
      <c r="N372" s="361">
        <v>43908</v>
      </c>
      <c r="O372" s="362" t="s">
        <v>32</v>
      </c>
    </row>
    <row r="373" spans="1:15">
      <c r="A373" s="779">
        <v>336</v>
      </c>
      <c r="B373" s="862">
        <v>43908</v>
      </c>
      <c r="C373" s="863" t="s">
        <v>31</v>
      </c>
      <c r="D373" s="864" t="s">
        <v>15</v>
      </c>
      <c r="E373" s="865">
        <v>9</v>
      </c>
      <c r="F373" s="864" t="s">
        <v>4</v>
      </c>
      <c r="G373" s="866" t="s">
        <v>327</v>
      </c>
      <c r="H373" s="867">
        <v>1.3</v>
      </c>
      <c r="I373" s="867">
        <v>1.25</v>
      </c>
      <c r="J373" s="867">
        <v>0.6</v>
      </c>
      <c r="K373" s="868">
        <v>1</v>
      </c>
      <c r="L373" s="818">
        <f t="shared" si="24"/>
        <v>0.97499999999999998</v>
      </c>
      <c r="M373" s="869" t="s">
        <v>33</v>
      </c>
      <c r="N373" s="870">
        <v>43909</v>
      </c>
      <c r="O373" s="871" t="s">
        <v>32</v>
      </c>
    </row>
    <row r="374" spans="1:15">
      <c r="A374" s="779">
        <v>337</v>
      </c>
      <c r="B374" s="355">
        <v>43909</v>
      </c>
      <c r="C374" s="356" t="s">
        <v>31</v>
      </c>
      <c r="D374" s="350" t="s">
        <v>15</v>
      </c>
      <c r="E374" s="357">
        <v>9</v>
      </c>
      <c r="F374" s="350" t="s">
        <v>3</v>
      </c>
      <c r="G374" s="351" t="s">
        <v>364</v>
      </c>
      <c r="H374" s="352">
        <v>1.3</v>
      </c>
      <c r="I374" s="352">
        <v>0.6</v>
      </c>
      <c r="J374" s="352">
        <v>0.6</v>
      </c>
      <c r="K374" s="358">
        <v>1</v>
      </c>
      <c r="L374" s="359">
        <f t="shared" si="24"/>
        <v>0.46799999999999997</v>
      </c>
      <c r="M374" s="360" t="s">
        <v>33</v>
      </c>
      <c r="N374" s="361">
        <v>43909</v>
      </c>
      <c r="O374" s="362" t="s">
        <v>32</v>
      </c>
    </row>
    <row r="375" spans="1:15">
      <c r="A375" s="779">
        <v>338</v>
      </c>
      <c r="B375" s="355">
        <v>43909</v>
      </c>
      <c r="C375" s="356" t="s">
        <v>31</v>
      </c>
      <c r="D375" s="781" t="s">
        <v>15</v>
      </c>
      <c r="E375" s="357">
        <v>9</v>
      </c>
      <c r="F375" s="781" t="s">
        <v>3</v>
      </c>
      <c r="G375" s="351" t="s">
        <v>363</v>
      </c>
      <c r="H375" s="352">
        <v>1.2</v>
      </c>
      <c r="I375" s="352">
        <v>0.75</v>
      </c>
      <c r="J375" s="352">
        <v>0.6</v>
      </c>
      <c r="K375" s="358">
        <v>1</v>
      </c>
      <c r="L375" s="359">
        <f t="shared" si="24"/>
        <v>0.53999999999999992</v>
      </c>
      <c r="M375" s="360" t="s">
        <v>33</v>
      </c>
      <c r="N375" s="361">
        <v>43909</v>
      </c>
      <c r="O375" s="362" t="s">
        <v>32</v>
      </c>
    </row>
    <row r="376" spans="1:15">
      <c r="A376" s="779">
        <v>339</v>
      </c>
      <c r="B376" s="355">
        <v>43909</v>
      </c>
      <c r="C376" s="356" t="s">
        <v>31</v>
      </c>
      <c r="D376" s="781" t="s">
        <v>15</v>
      </c>
      <c r="E376" s="357">
        <v>9</v>
      </c>
      <c r="F376" s="781" t="s">
        <v>3</v>
      </c>
      <c r="G376" s="351" t="s">
        <v>384</v>
      </c>
      <c r="H376" s="352">
        <v>1.2</v>
      </c>
      <c r="I376" s="352">
        <v>0.85</v>
      </c>
      <c r="J376" s="352">
        <v>0.6</v>
      </c>
      <c r="K376" s="358">
        <v>1</v>
      </c>
      <c r="L376" s="359">
        <f t="shared" ref="L376:L389" si="25">H376*I376*J376</f>
        <v>0.61199999999999999</v>
      </c>
      <c r="M376" s="360" t="s">
        <v>33</v>
      </c>
      <c r="N376" s="361">
        <v>43909</v>
      </c>
      <c r="O376" s="362" t="s">
        <v>32</v>
      </c>
    </row>
    <row r="377" spans="1:15">
      <c r="A377" s="779">
        <v>340</v>
      </c>
      <c r="B377" s="355">
        <v>43909</v>
      </c>
      <c r="C377" s="356" t="s">
        <v>31</v>
      </c>
      <c r="D377" s="781" t="s">
        <v>15</v>
      </c>
      <c r="E377" s="357">
        <v>8</v>
      </c>
      <c r="F377" s="781" t="s">
        <v>3</v>
      </c>
      <c r="G377" s="351" t="s">
        <v>337</v>
      </c>
      <c r="H377" s="352">
        <v>2.1</v>
      </c>
      <c r="I377" s="352">
        <v>1.35</v>
      </c>
      <c r="J377" s="352">
        <v>0.6</v>
      </c>
      <c r="K377" s="358">
        <v>1</v>
      </c>
      <c r="L377" s="359">
        <f t="shared" si="25"/>
        <v>1.7010000000000003</v>
      </c>
      <c r="M377" s="360" t="s">
        <v>33</v>
      </c>
      <c r="N377" s="361">
        <v>43910</v>
      </c>
      <c r="O377" s="362" t="s">
        <v>32</v>
      </c>
    </row>
    <row r="378" spans="1:15">
      <c r="A378" s="779">
        <v>341</v>
      </c>
      <c r="B378" s="355">
        <v>43909</v>
      </c>
      <c r="C378" s="356" t="s">
        <v>31</v>
      </c>
      <c r="D378" s="781" t="s">
        <v>15</v>
      </c>
      <c r="E378" s="357">
        <v>8</v>
      </c>
      <c r="F378" s="781" t="s">
        <v>3</v>
      </c>
      <c r="G378" s="351" t="s">
        <v>301</v>
      </c>
      <c r="H378" s="352">
        <v>1.2</v>
      </c>
      <c r="I378" s="352">
        <v>1.2</v>
      </c>
      <c r="J378" s="352">
        <v>0.6</v>
      </c>
      <c r="K378" s="358">
        <v>1</v>
      </c>
      <c r="L378" s="359">
        <f t="shared" si="25"/>
        <v>0.86399999999999999</v>
      </c>
      <c r="M378" s="360" t="s">
        <v>33</v>
      </c>
      <c r="N378" s="361">
        <v>43910</v>
      </c>
      <c r="O378" s="362" t="s">
        <v>32</v>
      </c>
    </row>
    <row r="379" spans="1:15">
      <c r="A379" s="779">
        <v>342</v>
      </c>
      <c r="B379" s="355">
        <v>43909</v>
      </c>
      <c r="C379" s="356" t="s">
        <v>31</v>
      </c>
      <c r="D379" s="781" t="s">
        <v>15</v>
      </c>
      <c r="E379" s="357">
        <v>8</v>
      </c>
      <c r="F379" s="781" t="s">
        <v>3</v>
      </c>
      <c r="G379" s="351" t="s">
        <v>294</v>
      </c>
      <c r="H379" s="352">
        <v>1.9</v>
      </c>
      <c r="I379" s="352">
        <v>1.25</v>
      </c>
      <c r="J379" s="352">
        <v>0.6</v>
      </c>
      <c r="K379" s="358">
        <v>1</v>
      </c>
      <c r="L379" s="359">
        <f t="shared" si="25"/>
        <v>1.425</v>
      </c>
      <c r="M379" s="360" t="s">
        <v>33</v>
      </c>
      <c r="N379" s="361">
        <v>43909</v>
      </c>
      <c r="O379" s="362" t="s">
        <v>32</v>
      </c>
    </row>
    <row r="380" spans="1:15">
      <c r="A380" s="779">
        <v>343</v>
      </c>
      <c r="B380" s="355">
        <v>43909</v>
      </c>
      <c r="C380" s="356" t="s">
        <v>31</v>
      </c>
      <c r="D380" s="781" t="s">
        <v>15</v>
      </c>
      <c r="E380" s="357">
        <v>8</v>
      </c>
      <c r="F380" s="781" t="s">
        <v>3</v>
      </c>
      <c r="G380" s="351" t="s">
        <v>302</v>
      </c>
      <c r="H380" s="352">
        <v>1.3</v>
      </c>
      <c r="I380" s="352">
        <v>1.25</v>
      </c>
      <c r="J380" s="352">
        <v>0.6</v>
      </c>
      <c r="K380" s="358">
        <v>1</v>
      </c>
      <c r="L380" s="359">
        <f t="shared" si="25"/>
        <v>0.97499999999999998</v>
      </c>
      <c r="M380" s="360" t="s">
        <v>33</v>
      </c>
      <c r="N380" s="361">
        <v>43909</v>
      </c>
      <c r="O380" s="362" t="s">
        <v>32</v>
      </c>
    </row>
    <row r="381" spans="1:15">
      <c r="A381" s="779">
        <v>344</v>
      </c>
      <c r="B381" s="355">
        <v>43909</v>
      </c>
      <c r="C381" s="356" t="s">
        <v>31</v>
      </c>
      <c r="D381" s="781" t="s">
        <v>13</v>
      </c>
      <c r="E381" s="357">
        <v>11</v>
      </c>
      <c r="F381" s="781" t="s">
        <v>3</v>
      </c>
      <c r="G381" s="351" t="s">
        <v>486</v>
      </c>
      <c r="H381" s="352">
        <v>1.4</v>
      </c>
      <c r="I381" s="352">
        <v>1.25</v>
      </c>
      <c r="J381" s="352">
        <v>0.6</v>
      </c>
      <c r="K381" s="358">
        <v>1</v>
      </c>
      <c r="L381" s="359">
        <f t="shared" si="25"/>
        <v>1.05</v>
      </c>
      <c r="M381" s="360" t="s">
        <v>33</v>
      </c>
      <c r="N381" s="361"/>
      <c r="O381" s="362"/>
    </row>
    <row r="382" spans="1:15">
      <c r="A382" s="779">
        <v>345</v>
      </c>
      <c r="B382" s="355">
        <v>43909</v>
      </c>
      <c r="C382" s="356" t="s">
        <v>31</v>
      </c>
      <c r="D382" s="781" t="s">
        <v>15</v>
      </c>
      <c r="E382" s="357">
        <v>8</v>
      </c>
      <c r="F382" s="781" t="s">
        <v>3</v>
      </c>
      <c r="G382" s="351" t="s">
        <v>298</v>
      </c>
      <c r="H382" s="352">
        <v>1.3</v>
      </c>
      <c r="I382" s="352">
        <v>0.75</v>
      </c>
      <c r="J382" s="352">
        <v>0.6</v>
      </c>
      <c r="K382" s="358">
        <v>1</v>
      </c>
      <c r="L382" s="359">
        <f t="shared" si="25"/>
        <v>0.58500000000000008</v>
      </c>
      <c r="M382" s="360" t="s">
        <v>33</v>
      </c>
      <c r="N382" s="361">
        <v>43909</v>
      </c>
      <c r="O382" s="362" t="s">
        <v>32</v>
      </c>
    </row>
    <row r="383" spans="1:15">
      <c r="A383" s="779">
        <v>346</v>
      </c>
      <c r="B383" s="355">
        <v>43909</v>
      </c>
      <c r="C383" s="356" t="s">
        <v>31</v>
      </c>
      <c r="D383" s="781" t="s">
        <v>15</v>
      </c>
      <c r="E383" s="357">
        <v>8</v>
      </c>
      <c r="F383" s="350" t="s">
        <v>3</v>
      </c>
      <c r="G383" s="351" t="s">
        <v>304</v>
      </c>
      <c r="H383" s="352">
        <v>1.3</v>
      </c>
      <c r="I383" s="352">
        <v>1.25</v>
      </c>
      <c r="J383" s="352">
        <v>0.6</v>
      </c>
      <c r="K383" s="358">
        <v>1</v>
      </c>
      <c r="L383" s="359">
        <f t="shared" si="25"/>
        <v>0.97499999999999998</v>
      </c>
      <c r="M383" s="360" t="s">
        <v>33</v>
      </c>
      <c r="N383" s="361">
        <v>43909</v>
      </c>
      <c r="O383" s="362" t="s">
        <v>32</v>
      </c>
    </row>
    <row r="384" spans="1:15">
      <c r="A384" s="779">
        <v>347</v>
      </c>
      <c r="B384" s="355">
        <v>43909</v>
      </c>
      <c r="C384" s="356" t="s">
        <v>31</v>
      </c>
      <c r="D384" s="781" t="s">
        <v>15</v>
      </c>
      <c r="E384" s="357">
        <v>9</v>
      </c>
      <c r="F384" s="350" t="s">
        <v>4</v>
      </c>
      <c r="G384" s="351" t="s">
        <v>369</v>
      </c>
      <c r="H384" s="352">
        <v>1.2</v>
      </c>
      <c r="I384" s="352">
        <v>0.85</v>
      </c>
      <c r="J384" s="352">
        <v>0.6</v>
      </c>
      <c r="K384" s="358">
        <v>1</v>
      </c>
      <c r="L384" s="359">
        <f t="shared" si="25"/>
        <v>0.61199999999999999</v>
      </c>
      <c r="M384" s="360" t="s">
        <v>33</v>
      </c>
      <c r="N384" s="361">
        <v>43909</v>
      </c>
      <c r="O384" s="362" t="s">
        <v>32</v>
      </c>
    </row>
    <row r="385" spans="1:15">
      <c r="A385" s="779">
        <v>348</v>
      </c>
      <c r="B385" s="355">
        <v>43909</v>
      </c>
      <c r="C385" s="356" t="s">
        <v>31</v>
      </c>
      <c r="D385" s="781" t="s">
        <v>15</v>
      </c>
      <c r="E385" s="357">
        <v>9</v>
      </c>
      <c r="F385" s="781" t="s">
        <v>4</v>
      </c>
      <c r="G385" s="351" t="s">
        <v>368</v>
      </c>
      <c r="H385" s="352">
        <v>0.95</v>
      </c>
      <c r="I385" s="352">
        <v>0.6</v>
      </c>
      <c r="J385" s="352">
        <v>0.6</v>
      </c>
      <c r="K385" s="358">
        <v>1</v>
      </c>
      <c r="L385" s="359">
        <f t="shared" si="25"/>
        <v>0.34199999999999997</v>
      </c>
      <c r="M385" s="360" t="s">
        <v>33</v>
      </c>
      <c r="N385" s="361">
        <v>43909</v>
      </c>
      <c r="O385" s="362" t="s">
        <v>32</v>
      </c>
    </row>
    <row r="386" spans="1:15">
      <c r="A386" s="779">
        <v>349</v>
      </c>
      <c r="B386" s="355">
        <v>43909</v>
      </c>
      <c r="C386" s="356" t="s">
        <v>31</v>
      </c>
      <c r="D386" s="781" t="s">
        <v>15</v>
      </c>
      <c r="E386" s="357">
        <v>9</v>
      </c>
      <c r="F386" s="781" t="s">
        <v>4</v>
      </c>
      <c r="G386" s="351" t="s">
        <v>367</v>
      </c>
      <c r="H386" s="352">
        <v>1.3</v>
      </c>
      <c r="I386" s="352">
        <v>0.85</v>
      </c>
      <c r="J386" s="352">
        <v>0.6</v>
      </c>
      <c r="K386" s="358">
        <v>1</v>
      </c>
      <c r="L386" s="359">
        <f t="shared" si="25"/>
        <v>0.66299999999999992</v>
      </c>
      <c r="M386" s="360" t="s">
        <v>33</v>
      </c>
      <c r="N386" s="361">
        <v>43909</v>
      </c>
      <c r="O386" s="362" t="s">
        <v>32</v>
      </c>
    </row>
    <row r="387" spans="1:15">
      <c r="A387" s="779">
        <v>350</v>
      </c>
      <c r="B387" s="355">
        <v>43909</v>
      </c>
      <c r="C387" s="356" t="s">
        <v>31</v>
      </c>
      <c r="D387" s="781" t="s">
        <v>15</v>
      </c>
      <c r="E387" s="357">
        <v>9</v>
      </c>
      <c r="F387" s="781" t="s">
        <v>4</v>
      </c>
      <c r="G387" s="351" t="s">
        <v>366</v>
      </c>
      <c r="H387" s="352">
        <v>1</v>
      </c>
      <c r="I387" s="352">
        <v>0.95</v>
      </c>
      <c r="J387" s="352">
        <v>0.6</v>
      </c>
      <c r="K387" s="358">
        <v>1</v>
      </c>
      <c r="L387" s="359">
        <f t="shared" si="25"/>
        <v>0.56999999999999995</v>
      </c>
      <c r="M387" s="360" t="s">
        <v>33</v>
      </c>
      <c r="N387" s="361">
        <v>43909</v>
      </c>
      <c r="O387" s="362" t="s">
        <v>32</v>
      </c>
    </row>
    <row r="388" spans="1:15">
      <c r="A388" s="779">
        <v>351</v>
      </c>
      <c r="B388" s="355">
        <v>43909</v>
      </c>
      <c r="C388" s="356" t="s">
        <v>31</v>
      </c>
      <c r="D388" s="781" t="s">
        <v>15</v>
      </c>
      <c r="E388" s="357">
        <v>9</v>
      </c>
      <c r="F388" s="781" t="s">
        <v>4</v>
      </c>
      <c r="G388" s="351" t="s">
        <v>365</v>
      </c>
      <c r="H388" s="352">
        <v>1</v>
      </c>
      <c r="I388" s="352">
        <v>0.6</v>
      </c>
      <c r="J388" s="352">
        <v>0.6</v>
      </c>
      <c r="K388" s="358">
        <v>1</v>
      </c>
      <c r="L388" s="359">
        <f t="shared" si="25"/>
        <v>0.36</v>
      </c>
      <c r="M388" s="360" t="s">
        <v>33</v>
      </c>
      <c r="N388" s="361"/>
      <c r="O388" s="362"/>
    </row>
    <row r="389" spans="1:15">
      <c r="A389" s="779">
        <v>352</v>
      </c>
      <c r="B389" s="355">
        <v>43909</v>
      </c>
      <c r="C389" s="356" t="s">
        <v>31</v>
      </c>
      <c r="D389" s="781" t="s">
        <v>15</v>
      </c>
      <c r="E389" s="357">
        <v>9</v>
      </c>
      <c r="F389" s="781" t="s">
        <v>4</v>
      </c>
      <c r="G389" s="351" t="s">
        <v>362</v>
      </c>
      <c r="H389" s="352">
        <v>1.2</v>
      </c>
      <c r="I389" s="352">
        <v>1.1499999999999999</v>
      </c>
      <c r="J389" s="352">
        <v>0.6</v>
      </c>
      <c r="K389" s="358">
        <v>1</v>
      </c>
      <c r="L389" s="359">
        <f t="shared" si="25"/>
        <v>0.82799999999999996</v>
      </c>
      <c r="M389" s="360" t="s">
        <v>33</v>
      </c>
      <c r="N389" s="361">
        <v>43909</v>
      </c>
      <c r="O389" s="362" t="s">
        <v>32</v>
      </c>
    </row>
    <row r="390" spans="1:15">
      <c r="A390" s="779">
        <v>353</v>
      </c>
      <c r="B390" s="355">
        <v>43909</v>
      </c>
      <c r="C390" s="356" t="s">
        <v>31</v>
      </c>
      <c r="D390" s="781" t="s">
        <v>15</v>
      </c>
      <c r="E390" s="357">
        <v>9</v>
      </c>
      <c r="F390" s="781" t="s">
        <v>4</v>
      </c>
      <c r="G390" s="351" t="s">
        <v>326</v>
      </c>
      <c r="H390" s="352">
        <v>0.95</v>
      </c>
      <c r="I390" s="352">
        <v>0.6</v>
      </c>
      <c r="J390" s="352">
        <v>0.6</v>
      </c>
      <c r="K390" s="358">
        <v>1</v>
      </c>
      <c r="L390" s="359">
        <f t="shared" si="20"/>
        <v>0.34199999999999997</v>
      </c>
      <c r="M390" s="360" t="s">
        <v>33</v>
      </c>
      <c r="N390" s="361">
        <v>43909</v>
      </c>
      <c r="O390" s="362" t="s">
        <v>32</v>
      </c>
    </row>
    <row r="391" spans="1:15">
      <c r="A391" s="779">
        <v>354</v>
      </c>
      <c r="B391" s="355">
        <v>43909</v>
      </c>
      <c r="C391" s="356" t="s">
        <v>31</v>
      </c>
      <c r="D391" s="781" t="s">
        <v>15</v>
      </c>
      <c r="E391" s="357">
        <v>8</v>
      </c>
      <c r="F391" s="781" t="s">
        <v>4</v>
      </c>
      <c r="G391" s="351" t="s">
        <v>324</v>
      </c>
      <c r="H391" s="352">
        <v>1.1000000000000001</v>
      </c>
      <c r="I391" s="352">
        <v>0.65</v>
      </c>
      <c r="J391" s="352">
        <v>0.6</v>
      </c>
      <c r="K391" s="358">
        <v>1</v>
      </c>
      <c r="L391" s="359">
        <f t="shared" ref="L391:L465" si="26">H391*I391*J391</f>
        <v>0.42900000000000005</v>
      </c>
      <c r="M391" s="360" t="s">
        <v>33</v>
      </c>
      <c r="N391" s="361">
        <v>43910</v>
      </c>
      <c r="O391" s="362" t="s">
        <v>32</v>
      </c>
    </row>
    <row r="392" spans="1:15">
      <c r="A392" s="779">
        <v>355</v>
      </c>
      <c r="B392" s="355">
        <v>43909</v>
      </c>
      <c r="C392" s="356" t="s">
        <v>31</v>
      </c>
      <c r="D392" s="781" t="s">
        <v>15</v>
      </c>
      <c r="E392" s="357">
        <v>8</v>
      </c>
      <c r="F392" s="781" t="s">
        <v>4</v>
      </c>
      <c r="G392" s="351" t="s">
        <v>325</v>
      </c>
      <c r="H392" s="352">
        <v>1.3</v>
      </c>
      <c r="I392" s="352">
        <v>0.85</v>
      </c>
      <c r="J392" s="352">
        <v>0.6</v>
      </c>
      <c r="K392" s="358">
        <v>1</v>
      </c>
      <c r="L392" s="359">
        <f t="shared" si="26"/>
        <v>0.66299999999999992</v>
      </c>
      <c r="M392" s="360" t="s">
        <v>33</v>
      </c>
      <c r="N392" s="361">
        <v>43909</v>
      </c>
      <c r="O392" s="362" t="s">
        <v>32</v>
      </c>
    </row>
    <row r="393" spans="1:15">
      <c r="A393" s="779">
        <v>356</v>
      </c>
      <c r="B393" s="355">
        <v>43909</v>
      </c>
      <c r="C393" s="356" t="s">
        <v>31</v>
      </c>
      <c r="D393" s="781" t="s">
        <v>15</v>
      </c>
      <c r="E393" s="357">
        <v>8</v>
      </c>
      <c r="F393" s="781" t="s">
        <v>4</v>
      </c>
      <c r="G393" s="351" t="s">
        <v>300</v>
      </c>
      <c r="H393" s="352">
        <v>1.1000000000000001</v>
      </c>
      <c r="I393" s="352">
        <v>0.65</v>
      </c>
      <c r="J393" s="352">
        <v>0.6</v>
      </c>
      <c r="K393" s="358">
        <v>1</v>
      </c>
      <c r="L393" s="359">
        <f t="shared" si="26"/>
        <v>0.42900000000000005</v>
      </c>
      <c r="M393" s="360" t="s">
        <v>33</v>
      </c>
      <c r="N393" s="361">
        <v>43910</v>
      </c>
      <c r="O393" s="362" t="s">
        <v>32</v>
      </c>
    </row>
    <row r="394" spans="1:15">
      <c r="A394" s="779">
        <v>357</v>
      </c>
      <c r="B394" s="355">
        <v>43909</v>
      </c>
      <c r="C394" s="356" t="s">
        <v>31</v>
      </c>
      <c r="D394" s="781" t="s">
        <v>15</v>
      </c>
      <c r="E394" s="357">
        <v>8</v>
      </c>
      <c r="F394" s="781" t="s">
        <v>4</v>
      </c>
      <c r="G394" s="351" t="s">
        <v>295</v>
      </c>
      <c r="H394" s="352">
        <v>1.2</v>
      </c>
      <c r="I394" s="352">
        <v>0.95</v>
      </c>
      <c r="J394" s="352">
        <v>0.6</v>
      </c>
      <c r="K394" s="358">
        <v>1</v>
      </c>
      <c r="L394" s="359">
        <f t="shared" si="26"/>
        <v>0.68399999999999994</v>
      </c>
      <c r="M394" s="360" t="s">
        <v>33</v>
      </c>
      <c r="N394" s="361">
        <v>43909</v>
      </c>
      <c r="O394" s="362" t="s">
        <v>32</v>
      </c>
    </row>
    <row r="395" spans="1:15">
      <c r="A395" s="779">
        <v>358</v>
      </c>
      <c r="B395" s="355">
        <v>43909</v>
      </c>
      <c r="C395" s="356" t="s">
        <v>31</v>
      </c>
      <c r="D395" s="781" t="s">
        <v>13</v>
      </c>
      <c r="E395" s="357">
        <v>11</v>
      </c>
      <c r="F395" s="781" t="s">
        <v>4</v>
      </c>
      <c r="G395" s="351" t="s">
        <v>485</v>
      </c>
      <c r="H395" s="352">
        <v>1.4</v>
      </c>
      <c r="I395" s="352">
        <v>1.35</v>
      </c>
      <c r="J395" s="352">
        <v>0.6</v>
      </c>
      <c r="K395" s="358">
        <v>1</v>
      </c>
      <c r="L395" s="359">
        <f t="shared" si="26"/>
        <v>1.1339999999999999</v>
      </c>
      <c r="M395" s="360" t="s">
        <v>33</v>
      </c>
      <c r="N395" s="361">
        <v>43909</v>
      </c>
      <c r="O395" s="362" t="s">
        <v>32</v>
      </c>
    </row>
    <row r="396" spans="1:15">
      <c r="A396" s="779">
        <v>359</v>
      </c>
      <c r="B396" s="862">
        <v>43909</v>
      </c>
      <c r="C396" s="863" t="s">
        <v>31</v>
      </c>
      <c r="D396" s="864" t="s">
        <v>15</v>
      </c>
      <c r="E396" s="865">
        <v>8</v>
      </c>
      <c r="F396" s="864" t="s">
        <v>4</v>
      </c>
      <c r="G396" s="866" t="s">
        <v>303</v>
      </c>
      <c r="H396" s="867">
        <v>1.2</v>
      </c>
      <c r="I396" s="867">
        <v>0.85</v>
      </c>
      <c r="J396" s="867">
        <v>0.6</v>
      </c>
      <c r="K396" s="868">
        <v>1</v>
      </c>
      <c r="L396" s="818">
        <f t="shared" si="26"/>
        <v>0.61199999999999999</v>
      </c>
      <c r="M396" s="869" t="s">
        <v>33</v>
      </c>
      <c r="N396" s="870">
        <v>43910</v>
      </c>
      <c r="O396" s="871" t="s">
        <v>32</v>
      </c>
    </row>
    <row r="397" spans="1:15">
      <c r="A397" s="779">
        <v>360</v>
      </c>
      <c r="B397" s="355">
        <v>43910</v>
      </c>
      <c r="C397" s="356" t="s">
        <v>31</v>
      </c>
      <c r="D397" s="350" t="s">
        <v>164</v>
      </c>
      <c r="E397" s="357">
        <v>8</v>
      </c>
      <c r="F397" s="350" t="s">
        <v>3</v>
      </c>
      <c r="G397" s="351" t="s">
        <v>177</v>
      </c>
      <c r="H397" s="352">
        <v>1.4</v>
      </c>
      <c r="I397" s="352">
        <v>0.65</v>
      </c>
      <c r="J397" s="352">
        <v>1</v>
      </c>
      <c r="K397" s="358">
        <v>1</v>
      </c>
      <c r="L397" s="359">
        <f t="shared" si="26"/>
        <v>0.90999999999999992</v>
      </c>
      <c r="M397" s="360" t="s">
        <v>33</v>
      </c>
      <c r="N397" s="361">
        <v>43910</v>
      </c>
      <c r="O397" s="362" t="s">
        <v>32</v>
      </c>
    </row>
    <row r="398" spans="1:15">
      <c r="A398" s="779">
        <v>361</v>
      </c>
      <c r="B398" s="355">
        <v>43910</v>
      </c>
      <c r="C398" s="356" t="s">
        <v>31</v>
      </c>
      <c r="D398" s="781" t="s">
        <v>164</v>
      </c>
      <c r="E398" s="357">
        <v>8</v>
      </c>
      <c r="F398" s="781" t="s">
        <v>3</v>
      </c>
      <c r="G398" s="351" t="s">
        <v>178</v>
      </c>
      <c r="H398" s="352">
        <v>1.4</v>
      </c>
      <c r="I398" s="352">
        <v>0.75</v>
      </c>
      <c r="J398" s="352">
        <v>0.6</v>
      </c>
      <c r="K398" s="358">
        <v>1</v>
      </c>
      <c r="L398" s="359">
        <f t="shared" ref="L398:L416" si="27">H398*I398*J398</f>
        <v>0.62999999999999989</v>
      </c>
      <c r="M398" s="360" t="s">
        <v>33</v>
      </c>
      <c r="N398" s="361">
        <v>43910</v>
      </c>
      <c r="O398" s="362" t="s">
        <v>32</v>
      </c>
    </row>
    <row r="399" spans="1:15">
      <c r="A399" s="779">
        <v>362</v>
      </c>
      <c r="B399" s="355">
        <v>43910</v>
      </c>
      <c r="C399" s="356" t="s">
        <v>31</v>
      </c>
      <c r="D399" s="781" t="s">
        <v>164</v>
      </c>
      <c r="E399" s="357">
        <v>8</v>
      </c>
      <c r="F399" s="781" t="s">
        <v>3</v>
      </c>
      <c r="G399" s="351" t="s">
        <v>169</v>
      </c>
      <c r="H399" s="352">
        <v>1.3</v>
      </c>
      <c r="I399" s="352">
        <v>1.05</v>
      </c>
      <c r="J399" s="352">
        <v>0.6</v>
      </c>
      <c r="K399" s="358">
        <v>1</v>
      </c>
      <c r="L399" s="359">
        <f t="shared" si="27"/>
        <v>0.81900000000000006</v>
      </c>
      <c r="M399" s="360" t="s">
        <v>33</v>
      </c>
      <c r="N399" s="361">
        <v>43910</v>
      </c>
      <c r="O399" s="362" t="s">
        <v>32</v>
      </c>
    </row>
    <row r="400" spans="1:15">
      <c r="A400" s="779">
        <v>363</v>
      </c>
      <c r="B400" s="355">
        <v>43910</v>
      </c>
      <c r="C400" s="356" t="s">
        <v>31</v>
      </c>
      <c r="D400" s="781" t="s">
        <v>164</v>
      </c>
      <c r="E400" s="357">
        <v>8</v>
      </c>
      <c r="F400" s="781" t="s">
        <v>3</v>
      </c>
      <c r="G400" s="351" t="s">
        <v>250</v>
      </c>
      <c r="H400" s="352">
        <v>1.2</v>
      </c>
      <c r="I400" s="352">
        <v>0.6</v>
      </c>
      <c r="J400" s="352">
        <v>0.6</v>
      </c>
      <c r="K400" s="358">
        <v>1</v>
      </c>
      <c r="L400" s="359">
        <f t="shared" si="27"/>
        <v>0.432</v>
      </c>
      <c r="M400" s="360" t="s">
        <v>33</v>
      </c>
      <c r="N400" s="361">
        <v>43910</v>
      </c>
      <c r="O400" s="362" t="s">
        <v>32</v>
      </c>
    </row>
    <row r="401" spans="1:15">
      <c r="A401" s="779">
        <v>364</v>
      </c>
      <c r="B401" s="355">
        <v>43910</v>
      </c>
      <c r="C401" s="356" t="s">
        <v>31</v>
      </c>
      <c r="D401" s="781" t="s">
        <v>164</v>
      </c>
      <c r="E401" s="357">
        <v>8</v>
      </c>
      <c r="F401" s="781" t="s">
        <v>3</v>
      </c>
      <c r="G401" s="351" t="s">
        <v>245</v>
      </c>
      <c r="H401" s="352">
        <v>1.1000000000000001</v>
      </c>
      <c r="I401" s="352">
        <v>0.65</v>
      </c>
      <c r="J401" s="352">
        <v>0.6</v>
      </c>
      <c r="K401" s="358">
        <v>1</v>
      </c>
      <c r="L401" s="359">
        <f t="shared" si="27"/>
        <v>0.42900000000000005</v>
      </c>
      <c r="M401" s="360" t="s">
        <v>33</v>
      </c>
      <c r="N401" s="361">
        <v>43910</v>
      </c>
      <c r="O401" s="362" t="s">
        <v>32</v>
      </c>
    </row>
    <row r="402" spans="1:15">
      <c r="A402" s="779">
        <v>365</v>
      </c>
      <c r="B402" s="355">
        <v>43910</v>
      </c>
      <c r="C402" s="356" t="s">
        <v>31</v>
      </c>
      <c r="D402" s="350" t="s">
        <v>15</v>
      </c>
      <c r="E402" s="357">
        <v>8</v>
      </c>
      <c r="F402" s="781" t="s">
        <v>3</v>
      </c>
      <c r="G402" s="351" t="s">
        <v>335</v>
      </c>
      <c r="H402" s="352">
        <v>1.7</v>
      </c>
      <c r="I402" s="352">
        <v>0.85</v>
      </c>
      <c r="J402" s="352">
        <v>0.6</v>
      </c>
      <c r="K402" s="358">
        <v>1</v>
      </c>
      <c r="L402" s="359">
        <f t="shared" si="27"/>
        <v>0.86699999999999988</v>
      </c>
      <c r="M402" s="360" t="s">
        <v>33</v>
      </c>
      <c r="N402" s="361">
        <v>43910</v>
      </c>
      <c r="O402" s="362" t="s">
        <v>32</v>
      </c>
    </row>
    <row r="403" spans="1:15">
      <c r="A403" s="779">
        <v>366</v>
      </c>
      <c r="B403" s="355">
        <v>43910</v>
      </c>
      <c r="C403" s="356" t="s">
        <v>31</v>
      </c>
      <c r="D403" s="781" t="s">
        <v>15</v>
      </c>
      <c r="E403" s="357">
        <v>8</v>
      </c>
      <c r="F403" s="781" t="s">
        <v>3</v>
      </c>
      <c r="G403" s="351" t="s">
        <v>333</v>
      </c>
      <c r="H403" s="352">
        <v>1.5</v>
      </c>
      <c r="I403" s="352">
        <v>1.35</v>
      </c>
      <c r="J403" s="352">
        <v>0.6</v>
      </c>
      <c r="K403" s="358">
        <v>1</v>
      </c>
      <c r="L403" s="359">
        <f t="shared" si="27"/>
        <v>1.2150000000000001</v>
      </c>
      <c r="M403" s="360" t="s">
        <v>33</v>
      </c>
      <c r="N403" s="361">
        <v>43910</v>
      </c>
      <c r="O403" s="362" t="s">
        <v>32</v>
      </c>
    </row>
    <row r="404" spans="1:15">
      <c r="A404" s="779">
        <v>367</v>
      </c>
      <c r="B404" s="355">
        <v>43910</v>
      </c>
      <c r="C404" s="356" t="s">
        <v>31</v>
      </c>
      <c r="D404" s="781" t="s">
        <v>15</v>
      </c>
      <c r="E404" s="357">
        <v>8</v>
      </c>
      <c r="F404" s="781" t="s">
        <v>3</v>
      </c>
      <c r="G404" s="351" t="s">
        <v>332</v>
      </c>
      <c r="H404" s="352">
        <v>1.2</v>
      </c>
      <c r="I404" s="352">
        <v>0.95</v>
      </c>
      <c r="J404" s="352">
        <v>0.6</v>
      </c>
      <c r="K404" s="358">
        <v>1</v>
      </c>
      <c r="L404" s="359">
        <f t="shared" si="27"/>
        <v>0.68399999999999994</v>
      </c>
      <c r="M404" s="360" t="s">
        <v>33</v>
      </c>
      <c r="N404" s="361">
        <v>43910</v>
      </c>
      <c r="O404" s="362" t="s">
        <v>32</v>
      </c>
    </row>
    <row r="405" spans="1:15">
      <c r="A405" s="779">
        <v>368</v>
      </c>
      <c r="B405" s="355">
        <v>43910</v>
      </c>
      <c r="C405" s="356" t="s">
        <v>31</v>
      </c>
      <c r="D405" s="781" t="s">
        <v>15</v>
      </c>
      <c r="E405" s="357">
        <v>8</v>
      </c>
      <c r="F405" s="781" t="s">
        <v>3</v>
      </c>
      <c r="G405" s="351" t="s">
        <v>323</v>
      </c>
      <c r="H405" s="352">
        <v>1.1000000000000001</v>
      </c>
      <c r="I405" s="352">
        <v>1.05</v>
      </c>
      <c r="J405" s="352">
        <v>0.6</v>
      </c>
      <c r="K405" s="358">
        <v>1</v>
      </c>
      <c r="L405" s="359">
        <f t="shared" si="27"/>
        <v>0.69300000000000017</v>
      </c>
      <c r="M405" s="360" t="s">
        <v>33</v>
      </c>
      <c r="N405" s="361">
        <v>43911</v>
      </c>
      <c r="O405" s="362" t="s">
        <v>32</v>
      </c>
    </row>
    <row r="406" spans="1:15">
      <c r="A406" s="779">
        <v>369</v>
      </c>
      <c r="B406" s="355">
        <v>43910</v>
      </c>
      <c r="C406" s="356" t="s">
        <v>31</v>
      </c>
      <c r="D406" s="781" t="s">
        <v>15</v>
      </c>
      <c r="E406" s="357">
        <v>8</v>
      </c>
      <c r="F406" s="781" t="s">
        <v>3</v>
      </c>
      <c r="G406" s="351" t="s">
        <v>329</v>
      </c>
      <c r="H406" s="352">
        <v>1.3</v>
      </c>
      <c r="I406" s="352">
        <v>0.75</v>
      </c>
      <c r="J406" s="352">
        <v>0.6</v>
      </c>
      <c r="K406" s="358">
        <v>1</v>
      </c>
      <c r="L406" s="359">
        <f t="shared" si="27"/>
        <v>0.58500000000000008</v>
      </c>
      <c r="M406" s="360" t="s">
        <v>33</v>
      </c>
      <c r="N406" s="361">
        <v>43910</v>
      </c>
      <c r="O406" s="362" t="s">
        <v>32</v>
      </c>
    </row>
    <row r="407" spans="1:15">
      <c r="A407" s="779">
        <v>370</v>
      </c>
      <c r="B407" s="355">
        <v>43910</v>
      </c>
      <c r="C407" s="356" t="s">
        <v>31</v>
      </c>
      <c r="D407" s="781" t="s">
        <v>15</v>
      </c>
      <c r="E407" s="357">
        <v>8</v>
      </c>
      <c r="F407" s="350" t="s">
        <v>3</v>
      </c>
      <c r="G407" s="351" t="s">
        <v>327</v>
      </c>
      <c r="H407" s="352">
        <v>1.2</v>
      </c>
      <c r="I407" s="352">
        <v>0.85</v>
      </c>
      <c r="J407" s="352">
        <v>0.6</v>
      </c>
      <c r="K407" s="358">
        <v>1</v>
      </c>
      <c r="L407" s="359">
        <f t="shared" si="27"/>
        <v>0.61199999999999999</v>
      </c>
      <c r="M407" s="360" t="s">
        <v>33</v>
      </c>
      <c r="N407" s="361">
        <v>43911</v>
      </c>
      <c r="O407" s="362" t="s">
        <v>32</v>
      </c>
    </row>
    <row r="408" spans="1:15">
      <c r="A408" s="779">
        <v>371</v>
      </c>
      <c r="B408" s="355">
        <v>43910</v>
      </c>
      <c r="C408" s="356" t="s">
        <v>31</v>
      </c>
      <c r="D408" s="781" t="s">
        <v>15</v>
      </c>
      <c r="E408" s="357">
        <v>8</v>
      </c>
      <c r="F408" s="350" t="s">
        <v>3</v>
      </c>
      <c r="G408" s="351" t="s">
        <v>384</v>
      </c>
      <c r="H408" s="352">
        <v>1.1000000000000001</v>
      </c>
      <c r="I408" s="352">
        <v>1.1000000000000001</v>
      </c>
      <c r="J408" s="352">
        <v>0.6</v>
      </c>
      <c r="K408" s="358">
        <v>1</v>
      </c>
      <c r="L408" s="359">
        <f t="shared" si="27"/>
        <v>0.72600000000000009</v>
      </c>
      <c r="M408" s="360" t="s">
        <v>33</v>
      </c>
      <c r="N408" s="361">
        <v>43910</v>
      </c>
      <c r="O408" s="362" t="s">
        <v>32</v>
      </c>
    </row>
    <row r="409" spans="1:15">
      <c r="A409" s="779">
        <v>372</v>
      </c>
      <c r="B409" s="355">
        <v>43910</v>
      </c>
      <c r="C409" s="356" t="s">
        <v>31</v>
      </c>
      <c r="D409" s="781" t="s">
        <v>164</v>
      </c>
      <c r="E409" s="357">
        <v>8</v>
      </c>
      <c r="F409" s="350" t="s">
        <v>4</v>
      </c>
      <c r="G409" s="351" t="s">
        <v>175</v>
      </c>
      <c r="H409" s="352">
        <v>1.5</v>
      </c>
      <c r="I409" s="352">
        <v>0.65</v>
      </c>
      <c r="J409" s="352">
        <v>0.6</v>
      </c>
      <c r="K409" s="358">
        <v>1</v>
      </c>
      <c r="L409" s="359">
        <f t="shared" si="27"/>
        <v>0.58500000000000008</v>
      </c>
      <c r="M409" s="360" t="s">
        <v>33</v>
      </c>
      <c r="N409" s="361">
        <v>43910</v>
      </c>
      <c r="O409" s="362" t="s">
        <v>32</v>
      </c>
    </row>
    <row r="410" spans="1:15">
      <c r="A410" s="779">
        <v>373</v>
      </c>
      <c r="B410" s="355">
        <v>43910</v>
      </c>
      <c r="C410" s="356" t="s">
        <v>31</v>
      </c>
      <c r="D410" s="781" t="s">
        <v>164</v>
      </c>
      <c r="E410" s="357">
        <v>8</v>
      </c>
      <c r="F410" s="781" t="s">
        <v>4</v>
      </c>
      <c r="G410" s="351" t="s">
        <v>176</v>
      </c>
      <c r="H410" s="352">
        <v>1.9</v>
      </c>
      <c r="I410" s="352">
        <v>0.95</v>
      </c>
      <c r="J410" s="352">
        <v>0.6</v>
      </c>
      <c r="K410" s="358">
        <v>1</v>
      </c>
      <c r="L410" s="359">
        <f t="shared" si="27"/>
        <v>1.083</v>
      </c>
      <c r="M410" s="360" t="s">
        <v>33</v>
      </c>
      <c r="N410" s="361">
        <v>43911</v>
      </c>
      <c r="O410" s="362" t="s">
        <v>32</v>
      </c>
    </row>
    <row r="411" spans="1:15">
      <c r="A411" s="779">
        <v>374</v>
      </c>
      <c r="B411" s="355">
        <v>43910</v>
      </c>
      <c r="C411" s="356" t="s">
        <v>31</v>
      </c>
      <c r="D411" s="781" t="s">
        <v>164</v>
      </c>
      <c r="E411" s="357">
        <v>8</v>
      </c>
      <c r="F411" s="781" t="s">
        <v>4</v>
      </c>
      <c r="G411" s="351" t="s">
        <v>167</v>
      </c>
      <c r="H411" s="352">
        <v>1.2</v>
      </c>
      <c r="I411" s="352">
        <v>0.95</v>
      </c>
      <c r="J411" s="352">
        <v>0.6</v>
      </c>
      <c r="K411" s="358">
        <v>1</v>
      </c>
      <c r="L411" s="359">
        <f t="shared" si="27"/>
        <v>0.68399999999999994</v>
      </c>
      <c r="M411" s="360" t="s">
        <v>33</v>
      </c>
      <c r="N411" s="361">
        <v>43910</v>
      </c>
      <c r="O411" s="362" t="s">
        <v>32</v>
      </c>
    </row>
    <row r="412" spans="1:15">
      <c r="A412" s="779">
        <v>375</v>
      </c>
      <c r="B412" s="355">
        <v>43910</v>
      </c>
      <c r="C412" s="356" t="s">
        <v>31</v>
      </c>
      <c r="D412" s="781" t="s">
        <v>164</v>
      </c>
      <c r="E412" s="357">
        <v>8</v>
      </c>
      <c r="F412" s="781" t="s">
        <v>4</v>
      </c>
      <c r="G412" s="351" t="s">
        <v>168</v>
      </c>
      <c r="H412" s="352">
        <v>1.2</v>
      </c>
      <c r="I412" s="352">
        <v>1.1499999999999999</v>
      </c>
      <c r="J412" s="352">
        <v>0.6</v>
      </c>
      <c r="K412" s="358">
        <v>1</v>
      </c>
      <c r="L412" s="359">
        <f t="shared" si="27"/>
        <v>0.82799999999999996</v>
      </c>
      <c r="M412" s="360" t="s">
        <v>33</v>
      </c>
      <c r="N412" s="361">
        <v>43910</v>
      </c>
      <c r="O412" s="362" t="s">
        <v>32</v>
      </c>
    </row>
    <row r="413" spans="1:15">
      <c r="A413" s="779">
        <v>376</v>
      </c>
      <c r="B413" s="355">
        <v>43910</v>
      </c>
      <c r="C413" s="356" t="s">
        <v>31</v>
      </c>
      <c r="D413" s="781" t="s">
        <v>164</v>
      </c>
      <c r="E413" s="357">
        <v>8</v>
      </c>
      <c r="F413" s="781" t="s">
        <v>4</v>
      </c>
      <c r="G413" s="351" t="s">
        <v>179</v>
      </c>
      <c r="H413" s="352">
        <v>1.3</v>
      </c>
      <c r="I413" s="352">
        <v>1.05</v>
      </c>
      <c r="J413" s="352">
        <v>0.6</v>
      </c>
      <c r="K413" s="358">
        <v>1</v>
      </c>
      <c r="L413" s="359">
        <f t="shared" si="27"/>
        <v>0.81900000000000006</v>
      </c>
      <c r="M413" s="360" t="s">
        <v>33</v>
      </c>
      <c r="N413" s="361">
        <v>43910</v>
      </c>
      <c r="O413" s="362" t="s">
        <v>32</v>
      </c>
    </row>
    <row r="414" spans="1:15">
      <c r="A414" s="779">
        <v>377</v>
      </c>
      <c r="B414" s="355">
        <v>43910</v>
      </c>
      <c r="C414" s="356" t="s">
        <v>31</v>
      </c>
      <c r="D414" s="781" t="s">
        <v>164</v>
      </c>
      <c r="E414" s="357">
        <v>8</v>
      </c>
      <c r="F414" s="781" t="s">
        <v>4</v>
      </c>
      <c r="G414" s="351" t="s">
        <v>180</v>
      </c>
      <c r="H414" s="352">
        <v>1.3</v>
      </c>
      <c r="I414" s="352">
        <v>1.25</v>
      </c>
      <c r="J414" s="352">
        <v>0.6</v>
      </c>
      <c r="K414" s="358">
        <v>1</v>
      </c>
      <c r="L414" s="359">
        <f t="shared" si="27"/>
        <v>0.97499999999999998</v>
      </c>
      <c r="M414" s="360" t="s">
        <v>33</v>
      </c>
      <c r="N414" s="361">
        <v>43910</v>
      </c>
      <c r="O414" s="362" t="s">
        <v>32</v>
      </c>
    </row>
    <row r="415" spans="1:15">
      <c r="A415" s="779">
        <v>378</v>
      </c>
      <c r="B415" s="355">
        <v>43910</v>
      </c>
      <c r="C415" s="356" t="s">
        <v>31</v>
      </c>
      <c r="D415" s="781" t="s">
        <v>164</v>
      </c>
      <c r="E415" s="357">
        <v>8</v>
      </c>
      <c r="F415" s="781" t="s">
        <v>4</v>
      </c>
      <c r="G415" s="351" t="s">
        <v>251</v>
      </c>
      <c r="H415" s="352">
        <v>1.1000000000000001</v>
      </c>
      <c r="I415" s="352">
        <v>0.65</v>
      </c>
      <c r="J415" s="352">
        <v>0.6</v>
      </c>
      <c r="K415" s="358">
        <v>1</v>
      </c>
      <c r="L415" s="359">
        <f t="shared" si="27"/>
        <v>0.42900000000000005</v>
      </c>
      <c r="M415" s="360" t="s">
        <v>33</v>
      </c>
      <c r="N415" s="361">
        <v>43911</v>
      </c>
      <c r="O415" s="362" t="s">
        <v>32</v>
      </c>
    </row>
    <row r="416" spans="1:15">
      <c r="A416" s="779">
        <v>379</v>
      </c>
      <c r="B416" s="355">
        <v>43910</v>
      </c>
      <c r="C416" s="356" t="s">
        <v>31</v>
      </c>
      <c r="D416" s="781" t="s">
        <v>15</v>
      </c>
      <c r="E416" s="357">
        <v>8</v>
      </c>
      <c r="F416" s="781" t="s">
        <v>4</v>
      </c>
      <c r="G416" s="351" t="s">
        <v>336</v>
      </c>
      <c r="H416" s="352">
        <v>1.3</v>
      </c>
      <c r="I416" s="352">
        <v>1.3</v>
      </c>
      <c r="J416" s="352">
        <v>0.6</v>
      </c>
      <c r="K416" s="358">
        <v>1</v>
      </c>
      <c r="L416" s="359">
        <f t="shared" si="27"/>
        <v>1.014</v>
      </c>
      <c r="M416" s="360" t="s">
        <v>33</v>
      </c>
      <c r="N416" s="361">
        <v>43910</v>
      </c>
      <c r="O416" s="362" t="s">
        <v>32</v>
      </c>
    </row>
    <row r="417" spans="1:15">
      <c r="A417" s="779">
        <v>380</v>
      </c>
      <c r="B417" s="355">
        <v>43910</v>
      </c>
      <c r="C417" s="356" t="s">
        <v>31</v>
      </c>
      <c r="D417" s="781" t="s">
        <v>15</v>
      </c>
      <c r="E417" s="357">
        <v>8</v>
      </c>
      <c r="F417" s="781" t="s">
        <v>4</v>
      </c>
      <c r="G417" s="351" t="s">
        <v>334</v>
      </c>
      <c r="H417" s="352">
        <v>1.3</v>
      </c>
      <c r="I417" s="352">
        <v>0.95</v>
      </c>
      <c r="J417" s="352">
        <v>0.6</v>
      </c>
      <c r="K417" s="358">
        <v>1</v>
      </c>
      <c r="L417" s="359">
        <f t="shared" si="26"/>
        <v>0.74099999999999988</v>
      </c>
      <c r="M417" s="360" t="s">
        <v>33</v>
      </c>
      <c r="N417" s="361">
        <v>43910</v>
      </c>
      <c r="O417" s="362" t="s">
        <v>32</v>
      </c>
    </row>
    <row r="418" spans="1:15">
      <c r="A418" s="779">
        <v>381</v>
      </c>
      <c r="B418" s="355">
        <v>43910</v>
      </c>
      <c r="C418" s="356" t="s">
        <v>31</v>
      </c>
      <c r="D418" s="781" t="s">
        <v>15</v>
      </c>
      <c r="E418" s="357">
        <v>8</v>
      </c>
      <c r="F418" s="781" t="s">
        <v>4</v>
      </c>
      <c r="G418" s="351" t="s">
        <v>322</v>
      </c>
      <c r="H418" s="352">
        <v>1.3</v>
      </c>
      <c r="I418" s="352">
        <v>0.75</v>
      </c>
      <c r="J418" s="352">
        <v>0.6</v>
      </c>
      <c r="K418" s="358">
        <v>1</v>
      </c>
      <c r="L418" s="359">
        <f t="shared" si="26"/>
        <v>0.58500000000000008</v>
      </c>
      <c r="M418" s="360" t="s">
        <v>33</v>
      </c>
      <c r="N418" s="361">
        <v>43910</v>
      </c>
      <c r="O418" s="362" t="s">
        <v>32</v>
      </c>
    </row>
    <row r="419" spans="1:15">
      <c r="A419" s="779">
        <v>382</v>
      </c>
      <c r="B419" s="355">
        <v>43910</v>
      </c>
      <c r="C419" s="356" t="s">
        <v>31</v>
      </c>
      <c r="D419" s="781" t="s">
        <v>15</v>
      </c>
      <c r="E419" s="357">
        <v>8</v>
      </c>
      <c r="F419" s="781" t="s">
        <v>4</v>
      </c>
      <c r="G419" s="351" t="s">
        <v>331</v>
      </c>
      <c r="H419" s="352">
        <v>1.3</v>
      </c>
      <c r="I419" s="352">
        <v>0.95</v>
      </c>
      <c r="J419" s="352">
        <v>0.6</v>
      </c>
      <c r="K419" s="358">
        <v>1</v>
      </c>
      <c r="L419" s="359">
        <f t="shared" si="26"/>
        <v>0.74099999999999988</v>
      </c>
      <c r="M419" s="360" t="s">
        <v>33</v>
      </c>
      <c r="N419" s="361">
        <v>43910</v>
      </c>
      <c r="O419" s="362" t="s">
        <v>32</v>
      </c>
    </row>
    <row r="420" spans="1:15">
      <c r="A420" s="779">
        <v>383</v>
      </c>
      <c r="B420" s="355">
        <v>43910</v>
      </c>
      <c r="C420" s="356" t="s">
        <v>31</v>
      </c>
      <c r="D420" s="781" t="s">
        <v>15</v>
      </c>
      <c r="E420" s="357">
        <v>8</v>
      </c>
      <c r="F420" s="781" t="s">
        <v>4</v>
      </c>
      <c r="G420" s="351" t="s">
        <v>330</v>
      </c>
      <c r="H420" s="352">
        <v>1.2</v>
      </c>
      <c r="I420" s="352">
        <v>1.1499999999999999</v>
      </c>
      <c r="J420" s="352">
        <v>0.6</v>
      </c>
      <c r="K420" s="358">
        <v>1</v>
      </c>
      <c r="L420" s="359">
        <f t="shared" si="26"/>
        <v>0.82799999999999996</v>
      </c>
      <c r="M420" s="360" t="s">
        <v>33</v>
      </c>
      <c r="N420" s="361">
        <v>43911</v>
      </c>
      <c r="O420" s="362" t="s">
        <v>32</v>
      </c>
    </row>
    <row r="421" spans="1:15">
      <c r="A421" s="779">
        <v>384</v>
      </c>
      <c r="B421" s="355">
        <v>43910</v>
      </c>
      <c r="C421" s="356" t="s">
        <v>31</v>
      </c>
      <c r="D421" s="781" t="s">
        <v>15</v>
      </c>
      <c r="E421" s="357">
        <v>8</v>
      </c>
      <c r="F421" s="781" t="s">
        <v>4</v>
      </c>
      <c r="G421" s="351" t="s">
        <v>328</v>
      </c>
      <c r="H421" s="352">
        <v>1.3</v>
      </c>
      <c r="I421" s="352">
        <v>0.75</v>
      </c>
      <c r="J421" s="352">
        <v>0.6</v>
      </c>
      <c r="K421" s="358">
        <v>1</v>
      </c>
      <c r="L421" s="359">
        <f t="shared" si="26"/>
        <v>0.58500000000000008</v>
      </c>
      <c r="M421" s="360" t="s">
        <v>33</v>
      </c>
      <c r="N421" s="361"/>
      <c r="O421" s="362"/>
    </row>
    <row r="422" spans="1:15">
      <c r="A422" s="779">
        <v>385</v>
      </c>
      <c r="B422" s="862">
        <v>43910</v>
      </c>
      <c r="C422" s="863" t="s">
        <v>31</v>
      </c>
      <c r="D422" s="864" t="s">
        <v>15</v>
      </c>
      <c r="E422" s="865">
        <v>8</v>
      </c>
      <c r="F422" s="864" t="s">
        <v>4</v>
      </c>
      <c r="G422" s="866" t="s">
        <v>326</v>
      </c>
      <c r="H422" s="867">
        <v>1.1000000000000001</v>
      </c>
      <c r="I422" s="867">
        <v>0.95</v>
      </c>
      <c r="J422" s="867">
        <v>0.6</v>
      </c>
      <c r="K422" s="868">
        <v>1</v>
      </c>
      <c r="L422" s="818">
        <f t="shared" si="26"/>
        <v>0.62699999999999989</v>
      </c>
      <c r="M422" s="869" t="s">
        <v>33</v>
      </c>
      <c r="N422" s="870">
        <v>43910</v>
      </c>
      <c r="O422" s="871" t="s">
        <v>32</v>
      </c>
    </row>
    <row r="423" spans="1:15">
      <c r="A423" s="779">
        <v>386</v>
      </c>
      <c r="B423" s="355">
        <v>43911</v>
      </c>
      <c r="C423" s="356" t="s">
        <v>31</v>
      </c>
      <c r="D423" s="350" t="s">
        <v>13</v>
      </c>
      <c r="E423" s="357">
        <v>12</v>
      </c>
      <c r="F423" s="350" t="s">
        <v>3</v>
      </c>
      <c r="G423" s="351" t="s">
        <v>674</v>
      </c>
      <c r="H423" s="352">
        <v>1.7</v>
      </c>
      <c r="I423" s="352">
        <v>0.95</v>
      </c>
      <c r="J423" s="352">
        <v>0.6</v>
      </c>
      <c r="K423" s="358">
        <v>1</v>
      </c>
      <c r="L423" s="359">
        <f t="shared" si="26"/>
        <v>0.96899999999999997</v>
      </c>
      <c r="M423" s="360" t="s">
        <v>33</v>
      </c>
      <c r="N423" s="361"/>
      <c r="O423" s="362"/>
    </row>
    <row r="424" spans="1:15">
      <c r="A424" s="779">
        <v>387</v>
      </c>
      <c r="B424" s="355">
        <v>43911</v>
      </c>
      <c r="C424" s="356" t="s">
        <v>31</v>
      </c>
      <c r="D424" s="781" t="s">
        <v>13</v>
      </c>
      <c r="E424" s="357">
        <v>12</v>
      </c>
      <c r="F424" s="781" t="s">
        <v>3</v>
      </c>
      <c r="G424" s="351" t="s">
        <v>675</v>
      </c>
      <c r="H424" s="352">
        <v>1.3</v>
      </c>
      <c r="I424" s="352">
        <v>1.25</v>
      </c>
      <c r="J424" s="352">
        <v>0.6</v>
      </c>
      <c r="K424" s="358">
        <v>1</v>
      </c>
      <c r="L424" s="359">
        <f t="shared" si="26"/>
        <v>0.97499999999999998</v>
      </c>
      <c r="M424" s="360" t="s">
        <v>33</v>
      </c>
      <c r="N424" s="361">
        <v>43911</v>
      </c>
      <c r="O424" s="362" t="s">
        <v>32</v>
      </c>
    </row>
    <row r="425" spans="1:15">
      <c r="A425" s="779">
        <v>388</v>
      </c>
      <c r="B425" s="355">
        <v>43911</v>
      </c>
      <c r="C425" s="356" t="s">
        <v>31</v>
      </c>
      <c r="D425" s="781" t="s">
        <v>13</v>
      </c>
      <c r="E425" s="357">
        <v>12</v>
      </c>
      <c r="F425" s="781" t="s">
        <v>3</v>
      </c>
      <c r="G425" s="351" t="s">
        <v>676</v>
      </c>
      <c r="H425" s="352">
        <v>1.6</v>
      </c>
      <c r="I425" s="352">
        <v>1.05</v>
      </c>
      <c r="J425" s="352">
        <v>0.6</v>
      </c>
      <c r="K425" s="358">
        <v>1</v>
      </c>
      <c r="L425" s="359">
        <f t="shared" si="26"/>
        <v>1.008</v>
      </c>
      <c r="M425" s="360" t="s">
        <v>33</v>
      </c>
      <c r="N425" s="361">
        <v>43911</v>
      </c>
      <c r="O425" s="362" t="s">
        <v>32</v>
      </c>
    </row>
    <row r="426" spans="1:15">
      <c r="A426" s="779">
        <v>389</v>
      </c>
      <c r="B426" s="355">
        <v>43911</v>
      </c>
      <c r="C426" s="356" t="s">
        <v>31</v>
      </c>
      <c r="D426" s="781" t="s">
        <v>13</v>
      </c>
      <c r="E426" s="357">
        <v>12</v>
      </c>
      <c r="F426" s="781" t="s">
        <v>3</v>
      </c>
      <c r="G426" s="351" t="s">
        <v>677</v>
      </c>
      <c r="H426" s="352">
        <v>2.7</v>
      </c>
      <c r="I426" s="352">
        <v>1.05</v>
      </c>
      <c r="J426" s="352">
        <v>0.6</v>
      </c>
      <c r="K426" s="358">
        <v>1</v>
      </c>
      <c r="L426" s="359">
        <f t="shared" si="26"/>
        <v>1.7010000000000003</v>
      </c>
      <c r="M426" s="360" t="s">
        <v>33</v>
      </c>
      <c r="N426" s="361">
        <v>43911</v>
      </c>
      <c r="O426" s="362" t="s">
        <v>32</v>
      </c>
    </row>
    <row r="427" spans="1:15">
      <c r="A427" s="779">
        <v>390</v>
      </c>
      <c r="B427" s="355">
        <v>43911</v>
      </c>
      <c r="C427" s="356" t="s">
        <v>31</v>
      </c>
      <c r="D427" s="781" t="s">
        <v>13</v>
      </c>
      <c r="E427" s="357">
        <v>12</v>
      </c>
      <c r="F427" s="781" t="s">
        <v>3</v>
      </c>
      <c r="G427" s="351" t="s">
        <v>678</v>
      </c>
      <c r="H427" s="352">
        <v>1.6</v>
      </c>
      <c r="I427" s="352">
        <v>1.25</v>
      </c>
      <c r="J427" s="352">
        <v>0.6</v>
      </c>
      <c r="K427" s="358">
        <v>1</v>
      </c>
      <c r="L427" s="359">
        <f t="shared" si="26"/>
        <v>1.2</v>
      </c>
      <c r="M427" s="360" t="s">
        <v>33</v>
      </c>
      <c r="N427" s="361">
        <v>43911</v>
      </c>
      <c r="O427" s="362" t="s">
        <v>32</v>
      </c>
    </row>
    <row r="428" spans="1:15">
      <c r="A428" s="779">
        <v>391</v>
      </c>
      <c r="B428" s="355">
        <v>43911</v>
      </c>
      <c r="C428" s="356" t="s">
        <v>31</v>
      </c>
      <c r="D428" s="781" t="s">
        <v>13</v>
      </c>
      <c r="E428" s="357">
        <v>12</v>
      </c>
      <c r="F428" s="781" t="s">
        <v>3</v>
      </c>
      <c r="G428" s="351" t="s">
        <v>679</v>
      </c>
      <c r="H428" s="352">
        <v>1.4</v>
      </c>
      <c r="I428" s="352">
        <v>0.85</v>
      </c>
      <c r="J428" s="352">
        <v>0.6</v>
      </c>
      <c r="K428" s="358">
        <v>1</v>
      </c>
      <c r="L428" s="359">
        <f t="shared" si="26"/>
        <v>0.71399999999999997</v>
      </c>
      <c r="M428" s="360" t="s">
        <v>33</v>
      </c>
      <c r="N428" s="361">
        <v>43911</v>
      </c>
      <c r="O428" s="362" t="s">
        <v>32</v>
      </c>
    </row>
    <row r="429" spans="1:15">
      <c r="A429" s="779">
        <v>392</v>
      </c>
      <c r="B429" s="355">
        <v>43911</v>
      </c>
      <c r="C429" s="356" t="s">
        <v>31</v>
      </c>
      <c r="D429" s="350" t="s">
        <v>15</v>
      </c>
      <c r="E429" s="357">
        <v>8</v>
      </c>
      <c r="F429" s="781" t="s">
        <v>3</v>
      </c>
      <c r="G429" s="351" t="s">
        <v>364</v>
      </c>
      <c r="H429" s="352">
        <v>1.5</v>
      </c>
      <c r="I429" s="352">
        <v>1.4</v>
      </c>
      <c r="J429" s="352">
        <v>0.6</v>
      </c>
      <c r="K429" s="358">
        <v>1</v>
      </c>
      <c r="L429" s="359">
        <f t="shared" si="26"/>
        <v>1.2599999999999998</v>
      </c>
      <c r="M429" s="360" t="s">
        <v>33</v>
      </c>
      <c r="N429" s="361"/>
      <c r="O429" s="362"/>
    </row>
    <row r="430" spans="1:15">
      <c r="A430" s="779">
        <v>393</v>
      </c>
      <c r="B430" s="355">
        <v>43911</v>
      </c>
      <c r="C430" s="356" t="s">
        <v>31</v>
      </c>
      <c r="D430" s="781" t="s">
        <v>15</v>
      </c>
      <c r="E430" s="357">
        <v>8</v>
      </c>
      <c r="F430" s="781" t="s">
        <v>3</v>
      </c>
      <c r="G430" s="351" t="s">
        <v>365</v>
      </c>
      <c r="H430" s="352">
        <v>1.2</v>
      </c>
      <c r="I430" s="352">
        <v>0.75</v>
      </c>
      <c r="J430" s="352">
        <v>0.6</v>
      </c>
      <c r="K430" s="358">
        <v>1</v>
      </c>
      <c r="L430" s="359">
        <f t="shared" si="26"/>
        <v>0.53999999999999992</v>
      </c>
      <c r="M430" s="360" t="s">
        <v>33</v>
      </c>
      <c r="N430" s="361"/>
      <c r="O430" s="362"/>
    </row>
    <row r="431" spans="1:15">
      <c r="A431" s="779">
        <v>394</v>
      </c>
      <c r="B431" s="355">
        <v>43911</v>
      </c>
      <c r="C431" s="356" t="s">
        <v>31</v>
      </c>
      <c r="D431" s="781" t="s">
        <v>15</v>
      </c>
      <c r="E431" s="357">
        <v>8</v>
      </c>
      <c r="F431" s="781" t="s">
        <v>3</v>
      </c>
      <c r="G431" s="351" t="s">
        <v>371</v>
      </c>
      <c r="H431" s="352">
        <v>1.4</v>
      </c>
      <c r="I431" s="352">
        <v>0.95</v>
      </c>
      <c r="J431" s="352">
        <v>0.6</v>
      </c>
      <c r="K431" s="358">
        <v>1</v>
      </c>
      <c r="L431" s="359">
        <f t="shared" si="26"/>
        <v>0.79799999999999993</v>
      </c>
      <c r="M431" s="360" t="s">
        <v>33</v>
      </c>
      <c r="N431" s="361"/>
      <c r="O431" s="362"/>
    </row>
    <row r="432" spans="1:15">
      <c r="A432" s="779">
        <v>395</v>
      </c>
      <c r="B432" s="355">
        <v>43911</v>
      </c>
      <c r="C432" s="356" t="s">
        <v>31</v>
      </c>
      <c r="D432" s="781" t="s">
        <v>15</v>
      </c>
      <c r="E432" s="357">
        <v>8</v>
      </c>
      <c r="F432" s="781" t="s">
        <v>3</v>
      </c>
      <c r="G432" s="351" t="s">
        <v>181</v>
      </c>
      <c r="H432" s="352">
        <v>1.3</v>
      </c>
      <c r="I432" s="352">
        <v>0.95</v>
      </c>
      <c r="J432" s="352">
        <v>0.6</v>
      </c>
      <c r="K432" s="358">
        <v>1</v>
      </c>
      <c r="L432" s="359">
        <f t="shared" si="26"/>
        <v>0.74099999999999988</v>
      </c>
      <c r="M432" s="360" t="s">
        <v>33</v>
      </c>
      <c r="N432" s="361">
        <v>43911</v>
      </c>
      <c r="O432" s="362" t="s">
        <v>32</v>
      </c>
    </row>
    <row r="433" spans="1:15">
      <c r="A433" s="779">
        <v>396</v>
      </c>
      <c r="B433" s="355">
        <v>43911</v>
      </c>
      <c r="C433" s="356" t="s">
        <v>31</v>
      </c>
      <c r="D433" s="350" t="s">
        <v>13</v>
      </c>
      <c r="E433" s="357">
        <v>12</v>
      </c>
      <c r="F433" s="350" t="s">
        <v>4</v>
      </c>
      <c r="G433" s="351" t="s">
        <v>680</v>
      </c>
      <c r="H433" s="352">
        <v>1.1000000000000001</v>
      </c>
      <c r="I433" s="352">
        <v>0.95</v>
      </c>
      <c r="J433" s="352">
        <v>0.6</v>
      </c>
      <c r="K433" s="358">
        <v>1</v>
      </c>
      <c r="L433" s="359">
        <f t="shared" si="26"/>
        <v>0.62699999999999989</v>
      </c>
      <c r="M433" s="360" t="s">
        <v>33</v>
      </c>
      <c r="N433" s="361"/>
      <c r="O433" s="362"/>
    </row>
    <row r="434" spans="1:15">
      <c r="A434" s="779">
        <v>397</v>
      </c>
      <c r="B434" s="355">
        <v>43911</v>
      </c>
      <c r="C434" s="356" t="s">
        <v>31</v>
      </c>
      <c r="D434" s="350" t="s">
        <v>13</v>
      </c>
      <c r="E434" s="357">
        <v>12</v>
      </c>
      <c r="F434" s="781" t="s">
        <v>4</v>
      </c>
      <c r="G434" s="351" t="s">
        <v>681</v>
      </c>
      <c r="H434" s="352">
        <v>1.4</v>
      </c>
      <c r="I434" s="352">
        <v>1.25</v>
      </c>
      <c r="J434" s="352">
        <v>0.6</v>
      </c>
      <c r="K434" s="358">
        <v>1</v>
      </c>
      <c r="L434" s="359">
        <f t="shared" si="26"/>
        <v>1.05</v>
      </c>
      <c r="M434" s="360" t="s">
        <v>33</v>
      </c>
      <c r="N434" s="361"/>
      <c r="O434" s="362"/>
    </row>
    <row r="435" spans="1:15">
      <c r="A435" s="779">
        <v>398</v>
      </c>
      <c r="B435" s="355">
        <v>43911</v>
      </c>
      <c r="C435" s="356" t="s">
        <v>31</v>
      </c>
      <c r="D435" s="350" t="s">
        <v>15</v>
      </c>
      <c r="E435" s="357">
        <v>8</v>
      </c>
      <c r="F435" s="781" t="s">
        <v>4</v>
      </c>
      <c r="G435" s="351" t="s">
        <v>363</v>
      </c>
      <c r="H435" s="352">
        <v>1.3</v>
      </c>
      <c r="I435" s="352">
        <v>1.3</v>
      </c>
      <c r="J435" s="352">
        <v>0.6</v>
      </c>
      <c r="K435" s="358">
        <v>1</v>
      </c>
      <c r="L435" s="359">
        <f t="shared" si="26"/>
        <v>1.014</v>
      </c>
      <c r="M435" s="360" t="s">
        <v>33</v>
      </c>
      <c r="N435" s="361"/>
      <c r="O435" s="362"/>
    </row>
    <row r="436" spans="1:15">
      <c r="A436" s="779">
        <v>399</v>
      </c>
      <c r="B436" s="355">
        <v>43911</v>
      </c>
      <c r="C436" s="356" t="s">
        <v>31</v>
      </c>
      <c r="D436" s="781" t="s">
        <v>15</v>
      </c>
      <c r="E436" s="357">
        <v>8</v>
      </c>
      <c r="F436" s="781" t="s">
        <v>4</v>
      </c>
      <c r="G436" s="351" t="s">
        <v>366</v>
      </c>
      <c r="H436" s="352">
        <v>1.2</v>
      </c>
      <c r="I436" s="352">
        <v>0.85</v>
      </c>
      <c r="J436" s="352">
        <v>0.6</v>
      </c>
      <c r="K436" s="358">
        <v>1</v>
      </c>
      <c r="L436" s="359">
        <f t="shared" ref="L436:L446" si="28">H436*I436*J436</f>
        <v>0.61199999999999999</v>
      </c>
      <c r="M436" s="360" t="s">
        <v>33</v>
      </c>
      <c r="N436" s="361">
        <v>43911</v>
      </c>
      <c r="O436" s="362" t="s">
        <v>32</v>
      </c>
    </row>
    <row r="437" spans="1:15">
      <c r="A437" s="779">
        <v>400</v>
      </c>
      <c r="B437" s="355">
        <v>43911</v>
      </c>
      <c r="C437" s="356" t="s">
        <v>31</v>
      </c>
      <c r="D437" s="781" t="s">
        <v>15</v>
      </c>
      <c r="E437" s="357">
        <v>8</v>
      </c>
      <c r="F437" s="781" t="s">
        <v>4</v>
      </c>
      <c r="G437" s="351" t="s">
        <v>367</v>
      </c>
      <c r="H437" s="352">
        <v>1.4</v>
      </c>
      <c r="I437" s="352">
        <v>0.65</v>
      </c>
      <c r="J437" s="352">
        <v>0.6</v>
      </c>
      <c r="K437" s="358">
        <v>1</v>
      </c>
      <c r="L437" s="359">
        <f t="shared" si="28"/>
        <v>0.54599999999999993</v>
      </c>
      <c r="M437" s="360" t="s">
        <v>33</v>
      </c>
      <c r="N437" s="361"/>
      <c r="O437" s="362"/>
    </row>
    <row r="438" spans="1:15">
      <c r="A438" s="779">
        <v>401</v>
      </c>
      <c r="B438" s="355">
        <v>43911</v>
      </c>
      <c r="C438" s="356" t="s">
        <v>31</v>
      </c>
      <c r="D438" s="781" t="s">
        <v>15</v>
      </c>
      <c r="E438" s="357">
        <v>8</v>
      </c>
      <c r="F438" s="781" t="s">
        <v>4</v>
      </c>
      <c r="G438" s="351" t="s">
        <v>368</v>
      </c>
      <c r="H438" s="352">
        <v>1.3</v>
      </c>
      <c r="I438" s="352">
        <v>0.75</v>
      </c>
      <c r="J438" s="352">
        <v>0.6</v>
      </c>
      <c r="K438" s="358">
        <v>1</v>
      </c>
      <c r="L438" s="359">
        <f t="shared" si="28"/>
        <v>0.58500000000000008</v>
      </c>
      <c r="M438" s="360" t="s">
        <v>33</v>
      </c>
      <c r="N438" s="361">
        <v>43911</v>
      </c>
      <c r="O438" s="362" t="s">
        <v>32</v>
      </c>
    </row>
    <row r="439" spans="1:15">
      <c r="A439" s="779">
        <v>402</v>
      </c>
      <c r="B439" s="355">
        <v>43911</v>
      </c>
      <c r="C439" s="356" t="s">
        <v>31</v>
      </c>
      <c r="D439" s="781" t="s">
        <v>15</v>
      </c>
      <c r="E439" s="357">
        <v>8</v>
      </c>
      <c r="F439" s="781" t="s">
        <v>4</v>
      </c>
      <c r="G439" s="351" t="s">
        <v>369</v>
      </c>
      <c r="H439" s="352">
        <v>1.2</v>
      </c>
      <c r="I439" s="352">
        <v>1.05</v>
      </c>
      <c r="J439" s="352">
        <v>0.6</v>
      </c>
      <c r="K439" s="358">
        <v>1</v>
      </c>
      <c r="L439" s="359">
        <f t="shared" si="28"/>
        <v>0.75600000000000001</v>
      </c>
      <c r="M439" s="360" t="s">
        <v>33</v>
      </c>
      <c r="N439" s="361">
        <v>43911</v>
      </c>
      <c r="O439" s="362" t="s">
        <v>32</v>
      </c>
    </row>
    <row r="440" spans="1:15">
      <c r="A440" s="779">
        <v>403</v>
      </c>
      <c r="B440" s="355">
        <v>43911</v>
      </c>
      <c r="C440" s="356" t="s">
        <v>31</v>
      </c>
      <c r="D440" s="781" t="s">
        <v>15</v>
      </c>
      <c r="E440" s="357">
        <v>8</v>
      </c>
      <c r="F440" s="781" t="s">
        <v>4</v>
      </c>
      <c r="G440" s="351" t="s">
        <v>370</v>
      </c>
      <c r="H440" s="352">
        <v>1.2</v>
      </c>
      <c r="I440" s="352">
        <v>0.65</v>
      </c>
      <c r="J440" s="352">
        <v>0.6</v>
      </c>
      <c r="K440" s="358">
        <v>1</v>
      </c>
      <c r="L440" s="359">
        <f t="shared" si="28"/>
        <v>0.46799999999999997</v>
      </c>
      <c r="M440" s="360" t="s">
        <v>33</v>
      </c>
      <c r="N440" s="361">
        <v>43911</v>
      </c>
      <c r="O440" s="362" t="s">
        <v>32</v>
      </c>
    </row>
    <row r="441" spans="1:15">
      <c r="A441" s="779">
        <v>404</v>
      </c>
      <c r="B441" s="355">
        <v>43911</v>
      </c>
      <c r="C441" s="356" t="s">
        <v>31</v>
      </c>
      <c r="D441" s="781" t="s">
        <v>15</v>
      </c>
      <c r="E441" s="357">
        <v>8</v>
      </c>
      <c r="F441" s="781" t="s">
        <v>4</v>
      </c>
      <c r="G441" s="351" t="s">
        <v>385</v>
      </c>
      <c r="H441" s="352">
        <v>1.2</v>
      </c>
      <c r="I441" s="352">
        <v>1.2</v>
      </c>
      <c r="J441" s="352">
        <v>0.6</v>
      </c>
      <c r="K441" s="358">
        <v>1</v>
      </c>
      <c r="L441" s="359">
        <f t="shared" si="28"/>
        <v>0.86399999999999999</v>
      </c>
      <c r="M441" s="360" t="s">
        <v>33</v>
      </c>
      <c r="N441" s="361">
        <v>43911</v>
      </c>
      <c r="O441" s="362" t="s">
        <v>32</v>
      </c>
    </row>
    <row r="442" spans="1:15">
      <c r="A442" s="779">
        <v>405</v>
      </c>
      <c r="B442" s="355">
        <v>43911</v>
      </c>
      <c r="C442" s="356" t="s">
        <v>31</v>
      </c>
      <c r="D442" s="781" t="s">
        <v>15</v>
      </c>
      <c r="E442" s="357">
        <v>8</v>
      </c>
      <c r="F442" s="781" t="s">
        <v>4</v>
      </c>
      <c r="G442" s="351" t="s">
        <v>372</v>
      </c>
      <c r="H442" s="352">
        <v>1.2</v>
      </c>
      <c r="I442" s="352">
        <v>1.05</v>
      </c>
      <c r="J442" s="352">
        <v>0.6</v>
      </c>
      <c r="K442" s="358">
        <v>1</v>
      </c>
      <c r="L442" s="359">
        <f t="shared" si="28"/>
        <v>0.75600000000000001</v>
      </c>
      <c r="M442" s="360" t="s">
        <v>33</v>
      </c>
      <c r="N442" s="361">
        <v>43911</v>
      </c>
      <c r="O442" s="362" t="s">
        <v>32</v>
      </c>
    </row>
    <row r="443" spans="1:15">
      <c r="A443" s="779">
        <v>406</v>
      </c>
      <c r="B443" s="355">
        <v>43911</v>
      </c>
      <c r="C443" s="356" t="s">
        <v>31</v>
      </c>
      <c r="D443" s="781" t="s">
        <v>15</v>
      </c>
      <c r="E443" s="357">
        <v>8</v>
      </c>
      <c r="F443" s="781" t="s">
        <v>4</v>
      </c>
      <c r="G443" s="351" t="s">
        <v>374</v>
      </c>
      <c r="H443" s="352">
        <v>0.95</v>
      </c>
      <c r="I443" s="352">
        <v>0.85</v>
      </c>
      <c r="J443" s="352">
        <v>0.6</v>
      </c>
      <c r="K443" s="358">
        <v>1</v>
      </c>
      <c r="L443" s="359">
        <f t="shared" si="28"/>
        <v>0.48449999999999999</v>
      </c>
      <c r="M443" s="360" t="s">
        <v>33</v>
      </c>
      <c r="N443" s="361">
        <v>43911</v>
      </c>
      <c r="O443" s="362" t="s">
        <v>32</v>
      </c>
    </row>
    <row r="444" spans="1:15">
      <c r="A444" s="779">
        <v>407</v>
      </c>
      <c r="B444" s="862">
        <v>43911</v>
      </c>
      <c r="C444" s="863" t="s">
        <v>31</v>
      </c>
      <c r="D444" s="864" t="s">
        <v>15</v>
      </c>
      <c r="E444" s="865">
        <v>8</v>
      </c>
      <c r="F444" s="864" t="s">
        <v>4</v>
      </c>
      <c r="G444" s="866" t="s">
        <v>383</v>
      </c>
      <c r="H444" s="867">
        <v>1.3</v>
      </c>
      <c r="I444" s="867">
        <v>0.95</v>
      </c>
      <c r="J444" s="867">
        <v>0.6</v>
      </c>
      <c r="K444" s="868">
        <v>1</v>
      </c>
      <c r="L444" s="818">
        <f t="shared" si="28"/>
        <v>0.74099999999999988</v>
      </c>
      <c r="M444" s="869" t="s">
        <v>33</v>
      </c>
      <c r="N444" s="870">
        <v>43911</v>
      </c>
      <c r="O444" s="871" t="s">
        <v>32</v>
      </c>
    </row>
    <row r="445" spans="1:15">
      <c r="A445" s="779">
        <v>408</v>
      </c>
      <c r="B445" s="355"/>
      <c r="C445" s="356" t="s">
        <v>31</v>
      </c>
      <c r="D445" s="350"/>
      <c r="E445" s="357"/>
      <c r="F445" s="350"/>
      <c r="G445" s="351"/>
      <c r="H445" s="352"/>
      <c r="I445" s="352"/>
      <c r="J445" s="352">
        <v>0.6</v>
      </c>
      <c r="K445" s="358">
        <v>1</v>
      </c>
      <c r="L445" s="359">
        <f t="shared" si="28"/>
        <v>0</v>
      </c>
      <c r="M445" s="360" t="s">
        <v>33</v>
      </c>
      <c r="N445" s="361"/>
      <c r="O445" s="362"/>
    </row>
    <row r="446" spans="1:15">
      <c r="A446" s="779">
        <v>409</v>
      </c>
      <c r="B446" s="355"/>
      <c r="C446" s="356" t="s">
        <v>31</v>
      </c>
      <c r="D446" s="350"/>
      <c r="E446" s="357"/>
      <c r="F446" s="350"/>
      <c r="G446" s="351"/>
      <c r="H446" s="352"/>
      <c r="I446" s="352"/>
      <c r="J446" s="352">
        <v>1.2</v>
      </c>
      <c r="K446" s="358">
        <v>1</v>
      </c>
      <c r="L446" s="359">
        <f t="shared" si="28"/>
        <v>0</v>
      </c>
      <c r="M446" s="360" t="s">
        <v>33</v>
      </c>
      <c r="N446" s="361"/>
      <c r="O446" s="362"/>
    </row>
    <row r="447" spans="1:15">
      <c r="A447" s="779">
        <v>410</v>
      </c>
      <c r="B447" s="355"/>
      <c r="C447" s="356" t="s">
        <v>31</v>
      </c>
      <c r="D447" s="350"/>
      <c r="E447" s="357"/>
      <c r="F447" s="350"/>
      <c r="G447" s="351"/>
      <c r="H447" s="352"/>
      <c r="I447" s="352"/>
      <c r="J447" s="352">
        <v>0.6</v>
      </c>
      <c r="K447" s="358">
        <v>1</v>
      </c>
      <c r="L447" s="359">
        <f t="shared" ref="L447:L462" si="29">H447*I447*J447</f>
        <v>0</v>
      </c>
      <c r="M447" s="360" t="s">
        <v>33</v>
      </c>
      <c r="N447" s="361"/>
      <c r="O447" s="362"/>
    </row>
    <row r="448" spans="1:15">
      <c r="A448" s="779">
        <v>411</v>
      </c>
      <c r="B448" s="355"/>
      <c r="C448" s="356" t="s">
        <v>31</v>
      </c>
      <c r="D448" s="350"/>
      <c r="E448" s="357"/>
      <c r="F448" s="350"/>
      <c r="G448" s="351"/>
      <c r="H448" s="352"/>
      <c r="I448" s="352"/>
      <c r="J448" s="352">
        <v>0.6</v>
      </c>
      <c r="K448" s="358">
        <v>1</v>
      </c>
      <c r="L448" s="359">
        <f t="shared" si="29"/>
        <v>0</v>
      </c>
      <c r="M448" s="360" t="s">
        <v>33</v>
      </c>
      <c r="N448" s="361"/>
      <c r="O448" s="362"/>
    </row>
    <row r="449" spans="1:15">
      <c r="A449" s="779">
        <v>412</v>
      </c>
      <c r="B449" s="355"/>
      <c r="C449" s="356" t="s">
        <v>31</v>
      </c>
      <c r="D449" s="350"/>
      <c r="E449" s="357"/>
      <c r="F449" s="350"/>
      <c r="G449" s="351"/>
      <c r="H449" s="352"/>
      <c r="I449" s="352"/>
      <c r="J449" s="352">
        <v>0.6</v>
      </c>
      <c r="K449" s="358">
        <v>1</v>
      </c>
      <c r="L449" s="359">
        <f t="shared" si="29"/>
        <v>0</v>
      </c>
      <c r="M449" s="360" t="s">
        <v>33</v>
      </c>
      <c r="N449" s="361"/>
      <c r="O449" s="362"/>
    </row>
    <row r="450" spans="1:15">
      <c r="A450" s="779">
        <v>413</v>
      </c>
      <c r="B450" s="355"/>
      <c r="C450" s="356" t="s">
        <v>31</v>
      </c>
      <c r="D450" s="350"/>
      <c r="E450" s="357"/>
      <c r="F450" s="350"/>
      <c r="G450" s="351"/>
      <c r="H450" s="352"/>
      <c r="I450" s="352"/>
      <c r="J450" s="352">
        <v>0.6</v>
      </c>
      <c r="K450" s="358">
        <v>1</v>
      </c>
      <c r="L450" s="359">
        <f t="shared" si="29"/>
        <v>0</v>
      </c>
      <c r="M450" s="360" t="s">
        <v>33</v>
      </c>
      <c r="N450" s="361"/>
      <c r="O450" s="362"/>
    </row>
    <row r="451" spans="1:15">
      <c r="A451" s="779">
        <v>414</v>
      </c>
      <c r="B451" s="355"/>
      <c r="C451" s="356" t="s">
        <v>31</v>
      </c>
      <c r="D451" s="350"/>
      <c r="E451" s="357"/>
      <c r="F451" s="350"/>
      <c r="G451" s="351"/>
      <c r="H451" s="352"/>
      <c r="I451" s="352"/>
      <c r="J451" s="352">
        <v>0.6</v>
      </c>
      <c r="K451" s="358">
        <v>1</v>
      </c>
      <c r="L451" s="359">
        <f t="shared" si="29"/>
        <v>0</v>
      </c>
      <c r="M451" s="360" t="s">
        <v>33</v>
      </c>
      <c r="N451" s="361"/>
      <c r="O451" s="362"/>
    </row>
    <row r="452" spans="1:15">
      <c r="A452" s="779">
        <v>415</v>
      </c>
      <c r="B452" s="355"/>
      <c r="C452" s="356" t="s">
        <v>31</v>
      </c>
      <c r="D452" s="350"/>
      <c r="E452" s="357"/>
      <c r="F452" s="350"/>
      <c r="G452" s="351"/>
      <c r="H452" s="352"/>
      <c r="I452" s="352"/>
      <c r="J452" s="352">
        <v>0.6</v>
      </c>
      <c r="K452" s="358">
        <v>1</v>
      </c>
      <c r="L452" s="359">
        <f t="shared" si="29"/>
        <v>0</v>
      </c>
      <c r="M452" s="360" t="s">
        <v>33</v>
      </c>
      <c r="N452" s="361"/>
      <c r="O452" s="362"/>
    </row>
    <row r="453" spans="1:15">
      <c r="A453" s="779">
        <v>416</v>
      </c>
      <c r="B453" s="355"/>
      <c r="C453" s="356" t="s">
        <v>31</v>
      </c>
      <c r="D453" s="350"/>
      <c r="E453" s="357"/>
      <c r="F453" s="350"/>
      <c r="G453" s="351"/>
      <c r="H453" s="352"/>
      <c r="I453" s="352"/>
      <c r="J453" s="352">
        <v>0.6</v>
      </c>
      <c r="K453" s="358">
        <v>1</v>
      </c>
      <c r="L453" s="359">
        <f t="shared" si="29"/>
        <v>0</v>
      </c>
      <c r="M453" s="360" t="s">
        <v>33</v>
      </c>
      <c r="N453" s="361"/>
      <c r="O453" s="362"/>
    </row>
    <row r="454" spans="1:15">
      <c r="A454" s="779">
        <v>417</v>
      </c>
      <c r="B454" s="355"/>
      <c r="C454" s="356" t="s">
        <v>31</v>
      </c>
      <c r="D454" s="350"/>
      <c r="E454" s="357"/>
      <c r="F454" s="350"/>
      <c r="G454" s="351"/>
      <c r="H454" s="352"/>
      <c r="I454" s="352"/>
      <c r="J454" s="352">
        <v>0.6</v>
      </c>
      <c r="K454" s="358">
        <v>1</v>
      </c>
      <c r="L454" s="359">
        <f t="shared" si="29"/>
        <v>0</v>
      </c>
      <c r="M454" s="360" t="s">
        <v>33</v>
      </c>
      <c r="N454" s="361"/>
      <c r="O454" s="362"/>
    </row>
    <row r="455" spans="1:15">
      <c r="A455" s="779">
        <v>418</v>
      </c>
      <c r="B455" s="355"/>
      <c r="C455" s="356" t="s">
        <v>31</v>
      </c>
      <c r="D455" s="350"/>
      <c r="E455" s="357"/>
      <c r="F455" s="350"/>
      <c r="G455" s="351"/>
      <c r="H455" s="352"/>
      <c r="I455" s="352"/>
      <c r="J455" s="352">
        <v>0.6</v>
      </c>
      <c r="K455" s="358">
        <v>1</v>
      </c>
      <c r="L455" s="359">
        <f t="shared" si="29"/>
        <v>0</v>
      </c>
      <c r="M455" s="360" t="s">
        <v>33</v>
      </c>
      <c r="N455" s="361"/>
      <c r="O455" s="362"/>
    </row>
    <row r="456" spans="1:15">
      <c r="A456" s="779">
        <v>419</v>
      </c>
      <c r="B456" s="355"/>
      <c r="C456" s="356" t="s">
        <v>31</v>
      </c>
      <c r="D456" s="350"/>
      <c r="E456" s="357"/>
      <c r="F456" s="350"/>
      <c r="G456" s="351"/>
      <c r="H456" s="352"/>
      <c r="I456" s="352"/>
      <c r="J456" s="352">
        <v>0.6</v>
      </c>
      <c r="K456" s="358">
        <v>1</v>
      </c>
      <c r="L456" s="359">
        <f t="shared" si="29"/>
        <v>0</v>
      </c>
      <c r="M456" s="360" t="s">
        <v>33</v>
      </c>
      <c r="N456" s="361"/>
      <c r="O456" s="362"/>
    </row>
    <row r="457" spans="1:15">
      <c r="A457" s="779">
        <v>420</v>
      </c>
      <c r="B457" s="355"/>
      <c r="C457" s="356" t="s">
        <v>31</v>
      </c>
      <c r="D457" s="350"/>
      <c r="E457" s="357"/>
      <c r="F457" s="350"/>
      <c r="G457" s="351"/>
      <c r="H457" s="352"/>
      <c r="I457" s="352"/>
      <c r="J457" s="352">
        <v>0.6</v>
      </c>
      <c r="K457" s="358">
        <v>1</v>
      </c>
      <c r="L457" s="359">
        <f t="shared" si="29"/>
        <v>0</v>
      </c>
      <c r="M457" s="360" t="s">
        <v>33</v>
      </c>
      <c r="N457" s="361"/>
      <c r="O457" s="362"/>
    </row>
    <row r="458" spans="1:15">
      <c r="A458" s="779">
        <v>421</v>
      </c>
      <c r="B458" s="355"/>
      <c r="C458" s="356" t="s">
        <v>31</v>
      </c>
      <c r="D458" s="350"/>
      <c r="E458" s="357"/>
      <c r="F458" s="350"/>
      <c r="G458" s="351"/>
      <c r="H458" s="352"/>
      <c r="I458" s="352"/>
      <c r="J458" s="352">
        <v>0.6</v>
      </c>
      <c r="K458" s="358">
        <v>1</v>
      </c>
      <c r="L458" s="359">
        <f t="shared" si="29"/>
        <v>0</v>
      </c>
      <c r="M458" s="360" t="s">
        <v>33</v>
      </c>
      <c r="N458" s="361"/>
      <c r="O458" s="362"/>
    </row>
    <row r="459" spans="1:15">
      <c r="A459" s="779">
        <v>422</v>
      </c>
      <c r="B459" s="355"/>
      <c r="C459" s="356" t="s">
        <v>31</v>
      </c>
      <c r="D459" s="350"/>
      <c r="E459" s="357"/>
      <c r="F459" s="350"/>
      <c r="G459" s="351"/>
      <c r="H459" s="352"/>
      <c r="I459" s="352"/>
      <c r="J459" s="352">
        <v>0.6</v>
      </c>
      <c r="K459" s="358">
        <v>1</v>
      </c>
      <c r="L459" s="359">
        <f t="shared" si="29"/>
        <v>0</v>
      </c>
      <c r="M459" s="360" t="s">
        <v>33</v>
      </c>
      <c r="N459" s="361"/>
      <c r="O459" s="362"/>
    </row>
    <row r="460" spans="1:15">
      <c r="A460" s="779">
        <v>423</v>
      </c>
      <c r="B460" s="355"/>
      <c r="C460" s="356" t="s">
        <v>31</v>
      </c>
      <c r="D460" s="350"/>
      <c r="E460" s="357"/>
      <c r="F460" s="350"/>
      <c r="G460" s="351"/>
      <c r="H460" s="352"/>
      <c r="I460" s="352"/>
      <c r="J460" s="352">
        <v>0.6</v>
      </c>
      <c r="K460" s="358">
        <v>1</v>
      </c>
      <c r="L460" s="359">
        <f t="shared" si="29"/>
        <v>0</v>
      </c>
      <c r="M460" s="360" t="s">
        <v>33</v>
      </c>
      <c r="N460" s="361"/>
      <c r="O460" s="362"/>
    </row>
    <row r="461" spans="1:15">
      <c r="A461" s="779">
        <v>424</v>
      </c>
      <c r="B461" s="355"/>
      <c r="C461" s="356" t="s">
        <v>31</v>
      </c>
      <c r="D461" s="350"/>
      <c r="E461" s="357"/>
      <c r="F461" s="350"/>
      <c r="G461" s="351"/>
      <c r="H461" s="352"/>
      <c r="I461" s="352"/>
      <c r="J461" s="352">
        <v>0.6</v>
      </c>
      <c r="K461" s="358">
        <v>1</v>
      </c>
      <c r="L461" s="359">
        <f t="shared" si="29"/>
        <v>0</v>
      </c>
      <c r="M461" s="360" t="s">
        <v>33</v>
      </c>
      <c r="N461" s="361"/>
      <c r="O461" s="362"/>
    </row>
    <row r="462" spans="1:15">
      <c r="A462" s="779">
        <v>425</v>
      </c>
      <c r="B462" s="355"/>
      <c r="C462" s="356" t="s">
        <v>31</v>
      </c>
      <c r="D462" s="350"/>
      <c r="E462" s="357"/>
      <c r="F462" s="350"/>
      <c r="G462" s="351"/>
      <c r="H462" s="352"/>
      <c r="I462" s="352"/>
      <c r="J462" s="352">
        <v>0.6</v>
      </c>
      <c r="K462" s="358">
        <v>1</v>
      </c>
      <c r="L462" s="359">
        <f t="shared" si="29"/>
        <v>0</v>
      </c>
      <c r="M462" s="360" t="s">
        <v>33</v>
      </c>
      <c r="N462" s="361"/>
      <c r="O462" s="362"/>
    </row>
    <row r="463" spans="1:15">
      <c r="A463" s="779">
        <v>426</v>
      </c>
      <c r="B463" s="355"/>
      <c r="C463" s="356" t="s">
        <v>31</v>
      </c>
      <c r="D463" s="350"/>
      <c r="E463" s="357"/>
      <c r="F463" s="350"/>
      <c r="G463" s="351"/>
      <c r="H463" s="352"/>
      <c r="I463" s="352"/>
      <c r="J463" s="352">
        <v>0.6</v>
      </c>
      <c r="K463" s="358">
        <v>1</v>
      </c>
      <c r="L463" s="359">
        <f t="shared" si="26"/>
        <v>0</v>
      </c>
      <c r="M463" s="360" t="s">
        <v>33</v>
      </c>
      <c r="N463" s="361"/>
      <c r="O463" s="362"/>
    </row>
    <row r="464" spans="1:15">
      <c r="A464" s="779">
        <v>427</v>
      </c>
      <c r="B464" s="355"/>
      <c r="C464" s="356" t="s">
        <v>31</v>
      </c>
      <c r="D464" s="350"/>
      <c r="E464" s="357"/>
      <c r="F464" s="350"/>
      <c r="G464" s="351"/>
      <c r="H464" s="352"/>
      <c r="I464" s="352"/>
      <c r="J464" s="352">
        <v>0.6</v>
      </c>
      <c r="K464" s="358">
        <v>1</v>
      </c>
      <c r="L464" s="359">
        <f t="shared" si="26"/>
        <v>0</v>
      </c>
      <c r="M464" s="360" t="s">
        <v>33</v>
      </c>
      <c r="N464" s="361"/>
      <c r="O464" s="362"/>
    </row>
    <row r="465" spans="1:15">
      <c r="A465" s="779">
        <v>428</v>
      </c>
      <c r="B465" s="355"/>
      <c r="C465" s="356" t="s">
        <v>31</v>
      </c>
      <c r="D465" s="350"/>
      <c r="E465" s="357"/>
      <c r="F465" s="350"/>
      <c r="G465" s="351"/>
      <c r="H465" s="352"/>
      <c r="I465" s="352"/>
      <c r="J465" s="352">
        <v>0.6</v>
      </c>
      <c r="K465" s="358">
        <v>1</v>
      </c>
      <c r="L465" s="359">
        <f t="shared" si="26"/>
        <v>0</v>
      </c>
      <c r="M465" s="360" t="s">
        <v>33</v>
      </c>
      <c r="N465" s="361"/>
      <c r="O465" s="362"/>
    </row>
    <row r="466" spans="1:15">
      <c r="A466" s="779">
        <v>429</v>
      </c>
      <c r="B466" s="355"/>
      <c r="C466" s="356" t="s">
        <v>31</v>
      </c>
      <c r="D466" s="350"/>
      <c r="E466" s="357"/>
      <c r="F466" s="350"/>
      <c r="G466" s="351"/>
      <c r="H466" s="352"/>
      <c r="I466" s="352"/>
      <c r="J466" s="352">
        <v>0.6</v>
      </c>
      <c r="K466" s="358">
        <v>1</v>
      </c>
      <c r="L466" s="359">
        <f t="shared" si="20"/>
        <v>0</v>
      </c>
      <c r="M466" s="360" t="s">
        <v>33</v>
      </c>
      <c r="N466" s="361"/>
      <c r="O466" s="362"/>
    </row>
    <row r="467" spans="1:15">
      <c r="A467" s="779">
        <v>430</v>
      </c>
      <c r="B467" s="355"/>
      <c r="C467" s="356" t="s">
        <v>31</v>
      </c>
      <c r="D467" s="350"/>
      <c r="E467" s="357"/>
      <c r="F467" s="350"/>
      <c r="G467" s="351"/>
      <c r="H467" s="352"/>
      <c r="I467" s="352"/>
      <c r="J467" s="352">
        <v>0.6</v>
      </c>
      <c r="K467" s="358">
        <v>1</v>
      </c>
      <c r="L467" s="359">
        <f t="shared" si="20"/>
        <v>0</v>
      </c>
      <c r="M467" s="360" t="s">
        <v>33</v>
      </c>
      <c r="N467" s="361"/>
      <c r="O467" s="362"/>
    </row>
    <row r="468" spans="1:15">
      <c r="A468" s="779">
        <v>431</v>
      </c>
      <c r="B468" s="355"/>
      <c r="C468" s="356" t="s">
        <v>31</v>
      </c>
      <c r="D468" s="350"/>
      <c r="E468" s="357"/>
      <c r="F468" s="350"/>
      <c r="G468" s="351"/>
      <c r="H468" s="352"/>
      <c r="I468" s="352"/>
      <c r="J468" s="352">
        <v>0.6</v>
      </c>
      <c r="K468" s="358">
        <v>1</v>
      </c>
      <c r="L468" s="359">
        <f t="shared" si="20"/>
        <v>0</v>
      </c>
      <c r="M468" s="360" t="s">
        <v>33</v>
      </c>
      <c r="N468" s="361"/>
      <c r="O468" s="362"/>
    </row>
    <row r="469" spans="1:15">
      <c r="A469" s="779">
        <v>432</v>
      </c>
      <c r="B469" s="355"/>
      <c r="C469" s="356" t="s">
        <v>31</v>
      </c>
      <c r="D469" s="350"/>
      <c r="E469" s="357"/>
      <c r="F469" s="350"/>
      <c r="G469" s="351"/>
      <c r="H469" s="352"/>
      <c r="I469" s="352"/>
      <c r="J469" s="352">
        <v>0.6</v>
      </c>
      <c r="K469" s="358">
        <v>1</v>
      </c>
      <c r="L469" s="359">
        <f t="shared" si="20"/>
        <v>0</v>
      </c>
      <c r="M469" s="360" t="s">
        <v>33</v>
      </c>
      <c r="N469" s="361"/>
      <c r="O469" s="362"/>
    </row>
    <row r="470" spans="1:15">
      <c r="A470" s="779">
        <v>433</v>
      </c>
      <c r="B470" s="355"/>
      <c r="C470" s="356" t="s">
        <v>31</v>
      </c>
      <c r="D470" s="350"/>
      <c r="E470" s="357"/>
      <c r="F470" s="350"/>
      <c r="G470" s="351"/>
      <c r="H470" s="352"/>
      <c r="I470" s="352"/>
      <c r="J470" s="352">
        <v>0.6</v>
      </c>
      <c r="K470" s="358">
        <v>1</v>
      </c>
      <c r="L470" s="359">
        <f t="shared" si="20"/>
        <v>0</v>
      </c>
      <c r="M470" s="360" t="s">
        <v>33</v>
      </c>
      <c r="N470" s="361"/>
      <c r="O470" s="362"/>
    </row>
    <row r="471" spans="1:15">
      <c r="A471" s="779">
        <v>434</v>
      </c>
      <c r="B471" s="355"/>
      <c r="C471" s="356" t="s">
        <v>31</v>
      </c>
      <c r="D471" s="350"/>
      <c r="E471" s="357"/>
      <c r="F471" s="350"/>
      <c r="G471" s="351"/>
      <c r="H471" s="352"/>
      <c r="I471" s="352"/>
      <c r="J471" s="352">
        <v>0.6</v>
      </c>
      <c r="K471" s="358">
        <v>1</v>
      </c>
      <c r="L471" s="359">
        <f t="shared" si="20"/>
        <v>0</v>
      </c>
      <c r="M471" s="360" t="s">
        <v>33</v>
      </c>
      <c r="N471" s="361"/>
      <c r="O471" s="362"/>
    </row>
    <row r="472" spans="1:15">
      <c r="A472" s="779">
        <v>435</v>
      </c>
      <c r="B472" s="355"/>
      <c r="C472" s="356" t="s">
        <v>31</v>
      </c>
      <c r="D472" s="350"/>
      <c r="E472" s="357"/>
      <c r="F472" s="350"/>
      <c r="G472" s="351"/>
      <c r="H472" s="352"/>
      <c r="I472" s="352"/>
      <c r="J472" s="352">
        <v>0.6</v>
      </c>
      <c r="K472" s="358">
        <v>1</v>
      </c>
      <c r="L472" s="359">
        <f t="shared" si="20"/>
        <v>0</v>
      </c>
      <c r="M472" s="360" t="s">
        <v>33</v>
      </c>
      <c r="N472" s="361"/>
      <c r="O472" s="362"/>
    </row>
    <row r="473" spans="1:15">
      <c r="A473" s="779">
        <v>436</v>
      </c>
      <c r="B473" s="355"/>
      <c r="C473" s="356" t="s">
        <v>31</v>
      </c>
      <c r="D473" s="350"/>
      <c r="E473" s="357"/>
      <c r="F473" s="350"/>
      <c r="G473" s="351"/>
      <c r="H473" s="352"/>
      <c r="I473" s="352"/>
      <c r="J473" s="352">
        <v>0.6</v>
      </c>
      <c r="K473" s="358">
        <v>1</v>
      </c>
      <c r="L473" s="359">
        <f t="shared" si="20"/>
        <v>0</v>
      </c>
      <c r="M473" s="360" t="s">
        <v>33</v>
      </c>
      <c r="N473" s="361"/>
      <c r="O473" s="362"/>
    </row>
    <row r="474" spans="1:15">
      <c r="A474" s="779">
        <v>437</v>
      </c>
      <c r="B474" s="355"/>
      <c r="C474" s="356" t="s">
        <v>31</v>
      </c>
      <c r="D474" s="350"/>
      <c r="E474" s="357"/>
      <c r="F474" s="350"/>
      <c r="G474" s="351"/>
      <c r="H474" s="352"/>
      <c r="I474" s="352"/>
      <c r="J474" s="352">
        <v>0.6</v>
      </c>
      <c r="K474" s="358">
        <v>1</v>
      </c>
      <c r="L474" s="359">
        <f t="shared" si="20"/>
        <v>0</v>
      </c>
      <c r="M474" s="360" t="s">
        <v>33</v>
      </c>
      <c r="N474" s="361"/>
      <c r="O474" s="362"/>
    </row>
    <row r="475" spans="1:15">
      <c r="A475" s="779">
        <v>438</v>
      </c>
      <c r="B475" s="355"/>
      <c r="C475" s="356" t="s">
        <v>31</v>
      </c>
      <c r="D475" s="350"/>
      <c r="E475" s="357"/>
      <c r="F475" s="350"/>
      <c r="G475" s="351"/>
      <c r="H475" s="352"/>
      <c r="I475" s="352"/>
      <c r="J475" s="352">
        <v>0.6</v>
      </c>
      <c r="K475" s="358">
        <v>1</v>
      </c>
      <c r="L475" s="359">
        <f t="shared" si="20"/>
        <v>0</v>
      </c>
      <c r="M475" s="360" t="s">
        <v>33</v>
      </c>
      <c r="N475" s="361"/>
      <c r="O475" s="362"/>
    </row>
    <row r="476" spans="1:15">
      <c r="A476" s="779">
        <v>439</v>
      </c>
      <c r="B476" s="355"/>
      <c r="C476" s="356" t="s">
        <v>31</v>
      </c>
      <c r="D476" s="350"/>
      <c r="E476" s="357"/>
      <c r="F476" s="350"/>
      <c r="G476" s="351"/>
      <c r="H476" s="352"/>
      <c r="I476" s="352"/>
      <c r="J476" s="352">
        <v>0.6</v>
      </c>
      <c r="K476" s="358">
        <v>1</v>
      </c>
      <c r="L476" s="359">
        <f t="shared" si="20"/>
        <v>0</v>
      </c>
      <c r="M476" s="360" t="s">
        <v>33</v>
      </c>
      <c r="N476" s="361"/>
      <c r="O476" s="362"/>
    </row>
    <row r="477" spans="1:15">
      <c r="A477" s="779">
        <v>440</v>
      </c>
      <c r="B477" s="355"/>
      <c r="C477" s="356" t="s">
        <v>31</v>
      </c>
      <c r="D477" s="350"/>
      <c r="E477" s="357"/>
      <c r="F477" s="350"/>
      <c r="G477" s="351"/>
      <c r="H477" s="352"/>
      <c r="I477" s="352"/>
      <c r="J477" s="352">
        <v>0.6</v>
      </c>
      <c r="K477" s="358">
        <v>1</v>
      </c>
      <c r="L477" s="359">
        <f t="shared" si="20"/>
        <v>0</v>
      </c>
      <c r="M477" s="360" t="s">
        <v>33</v>
      </c>
      <c r="N477" s="361"/>
      <c r="O477" s="362"/>
    </row>
    <row r="478" spans="1:15">
      <c r="A478" s="779">
        <v>441</v>
      </c>
      <c r="B478" s="355"/>
      <c r="C478" s="356" t="s">
        <v>31</v>
      </c>
      <c r="D478" s="350"/>
      <c r="E478" s="357"/>
      <c r="F478" s="350"/>
      <c r="G478" s="351"/>
      <c r="H478" s="352"/>
      <c r="I478" s="352"/>
      <c r="J478" s="352">
        <v>0.6</v>
      </c>
      <c r="K478" s="358">
        <v>1</v>
      </c>
      <c r="L478" s="359">
        <f t="shared" si="20"/>
        <v>0</v>
      </c>
      <c r="M478" s="360" t="s">
        <v>33</v>
      </c>
      <c r="N478" s="361"/>
      <c r="O478" s="362"/>
    </row>
    <row r="479" spans="1:15">
      <c r="A479" s="779">
        <v>442</v>
      </c>
      <c r="B479" s="355"/>
      <c r="C479" s="356" t="s">
        <v>31</v>
      </c>
      <c r="D479" s="350"/>
      <c r="E479" s="357"/>
      <c r="F479" s="350"/>
      <c r="G479" s="351"/>
      <c r="H479" s="352"/>
      <c r="I479" s="352"/>
      <c r="J479" s="352">
        <v>0.6</v>
      </c>
      <c r="K479" s="358">
        <v>1</v>
      </c>
      <c r="L479" s="359">
        <f t="shared" ref="L479:L483" si="30">H479*I479*J479</f>
        <v>0</v>
      </c>
      <c r="M479" s="360" t="s">
        <v>33</v>
      </c>
      <c r="N479" s="361"/>
      <c r="O479" s="362"/>
    </row>
    <row r="480" spans="1:15">
      <c r="A480" s="779">
        <v>443</v>
      </c>
      <c r="B480" s="355"/>
      <c r="C480" s="356" t="s">
        <v>31</v>
      </c>
      <c r="D480" s="350"/>
      <c r="E480" s="357"/>
      <c r="F480" s="350"/>
      <c r="G480" s="351"/>
      <c r="H480" s="352"/>
      <c r="I480" s="352"/>
      <c r="J480" s="352">
        <v>0.6</v>
      </c>
      <c r="K480" s="358">
        <v>1</v>
      </c>
      <c r="L480" s="359">
        <f t="shared" si="30"/>
        <v>0</v>
      </c>
      <c r="M480" s="360" t="s">
        <v>33</v>
      </c>
      <c r="N480" s="361"/>
      <c r="O480" s="362"/>
    </row>
    <row r="481" spans="1:15">
      <c r="A481" s="779">
        <v>444</v>
      </c>
      <c r="B481" s="355"/>
      <c r="C481" s="356" t="s">
        <v>31</v>
      </c>
      <c r="D481" s="350"/>
      <c r="E481" s="357"/>
      <c r="F481" s="350"/>
      <c r="G481" s="351"/>
      <c r="H481" s="352"/>
      <c r="I481" s="352"/>
      <c r="J481" s="352">
        <v>0.6</v>
      </c>
      <c r="K481" s="358">
        <v>1</v>
      </c>
      <c r="L481" s="359">
        <f t="shared" si="30"/>
        <v>0</v>
      </c>
      <c r="M481" s="360" t="s">
        <v>33</v>
      </c>
      <c r="N481" s="361"/>
      <c r="O481" s="362"/>
    </row>
    <row r="482" spans="1:15">
      <c r="A482" s="779">
        <v>445</v>
      </c>
      <c r="B482" s="355"/>
      <c r="C482" s="356" t="s">
        <v>31</v>
      </c>
      <c r="D482" s="350"/>
      <c r="E482" s="357"/>
      <c r="F482" s="350"/>
      <c r="G482" s="351"/>
      <c r="H482" s="352"/>
      <c r="I482" s="352"/>
      <c r="J482" s="352">
        <v>0.6</v>
      </c>
      <c r="K482" s="358">
        <v>1</v>
      </c>
      <c r="L482" s="359">
        <f t="shared" si="30"/>
        <v>0</v>
      </c>
      <c r="M482" s="360" t="s">
        <v>33</v>
      </c>
      <c r="N482" s="361"/>
      <c r="O482" s="362"/>
    </row>
    <row r="483" spans="1:15">
      <c r="A483" s="779">
        <v>446</v>
      </c>
      <c r="B483" s="355"/>
      <c r="C483" s="356" t="s">
        <v>31</v>
      </c>
      <c r="D483" s="350"/>
      <c r="E483" s="357"/>
      <c r="F483" s="350"/>
      <c r="G483" s="351"/>
      <c r="H483" s="352"/>
      <c r="I483" s="352"/>
      <c r="J483" s="352">
        <v>0.6</v>
      </c>
      <c r="K483" s="358">
        <v>1</v>
      </c>
      <c r="L483" s="359">
        <f t="shared" si="30"/>
        <v>0</v>
      </c>
      <c r="M483" s="360" t="s">
        <v>33</v>
      </c>
      <c r="N483" s="361"/>
      <c r="O483" s="362"/>
    </row>
    <row r="484" spans="1:15">
      <c r="A484" s="44"/>
      <c r="B484" s="45"/>
      <c r="C484" s="46"/>
      <c r="D484" s="47"/>
      <c r="E484" s="48"/>
      <c r="F484" s="47"/>
      <c r="G484" s="49"/>
      <c r="H484" s="50"/>
      <c r="I484" s="50"/>
      <c r="J484" s="51"/>
      <c r="K484" s="52"/>
      <c r="L484" s="53"/>
      <c r="M484" s="54"/>
      <c r="N484" s="54" t="s">
        <v>32</v>
      </c>
      <c r="O484" s="55"/>
    </row>
    <row r="485" spans="1:15">
      <c r="B485" s="56"/>
    </row>
    <row r="486" spans="1:15">
      <c r="B486" s="56"/>
    </row>
    <row r="487" spans="1:15">
      <c r="B487" s="56"/>
    </row>
    <row r="488" spans="1:15">
      <c r="B488" s="56"/>
    </row>
    <row r="489" spans="1:15">
      <c r="B489" s="56"/>
    </row>
    <row r="490" spans="1:15">
      <c r="B490" s="56"/>
    </row>
    <row r="491" spans="1:15">
      <c r="B491" s="56"/>
    </row>
  </sheetData>
  <autoFilter ref="A37:T484" xr:uid="{00000000-0009-0000-0000-000000000000}"/>
  <mergeCells count="21">
    <mergeCell ref="C16:E16"/>
    <mergeCell ref="M16:O16"/>
    <mergeCell ref="A1:O1"/>
    <mergeCell ref="M2:O4"/>
    <mergeCell ref="K3:K4"/>
    <mergeCell ref="M5:O9"/>
    <mergeCell ref="K6:K7"/>
    <mergeCell ref="M10:O11"/>
    <mergeCell ref="M12:O13"/>
    <mergeCell ref="C14:E14"/>
    <mergeCell ref="M14:O14"/>
    <mergeCell ref="C15:E15"/>
    <mergeCell ref="M15:O15"/>
    <mergeCell ref="M26:O29"/>
    <mergeCell ref="M18:O20"/>
    <mergeCell ref="K19:K20"/>
    <mergeCell ref="M21:M22"/>
    <mergeCell ref="N21:O22"/>
    <mergeCell ref="K22:K23"/>
    <mergeCell ref="M24:M25"/>
    <mergeCell ref="N24:O25"/>
  </mergeCells>
  <phoneticPr fontId="4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T478"/>
  <sheetViews>
    <sheetView topLeftCell="A424" zoomScale="120" zoomScaleNormal="120" workbookViewId="0">
      <selection activeCell="F444" sqref="F444"/>
    </sheetView>
  </sheetViews>
  <sheetFormatPr defaultRowHeight="15"/>
  <cols>
    <col min="1" max="1" width="9.5703125" customWidth="1"/>
    <col min="2" max="2" width="11.28515625" customWidth="1"/>
    <col min="11" max="11" width="8.5703125" customWidth="1"/>
    <col min="12" max="12" width="7.85546875" style="688" customWidth="1"/>
    <col min="13" max="13" width="9.140625" style="652"/>
    <col min="15" max="15" width="12.7109375" customWidth="1"/>
  </cols>
  <sheetData>
    <row r="1" spans="1:14" ht="25.5">
      <c r="A1" s="1149" t="s">
        <v>203</v>
      </c>
      <c r="B1" s="1130"/>
      <c r="C1" s="1130"/>
      <c r="D1" s="1130"/>
      <c r="E1" s="1130"/>
      <c r="F1" s="1130"/>
      <c r="G1" s="1130"/>
      <c r="H1" s="1130"/>
      <c r="I1" s="1130"/>
      <c r="J1" s="1130"/>
      <c r="K1" s="1130"/>
      <c r="L1" s="1130"/>
      <c r="M1" s="1130"/>
      <c r="N1" s="1130"/>
    </row>
    <row r="2" spans="1:14" ht="15.75" hidden="1" customHeight="1">
      <c r="A2" s="3" t="s">
        <v>34</v>
      </c>
      <c r="B2" s="4">
        <v>1</v>
      </c>
      <c r="C2" s="5">
        <v>2</v>
      </c>
      <c r="D2" s="4">
        <v>3</v>
      </c>
      <c r="E2" s="5">
        <v>4</v>
      </c>
      <c r="F2" s="6">
        <v>5</v>
      </c>
      <c r="G2" s="5">
        <v>6</v>
      </c>
      <c r="H2" s="4">
        <v>7</v>
      </c>
      <c r="I2" s="5">
        <v>8</v>
      </c>
      <c r="J2" s="25"/>
      <c r="K2" s="8" t="s">
        <v>1</v>
      </c>
      <c r="L2" s="679"/>
    </row>
    <row r="3" spans="1:14" ht="18.75" hidden="1">
      <c r="A3" s="60" t="s">
        <v>35</v>
      </c>
      <c r="B3" s="10">
        <f t="shared" ref="B3:I3" si="0">SUMIFS($J$53:$J$1136,$M$53:$M$1136,"MC1",$B$53:$B$1136,B2&amp;"-08-2019")</f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123"/>
      <c r="K3" s="61">
        <f>SUM(B3:I3)</f>
        <v>0</v>
      </c>
      <c r="L3" s="1150">
        <f>SUM(K3:K6)</f>
        <v>0</v>
      </c>
    </row>
    <row r="4" spans="1:14" ht="18.75" hidden="1">
      <c r="A4" s="60" t="s">
        <v>36</v>
      </c>
      <c r="B4" s="10">
        <f t="shared" ref="B4:I4" si="1">SUMIFS($J$53:$J$1136,$M$53:$M$1136,"MC2",$B$53:$B$1136,B2&amp;"-08-2019")</f>
        <v>0</v>
      </c>
      <c r="C4" s="10">
        <f t="shared" si="1"/>
        <v>0</v>
      </c>
      <c r="D4" s="10">
        <f t="shared" si="1"/>
        <v>0</v>
      </c>
      <c r="E4" s="10">
        <f t="shared" si="1"/>
        <v>0</v>
      </c>
      <c r="F4" s="10">
        <f t="shared" si="1"/>
        <v>0</v>
      </c>
      <c r="G4" s="10">
        <f t="shared" si="1"/>
        <v>0</v>
      </c>
      <c r="H4" s="10">
        <f t="shared" si="1"/>
        <v>0</v>
      </c>
      <c r="I4" s="10">
        <f t="shared" si="1"/>
        <v>0</v>
      </c>
      <c r="J4" s="1123"/>
      <c r="K4" s="61">
        <f>SUM(B4:I4)</f>
        <v>0</v>
      </c>
      <c r="L4" s="1151"/>
    </row>
    <row r="5" spans="1:14" ht="18.75" hidden="1">
      <c r="A5" s="60" t="s">
        <v>37</v>
      </c>
      <c r="B5" s="10">
        <f t="shared" ref="B5:I5" si="2">SUMIFS($J$53:$J$1136,$M$53:$M$1136,"MC3",$B$53:$B$1136,B2&amp;"-08-2019")</f>
        <v>0</v>
      </c>
      <c r="C5" s="10">
        <f t="shared" si="2"/>
        <v>0</v>
      </c>
      <c r="D5" s="10">
        <f t="shared" si="2"/>
        <v>0</v>
      </c>
      <c r="E5" s="10">
        <f t="shared" si="2"/>
        <v>0</v>
      </c>
      <c r="F5" s="10">
        <f t="shared" si="2"/>
        <v>0</v>
      </c>
      <c r="G5" s="10">
        <f t="shared" si="2"/>
        <v>0</v>
      </c>
      <c r="H5" s="10">
        <f t="shared" si="2"/>
        <v>0</v>
      </c>
      <c r="I5" s="10">
        <f t="shared" si="2"/>
        <v>0</v>
      </c>
      <c r="J5" s="1123"/>
      <c r="K5" s="61">
        <f>SUM(B5:I5)</f>
        <v>0</v>
      </c>
      <c r="L5" s="1151"/>
    </row>
    <row r="6" spans="1:14" ht="18.75" hidden="1">
      <c r="A6" s="60" t="s">
        <v>38</v>
      </c>
      <c r="B6" s="10">
        <f t="shared" ref="B6:I6" si="3">SUMIFS($J$53:$J$1136,$M$53:$M$1136,"MC4",$B$53:$B$1136,B2&amp;"-08-2019")</f>
        <v>0</v>
      </c>
      <c r="C6" s="10">
        <f t="shared" si="3"/>
        <v>0</v>
      </c>
      <c r="D6" s="10">
        <f t="shared" si="3"/>
        <v>0</v>
      </c>
      <c r="E6" s="10">
        <f t="shared" si="3"/>
        <v>0</v>
      </c>
      <c r="F6" s="10">
        <f t="shared" si="3"/>
        <v>0</v>
      </c>
      <c r="G6" s="10">
        <f t="shared" si="3"/>
        <v>0</v>
      </c>
      <c r="H6" s="10">
        <f t="shared" si="3"/>
        <v>0</v>
      </c>
      <c r="I6" s="10">
        <f t="shared" si="3"/>
        <v>0</v>
      </c>
      <c r="J6" s="1123"/>
      <c r="K6" s="61">
        <f>SUM(B6:I6)</f>
        <v>0</v>
      </c>
      <c r="L6" s="1152"/>
    </row>
    <row r="7" spans="1:14" ht="15.75" hidden="1" customHeight="1">
      <c r="A7" s="3" t="s">
        <v>34</v>
      </c>
      <c r="B7" s="4">
        <v>9</v>
      </c>
      <c r="C7" s="4">
        <v>10</v>
      </c>
      <c r="D7" s="4">
        <v>11</v>
      </c>
      <c r="E7" s="4">
        <v>12</v>
      </c>
      <c r="F7" s="4">
        <v>13</v>
      </c>
      <c r="G7" s="4">
        <v>14</v>
      </c>
      <c r="H7" s="4">
        <v>15</v>
      </c>
      <c r="I7" s="4">
        <v>16</v>
      </c>
      <c r="J7" s="12"/>
      <c r="K7" s="13" t="s">
        <v>5</v>
      </c>
      <c r="L7" s="680"/>
    </row>
    <row r="8" spans="1:14" ht="18.75" hidden="1" customHeight="1">
      <c r="A8" s="60" t="s">
        <v>35</v>
      </c>
      <c r="B8" s="10">
        <f t="shared" ref="B8:I8" si="4">SUMIFS($J$53:$J$1136,$M$53:$M$1136,"MC1",$B$53:$B$1136,B7&amp;"-08-2019")</f>
        <v>0</v>
      </c>
      <c r="C8" s="10">
        <f t="shared" si="4"/>
        <v>0</v>
      </c>
      <c r="D8" s="10">
        <f t="shared" si="4"/>
        <v>0</v>
      </c>
      <c r="E8" s="10">
        <f t="shared" si="4"/>
        <v>0</v>
      </c>
      <c r="F8" s="10">
        <f t="shared" si="4"/>
        <v>0</v>
      </c>
      <c r="G8" s="10">
        <f t="shared" si="4"/>
        <v>0</v>
      </c>
      <c r="H8" s="10">
        <f t="shared" si="4"/>
        <v>0</v>
      </c>
      <c r="I8" s="10">
        <f t="shared" si="4"/>
        <v>0</v>
      </c>
      <c r="J8" s="1127"/>
      <c r="K8" s="63">
        <f>SUM(B8:I8)</f>
        <v>0</v>
      </c>
      <c r="L8" s="1150">
        <f>SUM(K8:K11)</f>
        <v>0</v>
      </c>
    </row>
    <row r="9" spans="1:14" ht="18.75" hidden="1" customHeight="1">
      <c r="A9" s="60" t="s">
        <v>36</v>
      </c>
      <c r="B9" s="10">
        <f t="shared" ref="B9:I9" si="5">SUMIFS($J$53:$J$1136,$M$53:$M$1136,"MC2",$B$53:$B$1136,B7&amp;"-08-2019")</f>
        <v>0</v>
      </c>
      <c r="C9" s="10">
        <f t="shared" si="5"/>
        <v>0</v>
      </c>
      <c r="D9" s="10">
        <f t="shared" si="5"/>
        <v>0</v>
      </c>
      <c r="E9" s="10">
        <f t="shared" si="5"/>
        <v>0</v>
      </c>
      <c r="F9" s="10">
        <f t="shared" si="5"/>
        <v>0</v>
      </c>
      <c r="G9" s="10">
        <f t="shared" si="5"/>
        <v>0</v>
      </c>
      <c r="H9" s="10">
        <f t="shared" si="5"/>
        <v>0</v>
      </c>
      <c r="I9" s="10">
        <f t="shared" si="5"/>
        <v>0</v>
      </c>
      <c r="J9" s="1127"/>
      <c r="K9" s="63">
        <f>SUM(B9:I9)</f>
        <v>0</v>
      </c>
      <c r="L9" s="1151"/>
    </row>
    <row r="10" spans="1:14" ht="18.75" hidden="1" customHeight="1">
      <c r="A10" s="60" t="s">
        <v>37</v>
      </c>
      <c r="B10" s="10">
        <f t="shared" ref="B10:I10" si="6">SUMIFS($J$53:$J$1136,$M$53:$M$1136,"MC3",$B$53:$B$1136,B7&amp;"-08-2019")</f>
        <v>0</v>
      </c>
      <c r="C10" s="10">
        <f t="shared" si="6"/>
        <v>0</v>
      </c>
      <c r="D10" s="10">
        <f t="shared" si="6"/>
        <v>0</v>
      </c>
      <c r="E10" s="10">
        <f t="shared" si="6"/>
        <v>0</v>
      </c>
      <c r="F10" s="10">
        <f t="shared" si="6"/>
        <v>0</v>
      </c>
      <c r="G10" s="10">
        <f t="shared" si="6"/>
        <v>0</v>
      </c>
      <c r="H10" s="10">
        <f t="shared" si="6"/>
        <v>0</v>
      </c>
      <c r="I10" s="10">
        <f t="shared" si="6"/>
        <v>0</v>
      </c>
      <c r="J10" s="1127"/>
      <c r="K10" s="63">
        <f>SUM(B10:I10)</f>
        <v>0</v>
      </c>
      <c r="L10" s="1151"/>
    </row>
    <row r="11" spans="1:14" ht="18.75" hidden="1" customHeight="1">
      <c r="A11" s="60" t="s">
        <v>38</v>
      </c>
      <c r="B11" s="10">
        <f t="shared" ref="B11:I11" si="7">SUMIFS($J$53:$J$1136,$M$53:$M$1136,"MC4",$B$53:$B$1136,B7&amp;"-08-2019")</f>
        <v>0</v>
      </c>
      <c r="C11" s="10">
        <f t="shared" si="7"/>
        <v>0</v>
      </c>
      <c r="D11" s="10">
        <f t="shared" si="7"/>
        <v>0</v>
      </c>
      <c r="E11" s="10">
        <f t="shared" si="7"/>
        <v>0</v>
      </c>
      <c r="F11" s="10">
        <f t="shared" si="7"/>
        <v>0</v>
      </c>
      <c r="G11" s="10">
        <f t="shared" si="7"/>
        <v>0</v>
      </c>
      <c r="H11" s="10">
        <f t="shared" si="7"/>
        <v>0</v>
      </c>
      <c r="I11" s="10">
        <f t="shared" si="7"/>
        <v>0</v>
      </c>
      <c r="J11" s="1127"/>
      <c r="K11" s="63">
        <f>SUM(B11:I11)</f>
        <v>0</v>
      </c>
      <c r="L11" s="1152"/>
    </row>
    <row r="12" spans="1:14" ht="15.75" hidden="1" customHeight="1">
      <c r="A12" s="3" t="s">
        <v>34</v>
      </c>
      <c r="B12" s="4">
        <v>17</v>
      </c>
      <c r="C12" s="4">
        <v>18</v>
      </c>
      <c r="D12" s="4">
        <v>19</v>
      </c>
      <c r="E12" s="4">
        <v>20</v>
      </c>
      <c r="F12" s="4">
        <v>21</v>
      </c>
      <c r="G12" s="4">
        <v>22</v>
      </c>
      <c r="H12" s="4">
        <v>23</v>
      </c>
      <c r="I12" s="4">
        <v>24</v>
      </c>
      <c r="J12" s="15"/>
      <c r="K12" s="16" t="s">
        <v>6</v>
      </c>
      <c r="L12" s="680"/>
    </row>
    <row r="13" spans="1:14" ht="18.75" hidden="1" customHeight="1">
      <c r="A13" s="60" t="s">
        <v>35</v>
      </c>
      <c r="B13" s="10">
        <f t="shared" ref="B13:I13" si="8">SUMIFS($J$53:$J$1136,$M$53:$M$1136,"MC1",$B$53:$B$1136,B12&amp;"-08-2019")</f>
        <v>0</v>
      </c>
      <c r="C13" s="10">
        <f t="shared" si="8"/>
        <v>0</v>
      </c>
      <c r="D13" s="10">
        <f t="shared" si="8"/>
        <v>0</v>
      </c>
      <c r="E13" s="10">
        <f t="shared" si="8"/>
        <v>0</v>
      </c>
      <c r="F13" s="10">
        <f t="shared" si="8"/>
        <v>0</v>
      </c>
      <c r="G13" s="10">
        <f t="shared" si="8"/>
        <v>0</v>
      </c>
      <c r="H13" s="10">
        <f t="shared" si="8"/>
        <v>0</v>
      </c>
      <c r="I13" s="10">
        <f t="shared" si="8"/>
        <v>0</v>
      </c>
      <c r="J13" s="15"/>
      <c r="K13" s="64">
        <f>SUM(B13:J13)</f>
        <v>0</v>
      </c>
      <c r="L13" s="1150">
        <f>SUM(K13:K16)</f>
        <v>0</v>
      </c>
    </row>
    <row r="14" spans="1:14" ht="18.75" hidden="1" customHeight="1">
      <c r="A14" s="60" t="s">
        <v>36</v>
      </c>
      <c r="B14" s="10">
        <f t="shared" ref="B14:I14" si="9">SUMIFS($J$53:$J$1136,$M$53:$M$1136,"MC2",$B$53:$B$1136,B12&amp;"-08-2019")</f>
        <v>0</v>
      </c>
      <c r="C14" s="10">
        <f t="shared" si="9"/>
        <v>0</v>
      </c>
      <c r="D14" s="10">
        <f t="shared" si="9"/>
        <v>0</v>
      </c>
      <c r="E14" s="10">
        <f t="shared" si="9"/>
        <v>0</v>
      </c>
      <c r="F14" s="10">
        <f t="shared" si="9"/>
        <v>0</v>
      </c>
      <c r="G14" s="10">
        <f t="shared" si="9"/>
        <v>0</v>
      </c>
      <c r="H14" s="10">
        <f t="shared" si="9"/>
        <v>0</v>
      </c>
      <c r="I14" s="10">
        <f t="shared" si="9"/>
        <v>0</v>
      </c>
      <c r="J14" s="15"/>
      <c r="K14" s="64">
        <f>SUM(B14:J14)</f>
        <v>0</v>
      </c>
      <c r="L14" s="1151"/>
    </row>
    <row r="15" spans="1:14" ht="18.75" hidden="1" customHeight="1">
      <c r="A15" s="60" t="s">
        <v>37</v>
      </c>
      <c r="B15" s="10">
        <f t="shared" ref="B15:I15" si="10">SUMIFS($J$53:$J$1136,$M$53:$M$1136,"MC3",$B$53:$B$1136,B12&amp;"-08-2019")</f>
        <v>0</v>
      </c>
      <c r="C15" s="10">
        <f t="shared" si="10"/>
        <v>0</v>
      </c>
      <c r="D15" s="10">
        <f t="shared" si="10"/>
        <v>0</v>
      </c>
      <c r="E15" s="10">
        <f t="shared" si="10"/>
        <v>0</v>
      </c>
      <c r="F15" s="10">
        <f t="shared" si="10"/>
        <v>0</v>
      </c>
      <c r="G15" s="10">
        <f t="shared" si="10"/>
        <v>0</v>
      </c>
      <c r="H15" s="10">
        <f t="shared" si="10"/>
        <v>0</v>
      </c>
      <c r="I15" s="10">
        <f t="shared" si="10"/>
        <v>0</v>
      </c>
      <c r="J15" s="15"/>
      <c r="K15" s="64">
        <f>SUM(B15:J15)</f>
        <v>0</v>
      </c>
      <c r="L15" s="1151"/>
    </row>
    <row r="16" spans="1:14" ht="18.75" hidden="1" customHeight="1">
      <c r="A16" s="60" t="s">
        <v>38</v>
      </c>
      <c r="B16" s="10">
        <f t="shared" ref="B16:I16" si="11">SUMIFS($J$53:$J$1136,$M$53:$M$1136,"MC4",$B$53:$B$1136,B12&amp;"-08-2019")</f>
        <v>0</v>
      </c>
      <c r="C16" s="10">
        <f t="shared" si="11"/>
        <v>0</v>
      </c>
      <c r="D16" s="10">
        <f t="shared" si="11"/>
        <v>0</v>
      </c>
      <c r="E16" s="10">
        <f t="shared" si="11"/>
        <v>0</v>
      </c>
      <c r="F16" s="10">
        <f t="shared" si="11"/>
        <v>0</v>
      </c>
      <c r="G16" s="10">
        <f t="shared" si="11"/>
        <v>0</v>
      </c>
      <c r="H16" s="10">
        <f t="shared" si="11"/>
        <v>0</v>
      </c>
      <c r="I16" s="10">
        <f t="shared" si="11"/>
        <v>0</v>
      </c>
      <c r="J16" s="15"/>
      <c r="K16" s="64">
        <f>SUM(B16:J16)</f>
        <v>0</v>
      </c>
      <c r="L16" s="1152"/>
    </row>
    <row r="17" spans="1:20" ht="15.75" hidden="1" customHeight="1">
      <c r="A17" s="3" t="s">
        <v>34</v>
      </c>
      <c r="B17" s="4">
        <v>25</v>
      </c>
      <c r="C17" s="4">
        <v>26</v>
      </c>
      <c r="D17" s="4">
        <v>27</v>
      </c>
      <c r="E17" s="4">
        <v>28</v>
      </c>
      <c r="F17" s="4">
        <v>29</v>
      </c>
      <c r="G17" s="4">
        <v>30</v>
      </c>
      <c r="H17" s="65"/>
      <c r="I17" s="66"/>
      <c r="J17" s="15"/>
      <c r="K17" s="7" t="s">
        <v>8</v>
      </c>
      <c r="L17" s="679"/>
    </row>
    <row r="18" spans="1:20" ht="18.75" hidden="1" customHeight="1">
      <c r="A18" s="60" t="s">
        <v>35</v>
      </c>
      <c r="B18" s="10">
        <f t="shared" ref="B18:G18" si="12">SUMIFS($J$53:$J$1136,$M$53:$M$1136,"MC1",$B$53:$B$1136,B17&amp;"-08-2019")</f>
        <v>0</v>
      </c>
      <c r="C18" s="10">
        <f t="shared" si="12"/>
        <v>0</v>
      </c>
      <c r="D18" s="10">
        <f t="shared" si="12"/>
        <v>0</v>
      </c>
      <c r="E18" s="10">
        <f t="shared" si="12"/>
        <v>0</v>
      </c>
      <c r="F18" s="10">
        <f t="shared" si="12"/>
        <v>0</v>
      </c>
      <c r="G18" s="10">
        <f t="shared" si="12"/>
        <v>0</v>
      </c>
      <c r="H18" s="28"/>
      <c r="I18" s="28"/>
      <c r="J18" s="15"/>
      <c r="K18" s="64">
        <f>SUM(B18:J18)</f>
        <v>0</v>
      </c>
      <c r="L18" s="1150">
        <f>SUM(K18:K21)</f>
        <v>0</v>
      </c>
    </row>
    <row r="19" spans="1:20" ht="18.75" hidden="1" customHeight="1">
      <c r="A19" s="60" t="s">
        <v>36</v>
      </c>
      <c r="B19" s="10">
        <f t="shared" ref="B19:G19" si="13">SUMIFS($J$53:$J$1136,$M$53:$M$1136,"MC2",$B$53:$B$1136,B17&amp;"-08-2019")</f>
        <v>0</v>
      </c>
      <c r="C19" s="10">
        <f t="shared" si="13"/>
        <v>0</v>
      </c>
      <c r="D19" s="10">
        <f t="shared" si="13"/>
        <v>0</v>
      </c>
      <c r="E19" s="10">
        <f t="shared" si="13"/>
        <v>0</v>
      </c>
      <c r="F19" s="10">
        <f t="shared" si="13"/>
        <v>0</v>
      </c>
      <c r="G19" s="10">
        <f t="shared" si="13"/>
        <v>0</v>
      </c>
      <c r="H19" s="28"/>
      <c r="I19" s="28"/>
      <c r="J19" s="17"/>
      <c r="K19" s="64">
        <f>SUM(B19:J19)</f>
        <v>0</v>
      </c>
      <c r="L19" s="1151"/>
    </row>
    <row r="20" spans="1:20" ht="18.75" hidden="1" customHeight="1">
      <c r="A20" s="60" t="s">
        <v>37</v>
      </c>
      <c r="B20" s="10">
        <f t="shared" ref="B20:G20" si="14">SUMIFS($J$53:$J$1136,$M$53:$M$1136,"MC3",$B$53:$B$1136,B17&amp;"-08-2019")</f>
        <v>0</v>
      </c>
      <c r="C20" s="10">
        <f t="shared" si="14"/>
        <v>0</v>
      </c>
      <c r="D20" s="10">
        <f t="shared" si="14"/>
        <v>0</v>
      </c>
      <c r="E20" s="10">
        <f t="shared" si="14"/>
        <v>0</v>
      </c>
      <c r="F20" s="10">
        <f t="shared" si="14"/>
        <v>0</v>
      </c>
      <c r="G20" s="10">
        <f t="shared" si="14"/>
        <v>0</v>
      </c>
      <c r="H20" s="28"/>
      <c r="I20" s="28"/>
      <c r="J20" s="15"/>
      <c r="K20" s="64">
        <f>SUM(B20:J20)</f>
        <v>0</v>
      </c>
      <c r="L20" s="1151"/>
    </row>
    <row r="21" spans="1:20" ht="18.75" hidden="1" customHeight="1">
      <c r="A21" s="60" t="s">
        <v>38</v>
      </c>
      <c r="B21" s="10">
        <f t="shared" ref="B21:G21" si="15">SUMIFS($J$53:$J$1136,$M$53:$M$1136,"MC4",$B$53:$B$1136,B17&amp;"-08-2019")</f>
        <v>0</v>
      </c>
      <c r="C21" s="10">
        <f t="shared" si="15"/>
        <v>0</v>
      </c>
      <c r="D21" s="10">
        <f t="shared" si="15"/>
        <v>0</v>
      </c>
      <c r="E21" s="10">
        <f t="shared" si="15"/>
        <v>0</v>
      </c>
      <c r="F21" s="10">
        <f t="shared" si="15"/>
        <v>0</v>
      </c>
      <c r="G21" s="10">
        <f t="shared" si="15"/>
        <v>0</v>
      </c>
      <c r="H21" s="28"/>
      <c r="I21" s="28"/>
      <c r="J21" s="17"/>
      <c r="K21" s="64">
        <f>SUM(B21:J21)</f>
        <v>0</v>
      </c>
      <c r="L21" s="1152"/>
    </row>
    <row r="22" spans="1:20" ht="18.75" customHeight="1">
      <c r="A22" s="67"/>
      <c r="B22" s="68"/>
      <c r="C22" s="68"/>
      <c r="D22" s="68"/>
      <c r="E22" s="68"/>
      <c r="F22" s="68"/>
      <c r="G22" s="68"/>
      <c r="H22" s="69"/>
      <c r="I22" s="69"/>
      <c r="J22" s="20"/>
      <c r="K22" s="70"/>
      <c r="L22" s="681"/>
      <c r="O22" s="1135" t="s">
        <v>151</v>
      </c>
      <c r="P22" s="1135"/>
    </row>
    <row r="23" spans="1:20" s="2" customFormat="1" ht="15.75" customHeight="1">
      <c r="A23" s="237" t="s">
        <v>0</v>
      </c>
      <c r="B23" s="238">
        <v>1</v>
      </c>
      <c r="C23" s="239">
        <v>2</v>
      </c>
      <c r="D23" s="238">
        <v>3</v>
      </c>
      <c r="E23" s="239">
        <v>4</v>
      </c>
      <c r="F23" s="240">
        <v>5</v>
      </c>
      <c r="G23" s="239">
        <v>6</v>
      </c>
      <c r="H23" s="238">
        <v>7</v>
      </c>
      <c r="I23" s="241"/>
      <c r="J23" s="242"/>
      <c r="K23" s="243" t="s">
        <v>1</v>
      </c>
      <c r="L23" s="1139" t="s">
        <v>39</v>
      </c>
      <c r="M23" s="1140"/>
      <c r="N23" s="1141"/>
      <c r="O23" s="207" t="s">
        <v>150</v>
      </c>
      <c r="P23" s="96" t="s">
        <v>58</v>
      </c>
    </row>
    <row r="24" spans="1:20" s="2" customFormat="1" ht="15.75">
      <c r="A24" s="9" t="s">
        <v>3</v>
      </c>
      <c r="B24" s="10">
        <f t="shared" ref="B24:H24" si="16">SUMIFS($J$57:$J$5065,$B$57:$B$5065,B23&amp;"-03-2020",$D$57:$D$5065,$A$24,$K$57:$K$5065,"I")</f>
        <v>8.3849999999999998</v>
      </c>
      <c r="C24" s="780">
        <f t="shared" si="16"/>
        <v>8.673</v>
      </c>
      <c r="D24" s="780">
        <f t="shared" si="16"/>
        <v>5.109</v>
      </c>
      <c r="E24" s="780">
        <f t="shared" si="16"/>
        <v>20.436</v>
      </c>
      <c r="F24" s="780">
        <f t="shared" si="16"/>
        <v>12.707999999999998</v>
      </c>
      <c r="G24" s="780">
        <f t="shared" si="16"/>
        <v>19.256999999999998</v>
      </c>
      <c r="H24" s="780">
        <f t="shared" si="16"/>
        <v>20.651999999999997</v>
      </c>
      <c r="I24" s="10">
        <f>SUMIFS($J$57:$J$5065,$B$57:$B$5065,I23&amp;"-02-2020",$D$57:$D$5065,$A$24,$K$57:$K$5065,"I")</f>
        <v>0</v>
      </c>
      <c r="J24" s="1123"/>
      <c r="K24" s="11">
        <f>SUM(B24:I24)</f>
        <v>95.22</v>
      </c>
      <c r="L24" s="1142"/>
      <c r="M24" s="1143"/>
      <c r="N24" s="1144"/>
      <c r="O24" s="42">
        <f>K24+K27+K30+K33</f>
        <v>245.74850000000001</v>
      </c>
      <c r="P24" s="96" t="s">
        <v>3</v>
      </c>
    </row>
    <row r="25" spans="1:20" s="2" customFormat="1" ht="15.75">
      <c r="A25" s="9" t="s">
        <v>4</v>
      </c>
      <c r="B25" s="10">
        <f t="shared" ref="B25:H25" si="17">SUMIFS($J$57:$J$5065,$B$57:$B$5065,B23&amp;"-03-2020",$D$57:$D$5065,$A$25,$K$57:$K$5065,"I")</f>
        <v>7.9409999999999998</v>
      </c>
      <c r="C25" s="780">
        <f t="shared" si="17"/>
        <v>6.7770000000000001</v>
      </c>
      <c r="D25" s="780">
        <f t="shared" si="17"/>
        <v>1.7969999999999999</v>
      </c>
      <c r="E25" s="780">
        <f t="shared" si="17"/>
        <v>2.3249999999999997</v>
      </c>
      <c r="F25" s="780">
        <f t="shared" si="17"/>
        <v>1.4489999999999998</v>
      </c>
      <c r="G25" s="780">
        <f t="shared" si="17"/>
        <v>7.7495999999999992</v>
      </c>
      <c r="H25" s="780">
        <f t="shared" si="17"/>
        <v>3.9390000000000001</v>
      </c>
      <c r="I25" s="10">
        <f>SUMIFS($J$57:$J$5065,$B$57:$B$5065,I23&amp;"-02-2020",$D$57:$D$5065,$A$25,$K$57:$K$5065,"I")</f>
        <v>0</v>
      </c>
      <c r="J25" s="1123"/>
      <c r="K25" s="11">
        <f>SUM(B25:I25)</f>
        <v>31.977600000000002</v>
      </c>
      <c r="L25" s="1145"/>
      <c r="M25" s="1146"/>
      <c r="N25" s="1147"/>
      <c r="O25" s="42">
        <f>K25+K28+K31+K34</f>
        <v>111.97710000000001</v>
      </c>
      <c r="P25" s="96" t="s">
        <v>4</v>
      </c>
    </row>
    <row r="26" spans="1:20" s="2" customFormat="1" ht="15.75" customHeight="1">
      <c r="A26" s="237" t="s">
        <v>0</v>
      </c>
      <c r="B26" s="238">
        <v>8</v>
      </c>
      <c r="C26" s="240">
        <v>9</v>
      </c>
      <c r="D26" s="238">
        <v>10</v>
      </c>
      <c r="E26" s="240">
        <v>11</v>
      </c>
      <c r="F26" s="238">
        <v>12</v>
      </c>
      <c r="G26" s="240">
        <v>13</v>
      </c>
      <c r="H26" s="238">
        <v>14</v>
      </c>
      <c r="I26" s="240">
        <v>15</v>
      </c>
      <c r="J26" s="244"/>
      <c r="K26" s="245" t="s">
        <v>5</v>
      </c>
      <c r="L26" s="1148" t="s">
        <v>3</v>
      </c>
      <c r="M26" s="1105">
        <f>K24+K27+K30+K33</f>
        <v>245.74850000000001</v>
      </c>
      <c r="N26" s="1107"/>
      <c r="O26" s="234">
        <f>SUM(O24:O25)</f>
        <v>357.72559999999999</v>
      </c>
      <c r="P26" s="96"/>
    </row>
    <row r="27" spans="1:20" s="2" customFormat="1" ht="19.5" customHeight="1">
      <c r="A27" s="9" t="s">
        <v>3</v>
      </c>
      <c r="B27" s="10">
        <f t="shared" ref="B27:I27" si="18">SUMIFS($J$57:$J$5065,$B$57:$B$5065,B26&amp;"-03-2020",$D$57:$D$5065,$A$27,$K$57:$K$5065,"I")</f>
        <v>16.085999999999999</v>
      </c>
      <c r="C27" s="780">
        <f t="shared" si="18"/>
        <v>13.840999999999998</v>
      </c>
      <c r="D27" s="780">
        <f t="shared" si="18"/>
        <v>12.545999999999999</v>
      </c>
      <c r="E27" s="780">
        <f t="shared" si="18"/>
        <v>16.119</v>
      </c>
      <c r="F27" s="780">
        <f t="shared" si="18"/>
        <v>7.8900000000000006</v>
      </c>
      <c r="G27" s="780">
        <f t="shared" si="18"/>
        <v>0</v>
      </c>
      <c r="H27" s="780">
        <f t="shared" si="18"/>
        <v>13.715999999999999</v>
      </c>
      <c r="I27" s="780">
        <f t="shared" si="18"/>
        <v>6.0359999999999996</v>
      </c>
      <c r="J27" s="1127"/>
      <c r="K27" s="11">
        <f>SUM(B27:I27)</f>
        <v>86.233999999999995</v>
      </c>
      <c r="L27" s="1148"/>
      <c r="M27" s="1111"/>
      <c r="N27" s="1113"/>
      <c r="O27" s="1136" t="s">
        <v>152</v>
      </c>
      <c r="P27" s="1136"/>
    </row>
    <row r="28" spans="1:20" s="2" customFormat="1" ht="18.75" customHeight="1">
      <c r="A28" s="9" t="s">
        <v>4</v>
      </c>
      <c r="B28" s="10">
        <f t="shared" ref="B28:I28" si="19">SUMIFS($J$57:$J$5065,$B$57:$B$5065,B26&amp;"-03-2020",$D$57:$D$5065,$A$28,$K$57:$K$5065,"I")</f>
        <v>1.6379999999999999</v>
      </c>
      <c r="C28" s="780">
        <f t="shared" si="19"/>
        <v>1.6379999999999999</v>
      </c>
      <c r="D28" s="780">
        <f t="shared" si="19"/>
        <v>4.4580000000000002</v>
      </c>
      <c r="E28" s="780">
        <f t="shared" si="19"/>
        <v>0.74099999999999988</v>
      </c>
      <c r="F28" s="780">
        <f t="shared" si="19"/>
        <v>9.4649999999999999</v>
      </c>
      <c r="G28" s="780">
        <f t="shared" si="19"/>
        <v>0</v>
      </c>
      <c r="H28" s="780">
        <f t="shared" si="19"/>
        <v>4.665</v>
      </c>
      <c r="I28" s="780">
        <f t="shared" si="19"/>
        <v>6.1559999999999997</v>
      </c>
      <c r="J28" s="1127"/>
      <c r="K28" s="11">
        <f>SUM(B28:I28)</f>
        <v>28.760999999999996</v>
      </c>
      <c r="L28" s="1148" t="s">
        <v>4</v>
      </c>
      <c r="M28" s="1129">
        <f>K25+K28+K31+K34</f>
        <v>111.97710000000001</v>
      </c>
      <c r="N28" s="1129"/>
      <c r="O28" s="42">
        <f>SUM(K40,K43,K46,K49)</f>
        <v>237.05450000000002</v>
      </c>
      <c r="P28" s="96" t="s">
        <v>3</v>
      </c>
    </row>
    <row r="29" spans="1:20" s="2" customFormat="1" ht="15.75" customHeight="1">
      <c r="A29" s="237" t="s">
        <v>0</v>
      </c>
      <c r="B29" s="238">
        <v>16</v>
      </c>
      <c r="C29" s="238">
        <v>17</v>
      </c>
      <c r="D29" s="238">
        <v>18</v>
      </c>
      <c r="E29" s="238">
        <v>19</v>
      </c>
      <c r="F29" s="238">
        <v>20</v>
      </c>
      <c r="G29" s="238">
        <v>21</v>
      </c>
      <c r="H29" s="238">
        <v>22</v>
      </c>
      <c r="I29" s="238">
        <v>23</v>
      </c>
      <c r="J29" s="246"/>
      <c r="K29" s="158" t="s">
        <v>6</v>
      </c>
      <c r="L29" s="1148"/>
      <c r="M29" s="1129"/>
      <c r="N29" s="1129"/>
      <c r="O29" s="42">
        <f>SUM(K41,K44,K47,K50)</f>
        <v>104.3706</v>
      </c>
      <c r="P29" s="96" t="s">
        <v>4</v>
      </c>
    </row>
    <row r="30" spans="1:20" s="2" customFormat="1" ht="18.75" customHeight="1">
      <c r="A30" s="9" t="s">
        <v>3</v>
      </c>
      <c r="B30" s="10">
        <f t="shared" ref="B30:I30" si="20">SUMIFS($J$57:$J$5065,$B$57:$B$5065,B29&amp;"-03-2020",$D$57:$D$5065,$A$30,$K$57:$K$5065,"I")</f>
        <v>10.272</v>
      </c>
      <c r="C30" s="780">
        <f t="shared" si="20"/>
        <v>16.903499999999998</v>
      </c>
      <c r="D30" s="780">
        <f t="shared" si="20"/>
        <v>9.1949999999999985</v>
      </c>
      <c r="E30" s="780">
        <f t="shared" si="20"/>
        <v>9.2249999999999996</v>
      </c>
      <c r="F30" s="780">
        <f t="shared" si="20"/>
        <v>10.005000000000001</v>
      </c>
      <c r="G30" s="780">
        <f t="shared" si="20"/>
        <v>8.6940000000000008</v>
      </c>
      <c r="H30" s="780">
        <f t="shared" si="20"/>
        <v>0</v>
      </c>
      <c r="I30" s="780">
        <f t="shared" si="20"/>
        <v>0</v>
      </c>
      <c r="J30" s="15"/>
      <c r="K30" s="11">
        <f>SUM(B30:I30)</f>
        <v>64.294499999999999</v>
      </c>
      <c r="L30" s="1137" t="s">
        <v>40</v>
      </c>
      <c r="M30" s="1138"/>
      <c r="N30" s="1138"/>
      <c r="O30" s="234">
        <f>SUM(O28:O29)</f>
        <v>341.42510000000004</v>
      </c>
      <c r="P30" s="96" t="s">
        <v>150</v>
      </c>
    </row>
    <row r="31" spans="1:20" s="2" customFormat="1" ht="18.75" customHeight="1">
      <c r="A31" s="9" t="s">
        <v>4</v>
      </c>
      <c r="B31" s="10">
        <f t="shared" ref="B31:I31" si="21">SUMIFS($J$57:$J$5065,$B$57:$B$5065,B29&amp;"-03-2020",$D$57:$D$5065,$A$31,$K$57:$K$5065,"I")</f>
        <v>11.427</v>
      </c>
      <c r="C31" s="780">
        <f t="shared" si="21"/>
        <v>3.7530000000000001</v>
      </c>
      <c r="D31" s="780">
        <f t="shared" si="21"/>
        <v>7.2809999999999988</v>
      </c>
      <c r="E31" s="780">
        <f t="shared" si="21"/>
        <v>12.102</v>
      </c>
      <c r="F31" s="780">
        <f t="shared" si="21"/>
        <v>9.0689999999999991</v>
      </c>
      <c r="G31" s="780">
        <f t="shared" si="21"/>
        <v>7.6065000000000005</v>
      </c>
      <c r="H31" s="780">
        <f t="shared" si="21"/>
        <v>0</v>
      </c>
      <c r="I31" s="780">
        <f t="shared" si="21"/>
        <v>0</v>
      </c>
      <c r="J31" s="15"/>
      <c r="K31" s="11">
        <f>SUM(B31:I31)</f>
        <v>51.238500000000002</v>
      </c>
      <c r="L31" s="1129">
        <f>M26+M28</f>
        <v>357.72559999999999</v>
      </c>
      <c r="M31" s="1129"/>
      <c r="N31" s="1129"/>
      <c r="T31" s="2" t="s">
        <v>7</v>
      </c>
    </row>
    <row r="32" spans="1:20" s="2" customFormat="1" ht="15.75" customHeight="1">
      <c r="A32" s="237" t="s">
        <v>0</v>
      </c>
      <c r="B32" s="238">
        <v>24</v>
      </c>
      <c r="C32" s="238">
        <v>25</v>
      </c>
      <c r="D32" s="238">
        <v>26</v>
      </c>
      <c r="E32" s="238">
        <v>27</v>
      </c>
      <c r="F32" s="238">
        <v>28</v>
      </c>
      <c r="G32" s="238">
        <v>29</v>
      </c>
      <c r="H32" s="238">
        <v>30</v>
      </c>
      <c r="I32" s="155">
        <v>31</v>
      </c>
      <c r="J32" s="246"/>
      <c r="K32" s="241" t="s">
        <v>8</v>
      </c>
      <c r="L32" s="1129"/>
      <c r="M32" s="1129"/>
      <c r="N32" s="1129"/>
    </row>
    <row r="33" spans="1:16" s="2" customFormat="1" ht="18.75" customHeight="1">
      <c r="A33" s="9" t="s">
        <v>3</v>
      </c>
      <c r="B33" s="10">
        <f t="shared" ref="B33:I33" si="22">SUMIFS($J$57:$J$5065,$B$57:$B$5065,B32&amp;"-03-2020",$D$57:$D$5065,$A$33,$K$57:$K$5065,"I")</f>
        <v>0</v>
      </c>
      <c r="C33" s="780">
        <f t="shared" si="22"/>
        <v>0</v>
      </c>
      <c r="D33" s="780">
        <f t="shared" si="22"/>
        <v>0</v>
      </c>
      <c r="E33" s="780">
        <f t="shared" si="22"/>
        <v>0</v>
      </c>
      <c r="F33" s="780">
        <f t="shared" si="22"/>
        <v>0</v>
      </c>
      <c r="G33" s="780">
        <f t="shared" si="22"/>
        <v>0</v>
      </c>
      <c r="H33" s="780">
        <f t="shared" si="22"/>
        <v>0</v>
      </c>
      <c r="I33" s="780">
        <f t="shared" si="22"/>
        <v>0</v>
      </c>
      <c r="J33" s="15"/>
      <c r="K33" s="11">
        <f>SUM(B33:I33)</f>
        <v>0</v>
      </c>
      <c r="L33" s="682"/>
      <c r="M33" s="655"/>
      <c r="N33" s="73"/>
    </row>
    <row r="34" spans="1:16" s="2" customFormat="1" ht="18.75" customHeight="1">
      <c r="A34" s="9" t="s">
        <v>4</v>
      </c>
      <c r="B34" s="10">
        <f t="shared" ref="B34:I34" si="23">SUMIFS($J$57:$J$5065,$B$57:$B$5065,B32&amp;"-03-2020",$D$57:$D$5065,$A$34,$K$57:$K$5065,"I")</f>
        <v>0</v>
      </c>
      <c r="C34" s="780">
        <f t="shared" si="23"/>
        <v>0</v>
      </c>
      <c r="D34" s="780">
        <f t="shared" si="23"/>
        <v>0</v>
      </c>
      <c r="E34" s="780">
        <f t="shared" si="23"/>
        <v>0</v>
      </c>
      <c r="F34" s="780">
        <f t="shared" si="23"/>
        <v>0</v>
      </c>
      <c r="G34" s="780">
        <f t="shared" si="23"/>
        <v>0</v>
      </c>
      <c r="H34" s="780">
        <f t="shared" si="23"/>
        <v>0</v>
      </c>
      <c r="I34" s="780">
        <f t="shared" si="23"/>
        <v>0</v>
      </c>
      <c r="J34" s="17"/>
      <c r="K34" s="11">
        <f>SUM(B34:I34)</f>
        <v>0</v>
      </c>
      <c r="L34" s="683"/>
      <c r="M34" s="656"/>
      <c r="N34" s="76"/>
    </row>
    <row r="35" spans="1:16" s="2" customFormat="1" ht="18.75" customHeight="1">
      <c r="A35" s="18"/>
      <c r="B35" s="1131" t="s">
        <v>9</v>
      </c>
      <c r="C35" s="1131"/>
      <c r="D35" s="1131"/>
      <c r="E35" s="19"/>
      <c r="F35" s="19"/>
      <c r="G35" s="19"/>
      <c r="H35" s="19"/>
      <c r="I35" s="19"/>
      <c r="J35" s="20"/>
      <c r="K35" s="18"/>
      <c r="L35" s="1131" t="s">
        <v>159</v>
      </c>
      <c r="M35" s="1131"/>
      <c r="N35" s="1131"/>
    </row>
    <row r="36" spans="1:16" s="2" customFormat="1" ht="18.75" customHeight="1">
      <c r="A36" s="18" t="s">
        <v>3</v>
      </c>
      <c r="B36" s="1129">
        <v>11.93</v>
      </c>
      <c r="C36" s="1129"/>
      <c r="D36" s="1129"/>
      <c r="E36" s="19"/>
      <c r="F36" s="19"/>
      <c r="G36" s="19"/>
      <c r="H36" s="19"/>
      <c r="I36" s="19"/>
      <c r="J36" s="20"/>
      <c r="K36" s="18" t="s">
        <v>3</v>
      </c>
      <c r="L36" s="1132">
        <f>B36+M26-M42</f>
        <v>8.69399999999996</v>
      </c>
      <c r="M36" s="1133"/>
      <c r="N36" s="1134"/>
    </row>
    <row r="37" spans="1:16" s="2" customFormat="1" ht="18.75" customHeight="1">
      <c r="A37" s="18" t="s">
        <v>4</v>
      </c>
      <c r="B37" s="1129">
        <v>3.28</v>
      </c>
      <c r="C37" s="1129"/>
      <c r="D37" s="1129"/>
      <c r="E37" s="19"/>
      <c r="F37" s="19"/>
      <c r="G37" s="19"/>
      <c r="H37" s="19"/>
      <c r="I37" s="19"/>
      <c r="J37" s="20"/>
      <c r="K37" s="18" t="s">
        <v>4</v>
      </c>
      <c r="L37" s="1129">
        <f>B37+M28-M44</f>
        <v>7.6065000000000111</v>
      </c>
      <c r="M37" s="1129"/>
      <c r="N37" s="1129"/>
    </row>
    <row r="38" spans="1:16" s="2" customFormat="1" ht="18.75" customHeight="1">
      <c r="A38" s="21"/>
      <c r="B38" s="19"/>
      <c r="C38" s="19"/>
      <c r="D38" s="19"/>
      <c r="E38" s="19"/>
      <c r="F38" s="19"/>
      <c r="G38" s="19"/>
      <c r="H38" s="19"/>
      <c r="I38" s="19"/>
      <c r="J38" s="22"/>
      <c r="K38" s="23"/>
      <c r="L38" s="684"/>
      <c r="M38" s="657"/>
      <c r="N38" s="24"/>
    </row>
    <row r="39" spans="1:16" s="2" customFormat="1" ht="15.75" customHeight="1">
      <c r="A39" s="237" t="s">
        <v>10</v>
      </c>
      <c r="B39" s="238">
        <v>1</v>
      </c>
      <c r="C39" s="239">
        <v>2</v>
      </c>
      <c r="D39" s="238">
        <v>3</v>
      </c>
      <c r="E39" s="239">
        <v>4</v>
      </c>
      <c r="F39" s="240">
        <v>5</v>
      </c>
      <c r="G39" s="239">
        <v>6</v>
      </c>
      <c r="H39" s="238">
        <v>7</v>
      </c>
      <c r="I39" s="241"/>
      <c r="J39" s="247"/>
      <c r="K39" s="243" t="s">
        <v>1</v>
      </c>
      <c r="L39" s="1139" t="s">
        <v>41</v>
      </c>
      <c r="M39" s="1140"/>
      <c r="N39" s="1141"/>
    </row>
    <row r="40" spans="1:16" s="2" customFormat="1" ht="18.75">
      <c r="A40" s="9" t="s">
        <v>3</v>
      </c>
      <c r="B40" s="10">
        <f t="shared" ref="B40:I40" si="24">SUMIFS($J$57:$J$5065,$B$57:$B$5065,B39&amp;"-03-2020",$D$57:$D$5065,$A$40,$L$57:$L$5065,"O")</f>
        <v>8.3849999999999998</v>
      </c>
      <c r="C40" s="780">
        <f t="shared" si="24"/>
        <v>8.673</v>
      </c>
      <c r="D40" s="780">
        <f t="shared" si="24"/>
        <v>5.109</v>
      </c>
      <c r="E40" s="780">
        <f t="shared" si="24"/>
        <v>20.436</v>
      </c>
      <c r="F40" s="780">
        <f t="shared" si="24"/>
        <v>12.707999999999998</v>
      </c>
      <c r="G40" s="780">
        <f t="shared" si="24"/>
        <v>19.256999999999998</v>
      </c>
      <c r="H40" s="780">
        <f t="shared" si="24"/>
        <v>20.651999999999997</v>
      </c>
      <c r="I40" s="780">
        <f t="shared" si="24"/>
        <v>0</v>
      </c>
      <c r="J40" s="1123"/>
      <c r="K40" s="61">
        <f>SUM(B40:I40)</f>
        <v>95.22</v>
      </c>
      <c r="L40" s="1142"/>
      <c r="M40" s="1143"/>
      <c r="N40" s="1144"/>
    </row>
    <row r="41" spans="1:16" s="2" customFormat="1" ht="18.75">
      <c r="A41" s="9" t="s">
        <v>4</v>
      </c>
      <c r="B41" s="10">
        <f t="shared" ref="B41:I41" si="25">SUMIFS($J$57:$J$5065,$B$57:$B$5065,B39&amp;"-03-2020",$D$57:$D$5065,$A$41,$L$57:$L$5065,"O")</f>
        <v>7.9409999999999998</v>
      </c>
      <c r="C41" s="780">
        <f t="shared" si="25"/>
        <v>6.7770000000000001</v>
      </c>
      <c r="D41" s="780">
        <f t="shared" si="25"/>
        <v>1.7969999999999999</v>
      </c>
      <c r="E41" s="780">
        <f t="shared" si="25"/>
        <v>2.3249999999999997</v>
      </c>
      <c r="F41" s="780">
        <f t="shared" si="25"/>
        <v>1.4489999999999998</v>
      </c>
      <c r="G41" s="780">
        <f t="shared" si="25"/>
        <v>7.7495999999999992</v>
      </c>
      <c r="H41" s="780">
        <f t="shared" si="25"/>
        <v>3.9390000000000001</v>
      </c>
      <c r="I41" s="780">
        <f t="shared" si="25"/>
        <v>0</v>
      </c>
      <c r="J41" s="1123"/>
      <c r="K41" s="61">
        <f>SUM(B41:I41)</f>
        <v>31.977600000000002</v>
      </c>
      <c r="L41" s="1145"/>
      <c r="M41" s="1146"/>
      <c r="N41" s="1147"/>
    </row>
    <row r="42" spans="1:16" s="2" customFormat="1" ht="15.75" customHeight="1">
      <c r="A42" s="237" t="s">
        <v>10</v>
      </c>
      <c r="B42" s="238">
        <v>8</v>
      </c>
      <c r="C42" s="240">
        <v>9</v>
      </c>
      <c r="D42" s="238">
        <v>10</v>
      </c>
      <c r="E42" s="240">
        <v>11</v>
      </c>
      <c r="F42" s="238">
        <v>12</v>
      </c>
      <c r="G42" s="240">
        <v>13</v>
      </c>
      <c r="H42" s="238">
        <v>14</v>
      </c>
      <c r="I42" s="248">
        <v>15</v>
      </c>
      <c r="J42" s="244"/>
      <c r="K42" s="249" t="s">
        <v>5</v>
      </c>
      <c r="L42" s="1148" t="s">
        <v>3</v>
      </c>
      <c r="M42" s="1105">
        <f>K40+K43+K46+K49+O43</f>
        <v>248.98450000000003</v>
      </c>
      <c r="N42" s="1107"/>
    </row>
    <row r="43" spans="1:16" s="2" customFormat="1" ht="19.5" customHeight="1">
      <c r="A43" s="9" t="s">
        <v>3</v>
      </c>
      <c r="B43" s="10">
        <f t="shared" ref="B43:I43" si="26">SUMIFS($J$57:$J$5065,$B$57:$B$5065,B42&amp;"-03-2020",$D$57:$D$5065,$A$43,$L$57:$L$5065,"O")</f>
        <v>16.085999999999999</v>
      </c>
      <c r="C43" s="780">
        <f t="shared" si="26"/>
        <v>13.840999999999998</v>
      </c>
      <c r="D43" s="780">
        <f t="shared" si="26"/>
        <v>12.545999999999999</v>
      </c>
      <c r="E43" s="780">
        <f t="shared" si="26"/>
        <v>16.119</v>
      </c>
      <c r="F43" s="780">
        <f t="shared" si="26"/>
        <v>7.8900000000000006</v>
      </c>
      <c r="G43" s="780">
        <f t="shared" si="26"/>
        <v>0</v>
      </c>
      <c r="H43" s="780">
        <f t="shared" si="26"/>
        <v>13.715999999999999</v>
      </c>
      <c r="I43" s="780">
        <f t="shared" si="26"/>
        <v>6.0359999999999996</v>
      </c>
      <c r="J43" s="1127"/>
      <c r="K43" s="63">
        <f>SUM(B43:I43)</f>
        <v>86.233999999999995</v>
      </c>
      <c r="L43" s="1148"/>
      <c r="M43" s="1111"/>
      <c r="N43" s="1113"/>
      <c r="O43" s="559">
        <v>11.93</v>
      </c>
    </row>
    <row r="44" spans="1:16" s="2" customFormat="1" ht="18.75" customHeight="1">
      <c r="A44" s="9" t="s">
        <v>4</v>
      </c>
      <c r="B44" s="10">
        <f t="shared" ref="B44:I44" si="27">SUMIFS($J$57:$J$5065,$B$57:$B$5065,B42&amp;"-03-2020",$D$57:$D$5065,$A$44,$L$57:$L$5065,"O")</f>
        <v>1.6379999999999999</v>
      </c>
      <c r="C44" s="780">
        <f t="shared" si="27"/>
        <v>1.6379999999999999</v>
      </c>
      <c r="D44" s="780">
        <f t="shared" si="27"/>
        <v>4.4580000000000002</v>
      </c>
      <c r="E44" s="780">
        <f t="shared" si="27"/>
        <v>0.74099999999999988</v>
      </c>
      <c r="F44" s="780">
        <f t="shared" si="27"/>
        <v>9.4649999999999999</v>
      </c>
      <c r="G44" s="780">
        <f t="shared" si="27"/>
        <v>0</v>
      </c>
      <c r="H44" s="780">
        <f t="shared" si="27"/>
        <v>4.665</v>
      </c>
      <c r="I44" s="780">
        <f t="shared" si="27"/>
        <v>6.1559999999999997</v>
      </c>
      <c r="J44" s="1127"/>
      <c r="K44" s="63">
        <f>SUM(B44:I44)</f>
        <v>28.760999999999996</v>
      </c>
      <c r="L44" s="1148" t="s">
        <v>4</v>
      </c>
      <c r="M44" s="1105">
        <f>K41+K44+K47+K50+O44</f>
        <v>107.6506</v>
      </c>
      <c r="N44" s="1107"/>
      <c r="O44" s="559">
        <v>3.28</v>
      </c>
      <c r="P44" s="14"/>
    </row>
    <row r="45" spans="1:16" s="2" customFormat="1" ht="15.75" customHeight="1">
      <c r="A45" s="237" t="s">
        <v>10</v>
      </c>
      <c r="B45" s="238">
        <v>16</v>
      </c>
      <c r="C45" s="238">
        <v>17</v>
      </c>
      <c r="D45" s="238">
        <v>18</v>
      </c>
      <c r="E45" s="238">
        <v>19</v>
      </c>
      <c r="F45" s="238">
        <v>20</v>
      </c>
      <c r="G45" s="238">
        <v>21</v>
      </c>
      <c r="H45" s="238">
        <v>22</v>
      </c>
      <c r="I45" s="238">
        <v>23</v>
      </c>
      <c r="J45" s="246"/>
      <c r="K45" s="250" t="s">
        <v>6</v>
      </c>
      <c r="L45" s="1148"/>
      <c r="M45" s="1111"/>
      <c r="N45" s="1113"/>
    </row>
    <row r="46" spans="1:16" s="2" customFormat="1" ht="18.75" customHeight="1">
      <c r="A46" s="9" t="s">
        <v>3</v>
      </c>
      <c r="B46" s="10">
        <f t="shared" ref="B46:I46" si="28">SUMIFS($J$57:$J$5065,$B$57:$B$5065,B45&amp;"-03-2020",$D$57:$D$5065,$A$46,$L$57:$L$5065,"O")</f>
        <v>10.272</v>
      </c>
      <c r="C46" s="780">
        <f t="shared" si="28"/>
        <v>16.903499999999998</v>
      </c>
      <c r="D46" s="780">
        <f t="shared" si="28"/>
        <v>9.1949999999999985</v>
      </c>
      <c r="E46" s="780">
        <f t="shared" si="28"/>
        <v>9.2249999999999996</v>
      </c>
      <c r="F46" s="780">
        <f t="shared" si="28"/>
        <v>10.005000000000001</v>
      </c>
      <c r="G46" s="780">
        <f t="shared" si="28"/>
        <v>0</v>
      </c>
      <c r="H46" s="780">
        <f t="shared" si="28"/>
        <v>0</v>
      </c>
      <c r="I46" s="780">
        <f t="shared" si="28"/>
        <v>0</v>
      </c>
      <c r="J46" s="26"/>
      <c r="K46" s="10">
        <f>SUM(B46:I46)</f>
        <v>55.600500000000004</v>
      </c>
      <c r="L46" s="1137" t="s">
        <v>158</v>
      </c>
      <c r="M46" s="1138"/>
      <c r="N46" s="1138"/>
    </row>
    <row r="47" spans="1:16" s="2" customFormat="1" ht="18.75" customHeight="1">
      <c r="A47" s="9" t="s">
        <v>4</v>
      </c>
      <c r="B47" s="10">
        <f t="shared" ref="B47:I47" si="29">SUMIFS($J$57:$J$5065,$B$57:$B$5065,B45&amp;"-03-2020",$D$57:$D$5065,$A$47,$L$57:$L$5065,"O")</f>
        <v>11.427</v>
      </c>
      <c r="C47" s="780">
        <f t="shared" si="29"/>
        <v>3.7530000000000001</v>
      </c>
      <c r="D47" s="780">
        <f t="shared" si="29"/>
        <v>7.2809999999999988</v>
      </c>
      <c r="E47" s="780">
        <f t="shared" si="29"/>
        <v>12.102</v>
      </c>
      <c r="F47" s="780">
        <f t="shared" si="29"/>
        <v>9.0689999999999991</v>
      </c>
      <c r="G47" s="780">
        <f t="shared" si="29"/>
        <v>0</v>
      </c>
      <c r="H47" s="780">
        <f t="shared" si="29"/>
        <v>0</v>
      </c>
      <c r="I47" s="780">
        <f t="shared" si="29"/>
        <v>0</v>
      </c>
      <c r="J47" s="26"/>
      <c r="K47" s="10">
        <f>SUM(B47:I47)</f>
        <v>43.632000000000005</v>
      </c>
      <c r="L47" s="1129">
        <f>M42+M44</f>
        <v>356.63510000000002</v>
      </c>
      <c r="M47" s="1129"/>
      <c r="N47" s="1129"/>
    </row>
    <row r="48" spans="1:16" s="2" customFormat="1" ht="15.75" customHeight="1">
      <c r="A48" s="237" t="s">
        <v>10</v>
      </c>
      <c r="B48" s="238">
        <v>24</v>
      </c>
      <c r="C48" s="238">
        <v>25</v>
      </c>
      <c r="D48" s="238">
        <v>26</v>
      </c>
      <c r="E48" s="238">
        <v>27</v>
      </c>
      <c r="F48" s="238">
        <v>28</v>
      </c>
      <c r="G48" s="238">
        <v>29</v>
      </c>
      <c r="H48" s="238">
        <v>30</v>
      </c>
      <c r="I48" s="238">
        <v>31</v>
      </c>
      <c r="J48" s="246"/>
      <c r="K48" s="251" t="s">
        <v>8</v>
      </c>
      <c r="L48" s="1129"/>
      <c r="M48" s="1129"/>
      <c r="N48" s="1129"/>
    </row>
    <row r="49" spans="1:14" s="2" customFormat="1" ht="18.75" customHeight="1">
      <c r="A49" s="9" t="s">
        <v>3</v>
      </c>
      <c r="B49" s="10">
        <f t="shared" ref="B49:I49" si="30">SUMIFS($J$57:$J$5065,$B$57:$B$5065,B48&amp;"-03-2020",$D$57:$D$5065,$A$49,$L$57:$L$5065,"O")</f>
        <v>0</v>
      </c>
      <c r="C49" s="780">
        <f t="shared" si="30"/>
        <v>0</v>
      </c>
      <c r="D49" s="780">
        <f t="shared" si="30"/>
        <v>0</v>
      </c>
      <c r="E49" s="780">
        <f t="shared" si="30"/>
        <v>0</v>
      </c>
      <c r="F49" s="780">
        <f t="shared" si="30"/>
        <v>0</v>
      </c>
      <c r="G49" s="780">
        <f t="shared" si="30"/>
        <v>0</v>
      </c>
      <c r="H49" s="780">
        <f t="shared" si="30"/>
        <v>0</v>
      </c>
      <c r="I49" s="780">
        <f t="shared" si="30"/>
        <v>0</v>
      </c>
      <c r="J49" s="15"/>
      <c r="K49" s="64">
        <f>SUM(B49:J49)</f>
        <v>0</v>
      </c>
      <c r="L49" s="682"/>
      <c r="M49" s="655"/>
      <c r="N49" s="73"/>
    </row>
    <row r="50" spans="1:14" s="2" customFormat="1" ht="18.75" customHeight="1">
      <c r="A50" s="9" t="s">
        <v>4</v>
      </c>
      <c r="B50" s="10">
        <f t="shared" ref="B50:I50" si="31">SUMIFS($J$57:$J$5065,$B$57:$B$5065,B48&amp;"-03-2020",$D$57:$D$5065,$A$50,$L$57:$L$5065,"O")</f>
        <v>0</v>
      </c>
      <c r="C50" s="780">
        <f t="shared" si="31"/>
        <v>0</v>
      </c>
      <c r="D50" s="780">
        <f t="shared" si="31"/>
        <v>0</v>
      </c>
      <c r="E50" s="780">
        <f t="shared" si="31"/>
        <v>0</v>
      </c>
      <c r="F50" s="780">
        <f t="shared" si="31"/>
        <v>0</v>
      </c>
      <c r="G50" s="780">
        <f t="shared" si="31"/>
        <v>0</v>
      </c>
      <c r="H50" s="780">
        <f t="shared" si="31"/>
        <v>0</v>
      </c>
      <c r="I50" s="780">
        <f t="shared" si="31"/>
        <v>0</v>
      </c>
      <c r="J50" s="17"/>
      <c r="K50" s="64">
        <f>SUM(B50:J50)</f>
        <v>0</v>
      </c>
      <c r="L50" s="683"/>
      <c r="M50" s="656"/>
      <c r="N50" s="76"/>
    </row>
    <row r="51" spans="1:14" s="2" customFormat="1" ht="18.75" customHeight="1">
      <c r="A51" s="77"/>
      <c r="B51" s="78"/>
      <c r="C51" s="78"/>
      <c r="D51" s="78"/>
      <c r="E51" s="78"/>
      <c r="F51" s="78"/>
      <c r="G51" s="78"/>
      <c r="H51" s="78"/>
      <c r="I51" s="78"/>
      <c r="J51" s="22"/>
      <c r="K51" s="79"/>
      <c r="L51" s="685"/>
      <c r="M51" s="656"/>
      <c r="N51" s="72"/>
    </row>
    <row r="52" spans="1:14" ht="39.75">
      <c r="A52" s="38" t="s">
        <v>17</v>
      </c>
      <c r="B52" s="80" t="s">
        <v>18</v>
      </c>
      <c r="C52" s="40" t="s">
        <v>19</v>
      </c>
      <c r="D52" s="40" t="s">
        <v>22</v>
      </c>
      <c r="E52" s="38" t="s">
        <v>23</v>
      </c>
      <c r="F52" s="38" t="s">
        <v>24</v>
      </c>
      <c r="G52" s="38" t="s">
        <v>25</v>
      </c>
      <c r="H52" s="81" t="s">
        <v>26</v>
      </c>
      <c r="I52" s="38" t="s">
        <v>27</v>
      </c>
      <c r="J52" s="82" t="s">
        <v>42</v>
      </c>
      <c r="K52" s="83" t="s">
        <v>43</v>
      </c>
      <c r="L52" s="686" t="s">
        <v>44</v>
      </c>
      <c r="M52" s="658" t="s">
        <v>45</v>
      </c>
    </row>
    <row r="53" spans="1:14" ht="15.75">
      <c r="A53" s="84">
        <v>1</v>
      </c>
      <c r="B53" s="296"/>
      <c r="C53" s="556" t="s">
        <v>31</v>
      </c>
      <c r="D53" s="787" t="s">
        <v>4</v>
      </c>
      <c r="E53" s="788" t="s">
        <v>166</v>
      </c>
      <c r="F53" s="789">
        <v>1.2</v>
      </c>
      <c r="G53" s="789">
        <v>0.95</v>
      </c>
      <c r="H53" s="789">
        <v>0.6</v>
      </c>
      <c r="I53" s="790">
        <v>1</v>
      </c>
      <c r="J53" s="557">
        <v>0.68399999999999994</v>
      </c>
      <c r="K53" s="794" t="s">
        <v>33</v>
      </c>
      <c r="L53" s="801" t="s">
        <v>32</v>
      </c>
      <c r="M53" s="802"/>
      <c r="N53" s="558"/>
    </row>
    <row r="54" spans="1:14" ht="15.75">
      <c r="A54" s="84">
        <v>2</v>
      </c>
      <c r="B54" s="296"/>
      <c r="C54" s="556" t="s">
        <v>31</v>
      </c>
      <c r="D54" s="787" t="s">
        <v>4</v>
      </c>
      <c r="E54" s="788" t="s">
        <v>165</v>
      </c>
      <c r="F54" s="789">
        <v>1.2</v>
      </c>
      <c r="G54" s="789">
        <v>1.1499999999999999</v>
      </c>
      <c r="H54" s="789">
        <v>0.6</v>
      </c>
      <c r="I54" s="790">
        <v>1</v>
      </c>
      <c r="J54" s="557">
        <v>0.82799999999999996</v>
      </c>
      <c r="K54" s="794" t="s">
        <v>33</v>
      </c>
      <c r="L54" s="801" t="s">
        <v>32</v>
      </c>
      <c r="M54" s="802"/>
      <c r="N54" s="558"/>
    </row>
    <row r="55" spans="1:14" ht="15.75">
      <c r="A55" s="84">
        <v>3</v>
      </c>
      <c r="B55" s="296"/>
      <c r="C55" s="556" t="s">
        <v>31</v>
      </c>
      <c r="D55" s="787" t="s">
        <v>3</v>
      </c>
      <c r="E55" s="788" t="s">
        <v>188</v>
      </c>
      <c r="F55" s="789">
        <v>1.5</v>
      </c>
      <c r="G55" s="789">
        <v>1.35</v>
      </c>
      <c r="H55" s="789">
        <v>1.2</v>
      </c>
      <c r="I55" s="790">
        <v>1</v>
      </c>
      <c r="J55" s="557">
        <v>2.4300000000000002</v>
      </c>
      <c r="K55" s="794" t="s">
        <v>33</v>
      </c>
      <c r="L55" s="801" t="s">
        <v>32</v>
      </c>
      <c r="M55" s="802"/>
      <c r="N55" s="558"/>
    </row>
    <row r="56" spans="1:14" ht="15.75">
      <c r="A56" s="84">
        <v>4</v>
      </c>
      <c r="B56" s="296"/>
      <c r="C56" s="556" t="s">
        <v>31</v>
      </c>
      <c r="D56" s="787" t="s">
        <v>3</v>
      </c>
      <c r="E56" s="788" t="s">
        <v>181</v>
      </c>
      <c r="F56" s="789">
        <v>1.2</v>
      </c>
      <c r="G56" s="789">
        <v>1.05</v>
      </c>
      <c r="H56" s="789">
        <v>0.6</v>
      </c>
      <c r="I56" s="790">
        <v>1</v>
      </c>
      <c r="J56" s="557">
        <v>0.75600000000000001</v>
      </c>
      <c r="K56" s="794" t="s">
        <v>33</v>
      </c>
      <c r="L56" s="801" t="s">
        <v>32</v>
      </c>
      <c r="M56" s="802"/>
      <c r="N56" s="558"/>
    </row>
    <row r="57" spans="1:14" ht="15.75">
      <c r="A57" s="84">
        <v>5</v>
      </c>
      <c r="B57" s="296"/>
      <c r="C57" s="556" t="s">
        <v>31</v>
      </c>
      <c r="D57" s="787" t="s">
        <v>3</v>
      </c>
      <c r="E57" s="788" t="s">
        <v>160</v>
      </c>
      <c r="F57" s="789">
        <v>1.3</v>
      </c>
      <c r="G57" s="789">
        <v>1.25</v>
      </c>
      <c r="H57" s="789">
        <v>0.6</v>
      </c>
      <c r="I57" s="790">
        <v>1</v>
      </c>
      <c r="J57" s="557">
        <v>0.97499999999999998</v>
      </c>
      <c r="K57" s="794" t="s">
        <v>33</v>
      </c>
      <c r="L57" s="801" t="s">
        <v>32</v>
      </c>
      <c r="M57" s="803"/>
      <c r="N57" s="558"/>
    </row>
    <row r="58" spans="1:14" ht="15.75">
      <c r="A58" s="84">
        <v>6</v>
      </c>
      <c r="B58" s="296"/>
      <c r="C58" s="556" t="s">
        <v>31</v>
      </c>
      <c r="D58" s="787" t="s">
        <v>3</v>
      </c>
      <c r="E58" s="788" t="s">
        <v>194</v>
      </c>
      <c r="F58" s="789">
        <v>1.6</v>
      </c>
      <c r="G58" s="789">
        <v>0.95</v>
      </c>
      <c r="H58" s="789">
        <v>0.6</v>
      </c>
      <c r="I58" s="790">
        <v>1</v>
      </c>
      <c r="J58" s="557">
        <v>0.91199999999999992</v>
      </c>
      <c r="K58" s="794" t="s">
        <v>33</v>
      </c>
      <c r="L58" s="801" t="s">
        <v>32</v>
      </c>
      <c r="M58" s="803"/>
      <c r="N58" s="558"/>
    </row>
    <row r="59" spans="1:14" ht="15.75">
      <c r="A59" s="84">
        <v>7</v>
      </c>
      <c r="B59" s="296"/>
      <c r="C59" s="556" t="s">
        <v>31</v>
      </c>
      <c r="D59" s="787" t="s">
        <v>3</v>
      </c>
      <c r="E59" s="788" t="s">
        <v>190</v>
      </c>
      <c r="F59" s="789">
        <v>2.2999999999999998</v>
      </c>
      <c r="G59" s="789">
        <v>0.85</v>
      </c>
      <c r="H59" s="789">
        <v>0.6</v>
      </c>
      <c r="I59" s="790">
        <v>1</v>
      </c>
      <c r="J59" s="557">
        <v>1.1729999999999998</v>
      </c>
      <c r="K59" s="794" t="s">
        <v>33</v>
      </c>
      <c r="L59" s="801" t="s">
        <v>32</v>
      </c>
      <c r="M59" s="803"/>
      <c r="N59" s="558"/>
    </row>
    <row r="60" spans="1:14" ht="15.75">
      <c r="A60" s="84">
        <v>8</v>
      </c>
      <c r="B60" s="296"/>
      <c r="C60" s="556" t="s">
        <v>31</v>
      </c>
      <c r="D60" s="787" t="s">
        <v>3</v>
      </c>
      <c r="E60" s="788" t="s">
        <v>196</v>
      </c>
      <c r="F60" s="789">
        <v>2.7</v>
      </c>
      <c r="G60" s="789">
        <v>1.35</v>
      </c>
      <c r="H60" s="789">
        <v>0.6</v>
      </c>
      <c r="I60" s="790">
        <v>1</v>
      </c>
      <c r="J60" s="557">
        <v>2.1870000000000003</v>
      </c>
      <c r="K60" s="794" t="s">
        <v>33</v>
      </c>
      <c r="L60" s="801" t="s">
        <v>32</v>
      </c>
      <c r="M60" s="803"/>
      <c r="N60" s="558"/>
    </row>
    <row r="61" spans="1:14" ht="15.75">
      <c r="A61" s="84">
        <v>9</v>
      </c>
      <c r="B61" s="296"/>
      <c r="C61" s="556" t="s">
        <v>31</v>
      </c>
      <c r="D61" s="787" t="s">
        <v>3</v>
      </c>
      <c r="E61" s="788" t="s">
        <v>191</v>
      </c>
      <c r="F61" s="789">
        <v>1.3</v>
      </c>
      <c r="G61" s="789">
        <v>0.85</v>
      </c>
      <c r="H61" s="789">
        <v>0.6</v>
      </c>
      <c r="I61" s="790">
        <v>1</v>
      </c>
      <c r="J61" s="557">
        <v>0.66299999999999992</v>
      </c>
      <c r="K61" s="794" t="s">
        <v>33</v>
      </c>
      <c r="L61" s="801" t="s">
        <v>32</v>
      </c>
      <c r="M61" s="803"/>
      <c r="N61" s="558"/>
    </row>
    <row r="62" spans="1:14" ht="15.75">
      <c r="A62" s="84">
        <v>10</v>
      </c>
      <c r="B62" s="296"/>
      <c r="C62" s="556" t="s">
        <v>31</v>
      </c>
      <c r="D62" s="787" t="s">
        <v>4</v>
      </c>
      <c r="E62" s="788" t="s">
        <v>198</v>
      </c>
      <c r="F62" s="789">
        <v>1.2</v>
      </c>
      <c r="G62" s="789">
        <v>0.65</v>
      </c>
      <c r="H62" s="789">
        <v>0.6</v>
      </c>
      <c r="I62" s="790">
        <v>1</v>
      </c>
      <c r="J62" s="557">
        <v>0.46799999999999997</v>
      </c>
      <c r="K62" s="794" t="s">
        <v>33</v>
      </c>
      <c r="L62" s="801" t="s">
        <v>32</v>
      </c>
      <c r="M62" s="802"/>
      <c r="N62" s="558"/>
    </row>
    <row r="63" spans="1:14" ht="15.75">
      <c r="A63" s="84">
        <v>11</v>
      </c>
      <c r="B63" s="296"/>
      <c r="C63" s="556" t="s">
        <v>31</v>
      </c>
      <c r="D63" s="787" t="s">
        <v>4</v>
      </c>
      <c r="E63" s="788" t="s">
        <v>199</v>
      </c>
      <c r="F63" s="789">
        <v>1.5</v>
      </c>
      <c r="G63" s="789">
        <v>0.75</v>
      </c>
      <c r="H63" s="789">
        <v>0.6</v>
      </c>
      <c r="I63" s="790">
        <v>1</v>
      </c>
      <c r="J63" s="557">
        <v>0.67499999999999993</v>
      </c>
      <c r="K63" s="794" t="s">
        <v>33</v>
      </c>
      <c r="L63" s="801" t="s">
        <v>32</v>
      </c>
      <c r="M63" s="802"/>
      <c r="N63" s="558"/>
    </row>
    <row r="64" spans="1:14" ht="15.75">
      <c r="A64" s="84">
        <v>12</v>
      </c>
      <c r="B64" s="296"/>
      <c r="C64" s="556" t="s">
        <v>31</v>
      </c>
      <c r="D64" s="787" t="s">
        <v>3</v>
      </c>
      <c r="E64" s="788" t="s">
        <v>189</v>
      </c>
      <c r="F64" s="789">
        <v>1.7</v>
      </c>
      <c r="G64" s="789">
        <v>0.65</v>
      </c>
      <c r="H64" s="789">
        <v>0.6</v>
      </c>
      <c r="I64" s="790">
        <v>1</v>
      </c>
      <c r="J64" s="557">
        <v>0.66299999999999992</v>
      </c>
      <c r="K64" s="794" t="s">
        <v>33</v>
      </c>
      <c r="L64" s="801" t="s">
        <v>32</v>
      </c>
      <c r="M64" s="802"/>
      <c r="N64" s="558"/>
    </row>
    <row r="65" spans="1:14" ht="15.75">
      <c r="A65" s="84">
        <v>13</v>
      </c>
      <c r="B65" s="296"/>
      <c r="C65" s="556" t="s">
        <v>31</v>
      </c>
      <c r="D65" s="787" t="s">
        <v>3</v>
      </c>
      <c r="E65" s="788" t="s">
        <v>197</v>
      </c>
      <c r="F65" s="789">
        <v>1.3</v>
      </c>
      <c r="G65" s="789">
        <v>1.25</v>
      </c>
      <c r="H65" s="789">
        <v>0.6</v>
      </c>
      <c r="I65" s="790">
        <v>1</v>
      </c>
      <c r="J65" s="557">
        <v>0.97499999999999998</v>
      </c>
      <c r="K65" s="794" t="s">
        <v>33</v>
      </c>
      <c r="L65" s="801" t="s">
        <v>32</v>
      </c>
      <c r="M65" s="802"/>
      <c r="N65" s="558"/>
    </row>
    <row r="66" spans="1:14" ht="15.75">
      <c r="A66" s="84">
        <v>14</v>
      </c>
      <c r="B66" s="296"/>
      <c r="C66" s="556" t="s">
        <v>31</v>
      </c>
      <c r="D66" s="787" t="s">
        <v>3</v>
      </c>
      <c r="E66" s="788" t="s">
        <v>192</v>
      </c>
      <c r="F66" s="789">
        <v>1.6</v>
      </c>
      <c r="G66" s="789">
        <v>1.25</v>
      </c>
      <c r="H66" s="789">
        <v>0.6</v>
      </c>
      <c r="I66" s="790">
        <v>1</v>
      </c>
      <c r="J66" s="557">
        <v>1.2</v>
      </c>
      <c r="K66" s="794" t="s">
        <v>33</v>
      </c>
      <c r="L66" s="801" t="s">
        <v>32</v>
      </c>
      <c r="M66" s="802"/>
      <c r="N66" s="558"/>
    </row>
    <row r="67" spans="1:14" ht="15.75">
      <c r="A67" s="84">
        <v>15</v>
      </c>
      <c r="B67" s="296"/>
      <c r="C67" s="556" t="s">
        <v>31</v>
      </c>
      <c r="D67" s="787" t="s">
        <v>4</v>
      </c>
      <c r="E67" s="788" t="s">
        <v>169</v>
      </c>
      <c r="F67" s="789">
        <v>1.6</v>
      </c>
      <c r="G67" s="789">
        <v>0.65</v>
      </c>
      <c r="H67" s="789">
        <v>0.6</v>
      </c>
      <c r="I67" s="790">
        <v>1</v>
      </c>
      <c r="J67" s="557">
        <v>0.624</v>
      </c>
      <c r="K67" s="794" t="s">
        <v>33</v>
      </c>
      <c r="L67" s="801" t="s">
        <v>32</v>
      </c>
      <c r="M67" s="802"/>
      <c r="N67" s="558"/>
    </row>
    <row r="68" spans="1:14" ht="15.75">
      <c r="A68" s="84">
        <v>16</v>
      </c>
      <c r="B68" s="296">
        <v>43891</v>
      </c>
      <c r="C68" s="363" t="s">
        <v>31</v>
      </c>
      <c r="D68" s="808" t="s">
        <v>4</v>
      </c>
      <c r="E68" s="809" t="s">
        <v>173</v>
      </c>
      <c r="F68" s="619">
        <v>1.2</v>
      </c>
      <c r="G68" s="619">
        <v>0.65</v>
      </c>
      <c r="H68" s="619">
        <v>0.6</v>
      </c>
      <c r="I68" s="790">
        <v>1</v>
      </c>
      <c r="J68" s="785">
        <f t="shared" ref="J68:J113" si="32">F68*G68*H68</f>
        <v>0.46799999999999997</v>
      </c>
      <c r="K68" s="366" t="s">
        <v>33</v>
      </c>
      <c r="L68" s="649" t="s">
        <v>32</v>
      </c>
      <c r="M68" s="653" t="s">
        <v>216</v>
      </c>
      <c r="N68" s="558"/>
    </row>
    <row r="69" spans="1:14" ht="15.75">
      <c r="A69" s="84">
        <v>17</v>
      </c>
      <c r="B69" s="296">
        <v>43891</v>
      </c>
      <c r="C69" s="363" t="s">
        <v>31</v>
      </c>
      <c r="D69" s="808" t="s">
        <v>4</v>
      </c>
      <c r="E69" s="809" t="s">
        <v>195</v>
      </c>
      <c r="F69" s="619">
        <v>1.5</v>
      </c>
      <c r="G69" s="619">
        <v>0.65</v>
      </c>
      <c r="H69" s="619">
        <v>0.6</v>
      </c>
      <c r="I69" s="790">
        <v>1</v>
      </c>
      <c r="J69" s="785">
        <f t="shared" si="32"/>
        <v>0.58500000000000008</v>
      </c>
      <c r="K69" s="366" t="s">
        <v>33</v>
      </c>
      <c r="L69" s="649" t="s">
        <v>32</v>
      </c>
      <c r="M69" s="653" t="s">
        <v>217</v>
      </c>
      <c r="N69" s="558"/>
    </row>
    <row r="70" spans="1:14" ht="15.75">
      <c r="A70" s="84">
        <v>18</v>
      </c>
      <c r="B70" s="296">
        <v>43891</v>
      </c>
      <c r="C70" s="363" t="s">
        <v>31</v>
      </c>
      <c r="D70" s="808" t="s">
        <v>3</v>
      </c>
      <c r="E70" s="809" t="s">
        <v>179</v>
      </c>
      <c r="F70" s="619">
        <v>1</v>
      </c>
      <c r="G70" s="619">
        <v>0.95</v>
      </c>
      <c r="H70" s="619">
        <v>0.6</v>
      </c>
      <c r="I70" s="790">
        <v>1</v>
      </c>
      <c r="J70" s="785">
        <f t="shared" si="32"/>
        <v>0.56999999999999995</v>
      </c>
      <c r="K70" s="366" t="s">
        <v>33</v>
      </c>
      <c r="L70" s="649" t="s">
        <v>32</v>
      </c>
      <c r="M70" s="653" t="s">
        <v>216</v>
      </c>
      <c r="N70" s="558"/>
    </row>
    <row r="71" spans="1:14" ht="15.75">
      <c r="A71" s="84">
        <v>19</v>
      </c>
      <c r="B71" s="296">
        <v>43891</v>
      </c>
      <c r="C71" s="363" t="s">
        <v>31</v>
      </c>
      <c r="D71" s="810" t="s">
        <v>3</v>
      </c>
      <c r="E71" s="811" t="s">
        <v>193</v>
      </c>
      <c r="F71" s="42">
        <v>1.8</v>
      </c>
      <c r="G71" s="42">
        <v>1.2</v>
      </c>
      <c r="H71" s="619">
        <v>0.6</v>
      </c>
      <c r="I71" s="364">
        <v>1</v>
      </c>
      <c r="J71" s="785">
        <f t="shared" si="32"/>
        <v>1.296</v>
      </c>
      <c r="K71" s="366" t="s">
        <v>33</v>
      </c>
      <c r="L71" s="649" t="s">
        <v>32</v>
      </c>
      <c r="M71" s="653" t="s">
        <v>216</v>
      </c>
    </row>
    <row r="72" spans="1:14" ht="15.75">
      <c r="A72" s="84">
        <v>20</v>
      </c>
      <c r="B72" s="296">
        <v>43891</v>
      </c>
      <c r="C72" s="363" t="s">
        <v>31</v>
      </c>
      <c r="D72" s="808" t="s">
        <v>4</v>
      </c>
      <c r="E72" s="809" t="s">
        <v>178</v>
      </c>
      <c r="F72" s="619">
        <v>1.2</v>
      </c>
      <c r="G72" s="619">
        <v>1.05</v>
      </c>
      <c r="H72" s="619">
        <v>0.6</v>
      </c>
      <c r="I72" s="364">
        <v>1</v>
      </c>
      <c r="J72" s="785">
        <f t="shared" si="32"/>
        <v>0.75600000000000001</v>
      </c>
      <c r="K72" s="366" t="s">
        <v>33</v>
      </c>
      <c r="L72" s="649" t="s">
        <v>32</v>
      </c>
      <c r="M72" s="653" t="s">
        <v>216</v>
      </c>
    </row>
    <row r="73" spans="1:14" ht="15.75">
      <c r="A73" s="84">
        <v>21</v>
      </c>
      <c r="B73" s="296">
        <v>43891</v>
      </c>
      <c r="C73" s="363" t="s">
        <v>31</v>
      </c>
      <c r="D73" s="810" t="s">
        <v>3</v>
      </c>
      <c r="E73" s="811" t="s">
        <v>187</v>
      </c>
      <c r="F73" s="42">
        <v>1.3</v>
      </c>
      <c r="G73" s="42">
        <v>0.65</v>
      </c>
      <c r="H73" s="619">
        <v>0.6</v>
      </c>
      <c r="I73" s="364">
        <v>1</v>
      </c>
      <c r="J73" s="785">
        <f t="shared" si="32"/>
        <v>0.50700000000000001</v>
      </c>
      <c r="K73" s="366" t="s">
        <v>33</v>
      </c>
      <c r="L73" s="649" t="s">
        <v>32</v>
      </c>
      <c r="M73" s="653" t="s">
        <v>218</v>
      </c>
    </row>
    <row r="74" spans="1:14" ht="15.75">
      <c r="A74" s="84">
        <v>22</v>
      </c>
      <c r="B74" s="296">
        <v>43891</v>
      </c>
      <c r="C74" s="363" t="s">
        <v>31</v>
      </c>
      <c r="D74" s="808" t="s">
        <v>4</v>
      </c>
      <c r="E74" s="809" t="s">
        <v>175</v>
      </c>
      <c r="F74" s="619">
        <v>1.3</v>
      </c>
      <c r="G74" s="619">
        <v>0.85</v>
      </c>
      <c r="H74" s="619">
        <v>0.6</v>
      </c>
      <c r="I74" s="364">
        <v>1</v>
      </c>
      <c r="J74" s="785">
        <f t="shared" si="32"/>
        <v>0.66299999999999992</v>
      </c>
      <c r="K74" s="366" t="s">
        <v>33</v>
      </c>
      <c r="L74" s="649" t="s">
        <v>32</v>
      </c>
      <c r="M74" s="653" t="s">
        <v>216</v>
      </c>
    </row>
    <row r="75" spans="1:14" ht="15.75">
      <c r="A75" s="84">
        <v>23</v>
      </c>
      <c r="B75" s="296">
        <v>43891</v>
      </c>
      <c r="C75" s="363" t="s">
        <v>31</v>
      </c>
      <c r="D75" s="808" t="s">
        <v>4</v>
      </c>
      <c r="E75" s="809" t="s">
        <v>168</v>
      </c>
      <c r="F75" s="619">
        <v>1.3</v>
      </c>
      <c r="G75" s="619">
        <v>1.05</v>
      </c>
      <c r="H75" s="619">
        <v>0.6</v>
      </c>
      <c r="I75" s="364">
        <v>1</v>
      </c>
      <c r="J75" s="785">
        <f t="shared" si="32"/>
        <v>0.81900000000000006</v>
      </c>
      <c r="K75" s="366" t="s">
        <v>33</v>
      </c>
      <c r="L75" s="649" t="s">
        <v>32</v>
      </c>
      <c r="M75" s="653" t="s">
        <v>219</v>
      </c>
    </row>
    <row r="76" spans="1:14" ht="15.75">
      <c r="A76" s="84">
        <v>24</v>
      </c>
      <c r="B76" s="296">
        <v>43891</v>
      </c>
      <c r="C76" s="363" t="s">
        <v>31</v>
      </c>
      <c r="D76" s="808" t="s">
        <v>3</v>
      </c>
      <c r="E76" s="809" t="s">
        <v>176</v>
      </c>
      <c r="F76" s="619">
        <v>1.1000000000000001</v>
      </c>
      <c r="G76" s="619">
        <v>0.75</v>
      </c>
      <c r="H76" s="619">
        <v>0.6</v>
      </c>
      <c r="I76" s="364">
        <v>1</v>
      </c>
      <c r="J76" s="785">
        <f t="shared" si="32"/>
        <v>0.495</v>
      </c>
      <c r="K76" s="366" t="s">
        <v>33</v>
      </c>
      <c r="L76" s="649" t="s">
        <v>32</v>
      </c>
      <c r="M76" s="653" t="s">
        <v>216</v>
      </c>
    </row>
    <row r="77" spans="1:14" ht="15.75">
      <c r="A77" s="84">
        <v>25</v>
      </c>
      <c r="B77" s="296">
        <v>43891</v>
      </c>
      <c r="C77" s="363" t="s">
        <v>31</v>
      </c>
      <c r="D77" s="808" t="s">
        <v>3</v>
      </c>
      <c r="E77" s="809" t="s">
        <v>169</v>
      </c>
      <c r="F77" s="619">
        <v>1.2</v>
      </c>
      <c r="G77" s="619">
        <v>1.2</v>
      </c>
      <c r="H77" s="619">
        <v>0.6</v>
      </c>
      <c r="I77" s="364">
        <v>1</v>
      </c>
      <c r="J77" s="785">
        <f t="shared" si="32"/>
        <v>0.86399999999999999</v>
      </c>
      <c r="K77" s="366" t="s">
        <v>33</v>
      </c>
      <c r="L77" s="649" t="s">
        <v>32</v>
      </c>
      <c r="M77" s="653" t="s">
        <v>216</v>
      </c>
    </row>
    <row r="78" spans="1:14" ht="15.75">
      <c r="A78" s="84">
        <v>26</v>
      </c>
      <c r="B78" s="296">
        <v>43891</v>
      </c>
      <c r="C78" s="363" t="s">
        <v>31</v>
      </c>
      <c r="D78" s="808" t="s">
        <v>4</v>
      </c>
      <c r="E78" s="809" t="s">
        <v>174</v>
      </c>
      <c r="F78" s="619">
        <v>1.7</v>
      </c>
      <c r="G78" s="619">
        <v>1.25</v>
      </c>
      <c r="H78" s="619">
        <v>0.6</v>
      </c>
      <c r="I78" s="364">
        <v>1</v>
      </c>
      <c r="J78" s="785">
        <f t="shared" si="32"/>
        <v>1.2749999999999999</v>
      </c>
      <c r="K78" s="366" t="s">
        <v>33</v>
      </c>
      <c r="L78" s="649" t="s">
        <v>32</v>
      </c>
      <c r="M78" s="653" t="s">
        <v>219</v>
      </c>
    </row>
    <row r="79" spans="1:14" ht="15.75">
      <c r="A79" s="84">
        <v>27</v>
      </c>
      <c r="B79" s="296">
        <v>43891</v>
      </c>
      <c r="C79" s="363" t="s">
        <v>31</v>
      </c>
      <c r="D79" s="810" t="s">
        <v>4</v>
      </c>
      <c r="E79" s="811" t="s">
        <v>182</v>
      </c>
      <c r="F79" s="42">
        <v>2.2999999999999998</v>
      </c>
      <c r="G79" s="42">
        <v>1.1499999999999999</v>
      </c>
      <c r="H79" s="619">
        <v>0.6</v>
      </c>
      <c r="I79" s="784">
        <v>1</v>
      </c>
      <c r="J79" s="785">
        <f t="shared" si="32"/>
        <v>1.5869999999999997</v>
      </c>
      <c r="K79" s="366" t="s">
        <v>33</v>
      </c>
      <c r="L79" s="649" t="s">
        <v>32</v>
      </c>
      <c r="M79" s="653" t="s">
        <v>216</v>
      </c>
    </row>
    <row r="80" spans="1:14" ht="15.75">
      <c r="A80" s="84">
        <v>28</v>
      </c>
      <c r="B80" s="296">
        <v>43891</v>
      </c>
      <c r="C80" s="363" t="s">
        <v>31</v>
      </c>
      <c r="D80" s="808" t="s">
        <v>3</v>
      </c>
      <c r="E80" s="809" t="s">
        <v>213</v>
      </c>
      <c r="F80" s="619">
        <v>1.7</v>
      </c>
      <c r="G80" s="619">
        <v>1.25</v>
      </c>
      <c r="H80" s="619">
        <v>0.6</v>
      </c>
      <c r="I80" s="364">
        <v>1</v>
      </c>
      <c r="J80" s="785">
        <f t="shared" si="32"/>
        <v>1.2749999999999999</v>
      </c>
      <c r="K80" s="366" t="s">
        <v>33</v>
      </c>
      <c r="L80" s="649" t="s">
        <v>32</v>
      </c>
      <c r="M80" s="653" t="s">
        <v>216</v>
      </c>
    </row>
    <row r="81" spans="1:13" ht="15.75">
      <c r="A81" s="84">
        <v>29</v>
      </c>
      <c r="B81" s="296">
        <v>43891</v>
      </c>
      <c r="C81" s="363" t="s">
        <v>31</v>
      </c>
      <c r="D81" s="808" t="s">
        <v>3</v>
      </c>
      <c r="E81" s="809" t="s">
        <v>166</v>
      </c>
      <c r="F81" s="619">
        <v>1.1000000000000001</v>
      </c>
      <c r="G81" s="619">
        <v>0.85</v>
      </c>
      <c r="H81" s="619">
        <v>0.6</v>
      </c>
      <c r="I81" s="364">
        <v>1</v>
      </c>
      <c r="J81" s="785">
        <f t="shared" si="32"/>
        <v>0.56100000000000005</v>
      </c>
      <c r="K81" s="366" t="s">
        <v>33</v>
      </c>
      <c r="L81" s="649" t="s">
        <v>32</v>
      </c>
      <c r="M81" s="653" t="s">
        <v>219</v>
      </c>
    </row>
    <row r="82" spans="1:13" ht="15.75">
      <c r="A82" s="84">
        <v>30</v>
      </c>
      <c r="B82" s="296">
        <v>43891</v>
      </c>
      <c r="C82" s="363" t="s">
        <v>31</v>
      </c>
      <c r="D82" s="808" t="s">
        <v>3</v>
      </c>
      <c r="E82" s="809" t="s">
        <v>211</v>
      </c>
      <c r="F82" s="619">
        <v>1.3</v>
      </c>
      <c r="G82" s="619">
        <v>1.3</v>
      </c>
      <c r="H82" s="619">
        <v>0.6</v>
      </c>
      <c r="I82" s="364">
        <v>1</v>
      </c>
      <c r="J82" s="785">
        <f t="shared" si="32"/>
        <v>1.014</v>
      </c>
      <c r="K82" s="366" t="s">
        <v>33</v>
      </c>
      <c r="L82" s="649" t="s">
        <v>32</v>
      </c>
      <c r="M82" s="653" t="s">
        <v>217</v>
      </c>
    </row>
    <row r="83" spans="1:13" ht="15.75">
      <c r="A83" s="84">
        <v>31</v>
      </c>
      <c r="B83" s="296">
        <v>43891</v>
      </c>
      <c r="C83" s="363" t="s">
        <v>31</v>
      </c>
      <c r="D83" s="808" t="s">
        <v>3</v>
      </c>
      <c r="E83" s="809" t="s">
        <v>214</v>
      </c>
      <c r="F83" s="619">
        <v>1.3</v>
      </c>
      <c r="G83" s="619">
        <v>1.25</v>
      </c>
      <c r="H83" s="619">
        <v>0.6</v>
      </c>
      <c r="I83" s="364">
        <v>1</v>
      </c>
      <c r="J83" s="785">
        <f t="shared" si="32"/>
        <v>0.97499999999999998</v>
      </c>
      <c r="K83" s="366" t="s">
        <v>33</v>
      </c>
      <c r="L83" s="649" t="s">
        <v>32</v>
      </c>
      <c r="M83" s="653" t="s">
        <v>218</v>
      </c>
    </row>
    <row r="84" spans="1:13" ht="15.75">
      <c r="A84" s="84">
        <v>32</v>
      </c>
      <c r="B84" s="296">
        <v>43891</v>
      </c>
      <c r="C84" s="363" t="s">
        <v>31</v>
      </c>
      <c r="D84" s="808" t="s">
        <v>3</v>
      </c>
      <c r="E84" s="809" t="s">
        <v>168</v>
      </c>
      <c r="F84" s="619">
        <v>1.2</v>
      </c>
      <c r="G84" s="619">
        <v>1.1499999999999999</v>
      </c>
      <c r="H84" s="619">
        <v>0.6</v>
      </c>
      <c r="I84" s="364">
        <v>1</v>
      </c>
      <c r="J84" s="785">
        <f t="shared" si="32"/>
        <v>0.82799999999999996</v>
      </c>
      <c r="K84" s="366" t="s">
        <v>33</v>
      </c>
      <c r="L84" s="649" t="s">
        <v>32</v>
      </c>
      <c r="M84" s="653" t="s">
        <v>219</v>
      </c>
    </row>
    <row r="85" spans="1:13" ht="15.75">
      <c r="A85" s="84">
        <v>33</v>
      </c>
      <c r="B85" s="296">
        <v>43891</v>
      </c>
      <c r="C85" s="363" t="s">
        <v>31</v>
      </c>
      <c r="D85" s="808" t="s">
        <v>4</v>
      </c>
      <c r="E85" s="809" t="s">
        <v>177</v>
      </c>
      <c r="F85" s="619">
        <v>1.3</v>
      </c>
      <c r="G85" s="619">
        <v>1.05</v>
      </c>
      <c r="H85" s="619">
        <v>0.6</v>
      </c>
      <c r="I85" s="364">
        <v>1</v>
      </c>
      <c r="J85" s="785">
        <f t="shared" si="32"/>
        <v>0.81900000000000006</v>
      </c>
      <c r="K85" s="366" t="s">
        <v>33</v>
      </c>
      <c r="L85" s="649" t="s">
        <v>32</v>
      </c>
      <c r="M85" s="653" t="s">
        <v>216</v>
      </c>
    </row>
    <row r="86" spans="1:13" ht="15.75">
      <c r="A86" s="84">
        <v>34</v>
      </c>
      <c r="B86" s="812">
        <v>43891</v>
      </c>
      <c r="C86" s="813" t="s">
        <v>31</v>
      </c>
      <c r="D86" s="814" t="s">
        <v>4</v>
      </c>
      <c r="E86" s="815" t="s">
        <v>176</v>
      </c>
      <c r="F86" s="816">
        <v>1.7</v>
      </c>
      <c r="G86" s="816">
        <v>0.95</v>
      </c>
      <c r="H86" s="816">
        <v>0.6</v>
      </c>
      <c r="I86" s="817">
        <v>1</v>
      </c>
      <c r="J86" s="818">
        <f t="shared" si="32"/>
        <v>0.96899999999999997</v>
      </c>
      <c r="K86" s="819" t="s">
        <v>33</v>
      </c>
      <c r="L86" s="820" t="s">
        <v>32</v>
      </c>
      <c r="M86" s="821" t="s">
        <v>219</v>
      </c>
    </row>
    <row r="87" spans="1:13" ht="15.75">
      <c r="A87" s="84">
        <v>35</v>
      </c>
      <c r="B87" s="296">
        <v>43892</v>
      </c>
      <c r="C87" s="363" t="s">
        <v>31</v>
      </c>
      <c r="D87" s="781" t="s">
        <v>3</v>
      </c>
      <c r="E87" s="782" t="s">
        <v>177</v>
      </c>
      <c r="F87" s="783">
        <v>1.4</v>
      </c>
      <c r="G87" s="783">
        <v>0.95</v>
      </c>
      <c r="H87" s="783">
        <v>0.6</v>
      </c>
      <c r="I87" s="364">
        <v>1</v>
      </c>
      <c r="J87" s="785">
        <f t="shared" si="32"/>
        <v>0.79799999999999993</v>
      </c>
      <c r="K87" s="366" t="s">
        <v>33</v>
      </c>
      <c r="L87" s="649" t="s">
        <v>32</v>
      </c>
      <c r="M87" s="653" t="s">
        <v>216</v>
      </c>
    </row>
    <row r="88" spans="1:13" ht="15.75">
      <c r="A88" s="84">
        <v>36</v>
      </c>
      <c r="B88" s="296">
        <v>43892</v>
      </c>
      <c r="C88" s="363" t="s">
        <v>31</v>
      </c>
      <c r="D88" s="781" t="s">
        <v>3</v>
      </c>
      <c r="E88" s="782" t="s">
        <v>173</v>
      </c>
      <c r="F88" s="783">
        <v>1.3</v>
      </c>
      <c r="G88" s="783">
        <v>1.1499999999999999</v>
      </c>
      <c r="H88" s="783">
        <v>0.6</v>
      </c>
      <c r="I88" s="364">
        <v>1</v>
      </c>
      <c r="J88" s="785">
        <f t="shared" si="32"/>
        <v>0.89699999999999991</v>
      </c>
      <c r="K88" s="366" t="s">
        <v>33</v>
      </c>
      <c r="L88" s="649" t="s">
        <v>32</v>
      </c>
      <c r="M88" s="653" t="s">
        <v>219</v>
      </c>
    </row>
    <row r="89" spans="1:13" ht="15.75">
      <c r="A89" s="84">
        <v>37</v>
      </c>
      <c r="B89" s="296">
        <v>43892</v>
      </c>
      <c r="C89" s="363" t="s">
        <v>31</v>
      </c>
      <c r="D89" s="808" t="s">
        <v>4</v>
      </c>
      <c r="E89" s="809" t="s">
        <v>167</v>
      </c>
      <c r="F89" s="619">
        <v>1.1000000000000001</v>
      </c>
      <c r="G89" s="619">
        <v>0.75</v>
      </c>
      <c r="H89" s="783">
        <v>0.6</v>
      </c>
      <c r="I89" s="364">
        <v>1</v>
      </c>
      <c r="J89" s="785">
        <f t="shared" si="32"/>
        <v>0.495</v>
      </c>
      <c r="K89" s="366" t="s">
        <v>33</v>
      </c>
      <c r="L89" s="649" t="s">
        <v>32</v>
      </c>
      <c r="M89" s="653" t="s">
        <v>219</v>
      </c>
    </row>
    <row r="90" spans="1:13" ht="15.75">
      <c r="A90" s="84">
        <v>38</v>
      </c>
      <c r="B90" s="296">
        <v>43892</v>
      </c>
      <c r="C90" s="363" t="s">
        <v>31</v>
      </c>
      <c r="D90" s="781" t="s">
        <v>3</v>
      </c>
      <c r="E90" s="782" t="s">
        <v>167</v>
      </c>
      <c r="F90" s="783">
        <v>1.6</v>
      </c>
      <c r="G90" s="783">
        <v>1.35</v>
      </c>
      <c r="H90" s="783">
        <v>0.6</v>
      </c>
      <c r="I90" s="364">
        <v>1</v>
      </c>
      <c r="J90" s="785">
        <f t="shared" si="32"/>
        <v>1.296</v>
      </c>
      <c r="K90" s="366" t="s">
        <v>33</v>
      </c>
      <c r="L90" s="649" t="s">
        <v>32</v>
      </c>
      <c r="M90" s="653" t="s">
        <v>216</v>
      </c>
    </row>
    <row r="91" spans="1:13" ht="15.75">
      <c r="A91" s="84">
        <v>39</v>
      </c>
      <c r="B91" s="296">
        <v>43892</v>
      </c>
      <c r="C91" s="363" t="s">
        <v>31</v>
      </c>
      <c r="D91" s="781" t="s">
        <v>4</v>
      </c>
      <c r="E91" s="782" t="s">
        <v>175</v>
      </c>
      <c r="F91" s="783">
        <v>1.1000000000000001</v>
      </c>
      <c r="G91" s="783">
        <v>1.05</v>
      </c>
      <c r="H91" s="783">
        <v>0.6</v>
      </c>
      <c r="I91" s="364">
        <v>1</v>
      </c>
      <c r="J91" s="785">
        <f t="shared" si="32"/>
        <v>0.69300000000000017</v>
      </c>
      <c r="K91" s="366" t="s">
        <v>33</v>
      </c>
      <c r="L91" s="649" t="s">
        <v>32</v>
      </c>
      <c r="M91" s="653" t="s">
        <v>219</v>
      </c>
    </row>
    <row r="92" spans="1:13" ht="15.75">
      <c r="A92" s="84">
        <v>40</v>
      </c>
      <c r="B92" s="296">
        <v>43892</v>
      </c>
      <c r="C92" s="363" t="s">
        <v>31</v>
      </c>
      <c r="D92" s="808" t="s">
        <v>3</v>
      </c>
      <c r="E92" s="809" t="s">
        <v>180</v>
      </c>
      <c r="F92" s="619">
        <v>1</v>
      </c>
      <c r="G92" s="619">
        <v>0.85</v>
      </c>
      <c r="H92" s="783">
        <v>0.6</v>
      </c>
      <c r="I92" s="364">
        <v>1</v>
      </c>
      <c r="J92" s="785">
        <f t="shared" si="32"/>
        <v>0.51</v>
      </c>
      <c r="K92" s="366" t="s">
        <v>33</v>
      </c>
      <c r="L92" s="649" t="s">
        <v>32</v>
      </c>
      <c r="M92" s="653" t="s">
        <v>216</v>
      </c>
    </row>
    <row r="93" spans="1:13" ht="15.75">
      <c r="A93" s="84">
        <v>41</v>
      </c>
      <c r="B93" s="296">
        <v>43892</v>
      </c>
      <c r="C93" s="363" t="s">
        <v>31</v>
      </c>
      <c r="D93" s="781" t="s">
        <v>4</v>
      </c>
      <c r="E93" s="782" t="s">
        <v>174</v>
      </c>
      <c r="F93" s="783">
        <v>1.7</v>
      </c>
      <c r="G93" s="783">
        <v>0.95</v>
      </c>
      <c r="H93" s="783">
        <v>0.6</v>
      </c>
      <c r="I93" s="784">
        <v>1</v>
      </c>
      <c r="J93" s="785">
        <f t="shared" si="32"/>
        <v>0.96899999999999997</v>
      </c>
      <c r="K93" s="366" t="s">
        <v>33</v>
      </c>
      <c r="L93" s="649" t="s">
        <v>32</v>
      </c>
      <c r="M93" s="800" t="s">
        <v>217</v>
      </c>
    </row>
    <row r="94" spans="1:13" ht="15.75">
      <c r="A94" s="84">
        <v>42</v>
      </c>
      <c r="B94" s="296">
        <v>43892</v>
      </c>
      <c r="C94" s="363" t="s">
        <v>31</v>
      </c>
      <c r="D94" s="781" t="s">
        <v>3</v>
      </c>
      <c r="E94" s="782" t="s">
        <v>252</v>
      </c>
      <c r="F94" s="783">
        <v>2.2999999999999998</v>
      </c>
      <c r="G94" s="783">
        <v>0.95</v>
      </c>
      <c r="H94" s="783">
        <v>0.6</v>
      </c>
      <c r="I94" s="364">
        <v>1</v>
      </c>
      <c r="J94" s="785">
        <f t="shared" si="32"/>
        <v>1.3109999999999997</v>
      </c>
      <c r="K94" s="366" t="s">
        <v>33</v>
      </c>
      <c r="L94" s="649" t="s">
        <v>32</v>
      </c>
      <c r="M94" s="653" t="s">
        <v>216</v>
      </c>
    </row>
    <row r="95" spans="1:13" ht="15.75">
      <c r="A95" s="84">
        <v>43</v>
      </c>
      <c r="B95" s="296">
        <v>43892</v>
      </c>
      <c r="C95" s="363" t="s">
        <v>31</v>
      </c>
      <c r="D95" s="781" t="s">
        <v>3</v>
      </c>
      <c r="E95" s="782" t="s">
        <v>248</v>
      </c>
      <c r="F95" s="783">
        <v>1.2</v>
      </c>
      <c r="G95" s="783">
        <v>0.95</v>
      </c>
      <c r="H95" s="783">
        <v>0.6</v>
      </c>
      <c r="I95" s="364">
        <v>1</v>
      </c>
      <c r="J95" s="785">
        <f t="shared" si="32"/>
        <v>0.68399999999999994</v>
      </c>
      <c r="K95" s="366" t="s">
        <v>33</v>
      </c>
      <c r="L95" s="649" t="s">
        <v>32</v>
      </c>
      <c r="M95" s="653" t="s">
        <v>219</v>
      </c>
    </row>
    <row r="96" spans="1:13" ht="15.75">
      <c r="A96" s="84">
        <v>44</v>
      </c>
      <c r="B96" s="296">
        <v>43892</v>
      </c>
      <c r="C96" s="363" t="s">
        <v>31</v>
      </c>
      <c r="D96" s="781" t="s">
        <v>4</v>
      </c>
      <c r="E96" s="782" t="s">
        <v>256</v>
      </c>
      <c r="F96" s="783">
        <v>1.3</v>
      </c>
      <c r="G96" s="783">
        <v>1.05</v>
      </c>
      <c r="H96" s="783">
        <v>0.6</v>
      </c>
      <c r="I96" s="364">
        <v>1</v>
      </c>
      <c r="J96" s="785">
        <f t="shared" si="32"/>
        <v>0.81900000000000006</v>
      </c>
      <c r="K96" s="366" t="s">
        <v>33</v>
      </c>
      <c r="L96" s="649" t="s">
        <v>32</v>
      </c>
      <c r="M96" s="653" t="s">
        <v>218</v>
      </c>
    </row>
    <row r="97" spans="1:13" ht="15.75">
      <c r="A97" s="84">
        <v>45</v>
      </c>
      <c r="B97" s="296">
        <v>43892</v>
      </c>
      <c r="C97" s="363" t="s">
        <v>31</v>
      </c>
      <c r="D97" s="781" t="s">
        <v>4</v>
      </c>
      <c r="E97" s="782" t="s">
        <v>254</v>
      </c>
      <c r="F97" s="783">
        <v>1.2</v>
      </c>
      <c r="G97" s="783">
        <v>0.95</v>
      </c>
      <c r="H97" s="783">
        <v>0.6</v>
      </c>
      <c r="I97" s="364">
        <v>1</v>
      </c>
      <c r="J97" s="785">
        <f t="shared" si="32"/>
        <v>0.68399999999999994</v>
      </c>
      <c r="K97" s="366" t="s">
        <v>33</v>
      </c>
      <c r="L97" s="649" t="s">
        <v>32</v>
      </c>
      <c r="M97" s="653" t="s">
        <v>219</v>
      </c>
    </row>
    <row r="98" spans="1:13" ht="15.75">
      <c r="A98" s="84">
        <v>46</v>
      </c>
      <c r="B98" s="296">
        <v>43892</v>
      </c>
      <c r="C98" s="363" t="s">
        <v>31</v>
      </c>
      <c r="D98" s="781" t="s">
        <v>4</v>
      </c>
      <c r="E98" s="782" t="s">
        <v>255</v>
      </c>
      <c r="F98" s="783">
        <v>1.3</v>
      </c>
      <c r="G98" s="783">
        <v>1.3</v>
      </c>
      <c r="H98" s="783">
        <v>0.6</v>
      </c>
      <c r="I98" s="364">
        <v>1</v>
      </c>
      <c r="J98" s="785">
        <f t="shared" si="32"/>
        <v>1.014</v>
      </c>
      <c r="K98" s="366" t="s">
        <v>33</v>
      </c>
      <c r="L98" s="649" t="s">
        <v>32</v>
      </c>
      <c r="M98" s="653" t="s">
        <v>216</v>
      </c>
    </row>
    <row r="99" spans="1:13" ht="15.75">
      <c r="A99" s="84">
        <v>47</v>
      </c>
      <c r="B99" s="296">
        <v>43892</v>
      </c>
      <c r="C99" s="363" t="s">
        <v>31</v>
      </c>
      <c r="D99" s="781" t="s">
        <v>3</v>
      </c>
      <c r="E99" s="782" t="s">
        <v>245</v>
      </c>
      <c r="F99" s="783">
        <v>1.2</v>
      </c>
      <c r="G99" s="783">
        <v>0.85</v>
      </c>
      <c r="H99" s="783">
        <v>0.6</v>
      </c>
      <c r="I99" s="364">
        <v>1</v>
      </c>
      <c r="J99" s="785">
        <f t="shared" si="32"/>
        <v>0.61199999999999999</v>
      </c>
      <c r="K99" s="366" t="s">
        <v>33</v>
      </c>
      <c r="L99" s="649" t="s">
        <v>32</v>
      </c>
      <c r="M99" s="653" t="s">
        <v>219</v>
      </c>
    </row>
    <row r="100" spans="1:13" ht="15.75">
      <c r="A100" s="84">
        <v>48</v>
      </c>
      <c r="B100" s="296">
        <v>43892</v>
      </c>
      <c r="C100" s="363" t="s">
        <v>31</v>
      </c>
      <c r="D100" s="781" t="s">
        <v>3</v>
      </c>
      <c r="E100" s="782" t="s">
        <v>212</v>
      </c>
      <c r="F100" s="783">
        <v>1.6</v>
      </c>
      <c r="G100" s="783">
        <v>1.35</v>
      </c>
      <c r="H100" s="783">
        <v>0.6</v>
      </c>
      <c r="I100" s="364">
        <v>1</v>
      </c>
      <c r="J100" s="785">
        <f t="shared" si="32"/>
        <v>1.296</v>
      </c>
      <c r="K100" s="366" t="s">
        <v>33</v>
      </c>
      <c r="L100" s="649" t="s">
        <v>32</v>
      </c>
      <c r="M100" s="653" t="s">
        <v>216</v>
      </c>
    </row>
    <row r="101" spans="1:13" ht="15.75">
      <c r="A101" s="84">
        <v>49</v>
      </c>
      <c r="B101" s="296">
        <v>43892</v>
      </c>
      <c r="C101" s="363" t="s">
        <v>31</v>
      </c>
      <c r="D101" s="781" t="s">
        <v>4</v>
      </c>
      <c r="E101" s="782" t="s">
        <v>253</v>
      </c>
      <c r="F101" s="783">
        <v>1.3</v>
      </c>
      <c r="G101" s="783">
        <v>0.95</v>
      </c>
      <c r="H101" s="783">
        <v>0.6</v>
      </c>
      <c r="I101" s="364">
        <v>1</v>
      </c>
      <c r="J101" s="785">
        <f t="shared" si="32"/>
        <v>0.74099999999999988</v>
      </c>
      <c r="K101" s="366" t="s">
        <v>33</v>
      </c>
      <c r="L101" s="649" t="s">
        <v>32</v>
      </c>
      <c r="M101" s="653" t="s">
        <v>216</v>
      </c>
    </row>
    <row r="102" spans="1:13" ht="15.75">
      <c r="A102" s="84">
        <v>50</v>
      </c>
      <c r="B102" s="296">
        <v>43892</v>
      </c>
      <c r="C102" s="363" t="s">
        <v>31</v>
      </c>
      <c r="D102" s="781" t="s">
        <v>3</v>
      </c>
      <c r="E102" s="782" t="s">
        <v>247</v>
      </c>
      <c r="F102" s="783">
        <v>1.3</v>
      </c>
      <c r="G102" s="783">
        <v>0.75</v>
      </c>
      <c r="H102" s="783">
        <v>0.6</v>
      </c>
      <c r="I102" s="364">
        <v>1</v>
      </c>
      <c r="J102" s="785">
        <f t="shared" si="32"/>
        <v>0.58500000000000008</v>
      </c>
      <c r="K102" s="366" t="s">
        <v>33</v>
      </c>
      <c r="L102" s="649" t="s">
        <v>32</v>
      </c>
      <c r="M102" s="653" t="s">
        <v>219</v>
      </c>
    </row>
    <row r="103" spans="1:13" ht="15.75">
      <c r="A103" s="84">
        <v>51</v>
      </c>
      <c r="B103" s="296">
        <v>43892</v>
      </c>
      <c r="C103" s="363" t="s">
        <v>31</v>
      </c>
      <c r="D103" s="781" t="s">
        <v>4</v>
      </c>
      <c r="E103" s="782" t="s">
        <v>257</v>
      </c>
      <c r="F103" s="783">
        <v>1</v>
      </c>
      <c r="G103" s="783">
        <v>0.95</v>
      </c>
      <c r="H103" s="783">
        <v>0.6</v>
      </c>
      <c r="I103" s="364">
        <v>1</v>
      </c>
      <c r="J103" s="785">
        <f t="shared" si="32"/>
        <v>0.56999999999999995</v>
      </c>
      <c r="K103" s="366" t="s">
        <v>33</v>
      </c>
      <c r="L103" s="649" t="s">
        <v>32</v>
      </c>
      <c r="M103" s="653" t="s">
        <v>216</v>
      </c>
    </row>
    <row r="104" spans="1:13" ht="15.75">
      <c r="A104" s="84">
        <v>52</v>
      </c>
      <c r="B104" s="296">
        <v>43892</v>
      </c>
      <c r="C104" s="363" t="s">
        <v>31</v>
      </c>
      <c r="D104" s="781" t="s">
        <v>4</v>
      </c>
      <c r="E104" s="782" t="s">
        <v>258</v>
      </c>
      <c r="F104" s="783">
        <v>1.2</v>
      </c>
      <c r="G104" s="783">
        <v>1.1000000000000001</v>
      </c>
      <c r="H104" s="783">
        <v>0.6</v>
      </c>
      <c r="I104" s="364">
        <v>1</v>
      </c>
      <c r="J104" s="785">
        <f t="shared" si="32"/>
        <v>0.79200000000000004</v>
      </c>
      <c r="K104" s="366" t="s">
        <v>33</v>
      </c>
      <c r="L104" s="649" t="s">
        <v>32</v>
      </c>
      <c r="M104" s="653" t="s">
        <v>218</v>
      </c>
    </row>
    <row r="105" spans="1:13" ht="15.75">
      <c r="A105" s="84">
        <v>53</v>
      </c>
      <c r="B105" s="812">
        <v>43892</v>
      </c>
      <c r="C105" s="813" t="s">
        <v>31</v>
      </c>
      <c r="D105" s="864" t="s">
        <v>3</v>
      </c>
      <c r="E105" s="866" t="s">
        <v>180</v>
      </c>
      <c r="F105" s="867">
        <v>1.2</v>
      </c>
      <c r="G105" s="867">
        <v>0.95</v>
      </c>
      <c r="H105" s="867">
        <v>0.6</v>
      </c>
      <c r="I105" s="817">
        <v>1</v>
      </c>
      <c r="J105" s="818">
        <f t="shared" si="32"/>
        <v>0.68399999999999994</v>
      </c>
      <c r="K105" s="819" t="s">
        <v>33</v>
      </c>
      <c r="L105" s="820" t="s">
        <v>32</v>
      </c>
      <c r="M105" s="821" t="s">
        <v>216</v>
      </c>
    </row>
    <row r="106" spans="1:13" ht="15.75">
      <c r="A106" s="84">
        <v>54</v>
      </c>
      <c r="B106" s="296">
        <v>43893</v>
      </c>
      <c r="C106" s="363" t="s">
        <v>31</v>
      </c>
      <c r="D106" s="781" t="s">
        <v>3</v>
      </c>
      <c r="E106" s="782" t="s">
        <v>246</v>
      </c>
      <c r="F106" s="783">
        <v>1.3</v>
      </c>
      <c r="G106" s="783">
        <v>1.1499999999999999</v>
      </c>
      <c r="H106" s="783">
        <v>0.6</v>
      </c>
      <c r="I106" s="364">
        <v>1</v>
      </c>
      <c r="J106" s="785">
        <f t="shared" si="32"/>
        <v>0.89699999999999991</v>
      </c>
      <c r="K106" s="366" t="s">
        <v>33</v>
      </c>
      <c r="L106" s="649" t="s">
        <v>32</v>
      </c>
      <c r="M106" s="653" t="s">
        <v>219</v>
      </c>
    </row>
    <row r="107" spans="1:13" ht="15.75">
      <c r="A107" s="84">
        <v>55</v>
      </c>
      <c r="B107" s="296">
        <v>43893</v>
      </c>
      <c r="C107" s="363" t="s">
        <v>31</v>
      </c>
      <c r="D107" s="781" t="s">
        <v>3</v>
      </c>
      <c r="E107" s="782" t="s">
        <v>246</v>
      </c>
      <c r="F107" s="783">
        <v>1.9</v>
      </c>
      <c r="G107" s="783">
        <v>1.1499999999999999</v>
      </c>
      <c r="H107" s="783">
        <v>0.6</v>
      </c>
      <c r="I107" s="364">
        <v>1</v>
      </c>
      <c r="J107" s="785">
        <f t="shared" si="32"/>
        <v>1.3109999999999997</v>
      </c>
      <c r="K107" s="366" t="s">
        <v>33</v>
      </c>
      <c r="L107" s="649" t="s">
        <v>32</v>
      </c>
      <c r="M107" s="653" t="s">
        <v>216</v>
      </c>
    </row>
    <row r="108" spans="1:13" ht="15.75">
      <c r="A108" s="84">
        <v>56</v>
      </c>
      <c r="B108" s="296">
        <v>43893</v>
      </c>
      <c r="C108" s="363" t="s">
        <v>31</v>
      </c>
      <c r="D108" s="781" t="s">
        <v>3</v>
      </c>
      <c r="E108" s="782" t="s">
        <v>251</v>
      </c>
      <c r="F108" s="783">
        <v>1.2</v>
      </c>
      <c r="G108" s="783">
        <v>0.85</v>
      </c>
      <c r="H108" s="783">
        <v>0.6</v>
      </c>
      <c r="I108" s="364">
        <v>1</v>
      </c>
      <c r="J108" s="785">
        <f t="shared" si="32"/>
        <v>0.61199999999999999</v>
      </c>
      <c r="K108" s="366" t="s">
        <v>33</v>
      </c>
      <c r="L108" s="649" t="s">
        <v>32</v>
      </c>
      <c r="M108" s="653" t="s">
        <v>216</v>
      </c>
    </row>
    <row r="109" spans="1:13" ht="15.75">
      <c r="A109" s="84">
        <v>57</v>
      </c>
      <c r="B109" s="296">
        <v>43893</v>
      </c>
      <c r="C109" s="363" t="s">
        <v>31</v>
      </c>
      <c r="D109" s="781" t="s">
        <v>4</v>
      </c>
      <c r="E109" s="782" t="s">
        <v>252</v>
      </c>
      <c r="F109" s="783">
        <v>1.2</v>
      </c>
      <c r="G109" s="783">
        <v>0.6</v>
      </c>
      <c r="H109" s="783">
        <v>0.6</v>
      </c>
      <c r="I109" s="364">
        <v>1</v>
      </c>
      <c r="J109" s="785">
        <f t="shared" si="32"/>
        <v>0.432</v>
      </c>
      <c r="K109" s="366" t="s">
        <v>33</v>
      </c>
      <c r="L109" s="649" t="s">
        <v>32</v>
      </c>
      <c r="M109" s="653" t="s">
        <v>216</v>
      </c>
    </row>
    <row r="110" spans="1:13" ht="15.75">
      <c r="A110" s="84">
        <v>58</v>
      </c>
      <c r="B110" s="296">
        <v>43893</v>
      </c>
      <c r="C110" s="363" t="s">
        <v>31</v>
      </c>
      <c r="D110" s="810" t="s">
        <v>3</v>
      </c>
      <c r="E110" s="811" t="s">
        <v>183</v>
      </c>
      <c r="F110" s="42">
        <v>1.9</v>
      </c>
      <c r="G110" s="42">
        <v>1.25</v>
      </c>
      <c r="H110" s="783">
        <v>0.6</v>
      </c>
      <c r="I110" s="364">
        <v>1</v>
      </c>
      <c r="J110" s="785">
        <f t="shared" si="32"/>
        <v>1.425</v>
      </c>
      <c r="K110" s="366" t="s">
        <v>33</v>
      </c>
      <c r="L110" s="649" t="s">
        <v>32</v>
      </c>
      <c r="M110" s="653" t="s">
        <v>218</v>
      </c>
    </row>
    <row r="111" spans="1:13" ht="15.75">
      <c r="A111" s="84">
        <v>59</v>
      </c>
      <c r="B111" s="296">
        <v>43893</v>
      </c>
      <c r="C111" s="363" t="s">
        <v>31</v>
      </c>
      <c r="D111" s="781" t="s">
        <v>3</v>
      </c>
      <c r="E111" s="782" t="s">
        <v>250</v>
      </c>
      <c r="F111" s="783">
        <v>1.2</v>
      </c>
      <c r="G111" s="783">
        <v>1.2</v>
      </c>
      <c r="H111" s="783">
        <v>0.6</v>
      </c>
      <c r="I111" s="364">
        <v>1</v>
      </c>
      <c r="J111" s="785">
        <f t="shared" si="32"/>
        <v>0.86399999999999999</v>
      </c>
      <c r="K111" s="366" t="s">
        <v>33</v>
      </c>
      <c r="L111" s="649" t="s">
        <v>32</v>
      </c>
      <c r="M111" s="653" t="s">
        <v>219</v>
      </c>
    </row>
    <row r="112" spans="1:13" ht="15.75">
      <c r="A112" s="84">
        <v>60</v>
      </c>
      <c r="B112" s="296">
        <v>43893</v>
      </c>
      <c r="C112" s="363" t="s">
        <v>31</v>
      </c>
      <c r="D112" s="781" t="s">
        <v>4</v>
      </c>
      <c r="E112" s="782" t="s">
        <v>251</v>
      </c>
      <c r="F112" s="783">
        <v>1.3</v>
      </c>
      <c r="G112" s="783">
        <v>1.1499999999999999</v>
      </c>
      <c r="H112" s="783">
        <v>0.6</v>
      </c>
      <c r="I112" s="364">
        <v>1</v>
      </c>
      <c r="J112" s="785">
        <f t="shared" si="32"/>
        <v>0.89699999999999991</v>
      </c>
      <c r="K112" s="366" t="s">
        <v>33</v>
      </c>
      <c r="L112" s="649" t="s">
        <v>32</v>
      </c>
      <c r="M112" s="653" t="s">
        <v>216</v>
      </c>
    </row>
    <row r="113" spans="1:13" ht="15.75">
      <c r="A113" s="84">
        <v>61</v>
      </c>
      <c r="B113" s="812">
        <v>43893</v>
      </c>
      <c r="C113" s="813" t="s">
        <v>31</v>
      </c>
      <c r="D113" s="864" t="s">
        <v>4</v>
      </c>
      <c r="E113" s="866" t="s">
        <v>250</v>
      </c>
      <c r="F113" s="867">
        <v>1.2</v>
      </c>
      <c r="G113" s="867">
        <v>0.65</v>
      </c>
      <c r="H113" s="867">
        <v>0.6</v>
      </c>
      <c r="I113" s="817">
        <v>1</v>
      </c>
      <c r="J113" s="818">
        <f t="shared" si="32"/>
        <v>0.46799999999999997</v>
      </c>
      <c r="K113" s="819" t="s">
        <v>33</v>
      </c>
      <c r="L113" s="820" t="s">
        <v>32</v>
      </c>
      <c r="M113" s="821" t="s">
        <v>219</v>
      </c>
    </row>
    <row r="114" spans="1:13" ht="15.75">
      <c r="A114" s="84">
        <v>62</v>
      </c>
      <c r="B114" s="296">
        <v>43894</v>
      </c>
      <c r="C114" s="363" t="s">
        <v>31</v>
      </c>
      <c r="D114" s="781" t="s">
        <v>3</v>
      </c>
      <c r="E114" s="782" t="s">
        <v>257</v>
      </c>
      <c r="F114" s="783">
        <v>3.5</v>
      </c>
      <c r="G114" s="783">
        <v>1.25</v>
      </c>
      <c r="H114" s="783">
        <v>0.6</v>
      </c>
      <c r="I114" s="364">
        <v>1</v>
      </c>
      <c r="J114" s="365">
        <f t="shared" ref="J114:J153" si="33">F114*G114*H114</f>
        <v>2.625</v>
      </c>
      <c r="K114" s="366" t="s">
        <v>33</v>
      </c>
      <c r="L114" s="649" t="s">
        <v>32</v>
      </c>
      <c r="M114" s="653" t="s">
        <v>216</v>
      </c>
    </row>
    <row r="115" spans="1:13" ht="15.75">
      <c r="A115" s="84">
        <v>63</v>
      </c>
      <c r="B115" s="296">
        <v>43894</v>
      </c>
      <c r="C115" s="363" t="s">
        <v>31</v>
      </c>
      <c r="D115" s="808" t="s">
        <v>3</v>
      </c>
      <c r="E115" s="809" t="s">
        <v>258</v>
      </c>
      <c r="F115" s="619">
        <v>2.2999999999999998</v>
      </c>
      <c r="G115" s="619">
        <v>1.1499999999999999</v>
      </c>
      <c r="H115" s="783">
        <v>0.6</v>
      </c>
      <c r="I115" s="364">
        <v>1</v>
      </c>
      <c r="J115" s="365">
        <f t="shared" si="33"/>
        <v>1.5869999999999997</v>
      </c>
      <c r="K115" s="366" t="s">
        <v>33</v>
      </c>
      <c r="L115" s="649" t="s">
        <v>32</v>
      </c>
      <c r="M115" s="653" t="s">
        <v>217</v>
      </c>
    </row>
    <row r="116" spans="1:13" ht="15.75">
      <c r="A116" s="84">
        <v>64</v>
      </c>
      <c r="B116" s="296">
        <v>43894</v>
      </c>
      <c r="C116" s="363" t="s">
        <v>31</v>
      </c>
      <c r="D116" s="781" t="s">
        <v>3</v>
      </c>
      <c r="E116" s="782" t="s">
        <v>307</v>
      </c>
      <c r="F116" s="783">
        <v>1.5</v>
      </c>
      <c r="G116" s="783">
        <v>1.25</v>
      </c>
      <c r="H116" s="783">
        <v>0.6</v>
      </c>
      <c r="I116" s="364">
        <v>1</v>
      </c>
      <c r="J116" s="365">
        <f t="shared" si="33"/>
        <v>1.125</v>
      </c>
      <c r="K116" s="366" t="s">
        <v>33</v>
      </c>
      <c r="L116" s="649" t="s">
        <v>32</v>
      </c>
      <c r="M116" s="653" t="s">
        <v>218</v>
      </c>
    </row>
    <row r="117" spans="1:13" ht="15.75">
      <c r="A117" s="84">
        <v>65</v>
      </c>
      <c r="B117" s="296">
        <v>43894</v>
      </c>
      <c r="C117" s="363" t="s">
        <v>31</v>
      </c>
      <c r="D117" s="781" t="s">
        <v>3</v>
      </c>
      <c r="E117" s="782" t="s">
        <v>249</v>
      </c>
      <c r="F117" s="783">
        <v>1.4</v>
      </c>
      <c r="G117" s="783">
        <v>0.65</v>
      </c>
      <c r="H117" s="783">
        <v>0.6</v>
      </c>
      <c r="I117" s="364">
        <v>1</v>
      </c>
      <c r="J117" s="365">
        <f t="shared" si="33"/>
        <v>0.54599999999999993</v>
      </c>
      <c r="K117" s="366" t="s">
        <v>33</v>
      </c>
      <c r="L117" s="649" t="s">
        <v>32</v>
      </c>
      <c r="M117" s="653" t="s">
        <v>219</v>
      </c>
    </row>
    <row r="118" spans="1:13" ht="15.75">
      <c r="A118" s="84">
        <v>66</v>
      </c>
      <c r="B118" s="296">
        <v>43894</v>
      </c>
      <c r="C118" s="363" t="s">
        <v>31</v>
      </c>
      <c r="D118" s="781" t="s">
        <v>4</v>
      </c>
      <c r="E118" s="782" t="s">
        <v>296</v>
      </c>
      <c r="F118" s="783">
        <v>1.8</v>
      </c>
      <c r="G118" s="783">
        <v>1.25</v>
      </c>
      <c r="H118" s="783">
        <v>0.6</v>
      </c>
      <c r="I118" s="364">
        <v>1</v>
      </c>
      <c r="J118" s="365">
        <f t="shared" si="33"/>
        <v>1.3499999999999999</v>
      </c>
      <c r="K118" s="366" t="s">
        <v>33</v>
      </c>
      <c r="L118" s="649" t="s">
        <v>32</v>
      </c>
      <c r="M118" s="653" t="s">
        <v>216</v>
      </c>
    </row>
    <row r="119" spans="1:13" ht="15.75">
      <c r="A119" s="84">
        <v>67</v>
      </c>
      <c r="B119" s="296">
        <v>43894</v>
      </c>
      <c r="C119" s="363" t="s">
        <v>31</v>
      </c>
      <c r="D119" s="781" t="s">
        <v>3</v>
      </c>
      <c r="E119" s="782" t="s">
        <v>254</v>
      </c>
      <c r="F119" s="783">
        <v>1.4</v>
      </c>
      <c r="G119" s="783">
        <v>1.1499999999999999</v>
      </c>
      <c r="H119" s="783">
        <v>0.6</v>
      </c>
      <c r="I119" s="364">
        <v>1</v>
      </c>
      <c r="J119" s="365">
        <f t="shared" si="33"/>
        <v>0.96599999999999986</v>
      </c>
      <c r="K119" s="366" t="s">
        <v>33</v>
      </c>
      <c r="L119" s="649" t="s">
        <v>32</v>
      </c>
      <c r="M119" s="653" t="s">
        <v>219</v>
      </c>
    </row>
    <row r="120" spans="1:13" ht="15.75">
      <c r="A120" s="84">
        <v>68</v>
      </c>
      <c r="B120" s="296">
        <v>43894</v>
      </c>
      <c r="C120" s="363" t="s">
        <v>31</v>
      </c>
      <c r="D120" s="781" t="s">
        <v>3</v>
      </c>
      <c r="E120" s="782" t="s">
        <v>295</v>
      </c>
      <c r="F120" s="783">
        <v>1.2</v>
      </c>
      <c r="G120" s="783">
        <v>1.1499999999999999</v>
      </c>
      <c r="H120" s="783">
        <v>0.6</v>
      </c>
      <c r="I120" s="364">
        <v>1</v>
      </c>
      <c r="J120" s="365">
        <f t="shared" si="33"/>
        <v>0.82799999999999996</v>
      </c>
      <c r="K120" s="366" t="s">
        <v>33</v>
      </c>
      <c r="L120" s="649" t="s">
        <v>32</v>
      </c>
      <c r="M120" s="653" t="s">
        <v>219</v>
      </c>
    </row>
    <row r="121" spans="1:13" ht="15.75">
      <c r="A121" s="84">
        <v>69</v>
      </c>
      <c r="B121" s="296">
        <v>43894</v>
      </c>
      <c r="C121" s="363" t="s">
        <v>31</v>
      </c>
      <c r="D121" s="781" t="s">
        <v>3</v>
      </c>
      <c r="E121" s="782" t="s">
        <v>256</v>
      </c>
      <c r="F121" s="783">
        <v>2.9</v>
      </c>
      <c r="G121" s="783">
        <v>1.25</v>
      </c>
      <c r="H121" s="783">
        <v>0.6</v>
      </c>
      <c r="I121" s="364">
        <v>1</v>
      </c>
      <c r="J121" s="365">
        <f t="shared" si="33"/>
        <v>2.1749999999999998</v>
      </c>
      <c r="K121" s="366" t="s">
        <v>33</v>
      </c>
      <c r="L121" s="649" t="s">
        <v>32</v>
      </c>
      <c r="M121" s="653" t="s">
        <v>216</v>
      </c>
    </row>
    <row r="122" spans="1:13" ht="15.75">
      <c r="A122" s="84">
        <v>70</v>
      </c>
      <c r="B122" s="296">
        <v>43894</v>
      </c>
      <c r="C122" s="363" t="s">
        <v>31</v>
      </c>
      <c r="D122" s="781" t="s">
        <v>3</v>
      </c>
      <c r="E122" s="782" t="s">
        <v>294</v>
      </c>
      <c r="F122" s="783">
        <v>1.2</v>
      </c>
      <c r="G122" s="783">
        <v>1.1499999999999999</v>
      </c>
      <c r="H122" s="783">
        <v>0.6</v>
      </c>
      <c r="I122" s="364">
        <v>1</v>
      </c>
      <c r="J122" s="365">
        <f t="shared" si="33"/>
        <v>0.82799999999999996</v>
      </c>
      <c r="K122" s="366" t="s">
        <v>33</v>
      </c>
      <c r="L122" s="649" t="s">
        <v>32</v>
      </c>
      <c r="M122" s="653" t="s">
        <v>219</v>
      </c>
    </row>
    <row r="123" spans="1:13" ht="15.75">
      <c r="A123" s="84">
        <v>71</v>
      </c>
      <c r="B123" s="296">
        <v>43894</v>
      </c>
      <c r="C123" s="363" t="s">
        <v>31</v>
      </c>
      <c r="D123" s="781" t="s">
        <v>4</v>
      </c>
      <c r="E123" s="782" t="s">
        <v>298</v>
      </c>
      <c r="F123" s="783">
        <v>1.3</v>
      </c>
      <c r="G123" s="783">
        <v>1.25</v>
      </c>
      <c r="H123" s="783">
        <v>0.6</v>
      </c>
      <c r="I123" s="364">
        <v>1</v>
      </c>
      <c r="J123" s="365">
        <f t="shared" si="33"/>
        <v>0.97499999999999998</v>
      </c>
      <c r="K123" s="366" t="s">
        <v>33</v>
      </c>
      <c r="L123" s="649" t="s">
        <v>32</v>
      </c>
      <c r="M123" s="653" t="s">
        <v>219</v>
      </c>
    </row>
    <row r="124" spans="1:13" ht="15.75">
      <c r="A124" s="84">
        <v>72</v>
      </c>
      <c r="B124" s="296">
        <v>43894</v>
      </c>
      <c r="C124" s="363" t="s">
        <v>31</v>
      </c>
      <c r="D124" s="781" t="s">
        <v>3</v>
      </c>
      <c r="E124" s="782" t="s">
        <v>305</v>
      </c>
      <c r="F124" s="783">
        <v>1.6</v>
      </c>
      <c r="G124" s="783">
        <v>1.25</v>
      </c>
      <c r="H124" s="783">
        <v>0.6</v>
      </c>
      <c r="I124" s="364">
        <v>1</v>
      </c>
      <c r="J124" s="365">
        <f t="shared" si="33"/>
        <v>1.2</v>
      </c>
      <c r="K124" s="366" t="s">
        <v>33</v>
      </c>
      <c r="L124" s="649" t="s">
        <v>32</v>
      </c>
      <c r="M124" s="653" t="s">
        <v>216</v>
      </c>
    </row>
    <row r="125" spans="1:13" ht="15.75">
      <c r="A125" s="84">
        <v>73</v>
      </c>
      <c r="B125" s="296">
        <v>43894</v>
      </c>
      <c r="C125" s="363" t="s">
        <v>31</v>
      </c>
      <c r="D125" s="781" t="s">
        <v>3</v>
      </c>
      <c r="E125" s="782" t="s">
        <v>287</v>
      </c>
      <c r="F125" s="783">
        <v>2.1</v>
      </c>
      <c r="G125" s="783">
        <v>1.25</v>
      </c>
      <c r="H125" s="783">
        <v>0.6</v>
      </c>
      <c r="I125" s="364">
        <v>1</v>
      </c>
      <c r="J125" s="365">
        <f t="shared" si="33"/>
        <v>1.575</v>
      </c>
      <c r="K125" s="366" t="s">
        <v>33</v>
      </c>
      <c r="L125" s="649" t="s">
        <v>32</v>
      </c>
      <c r="M125" s="653" t="s">
        <v>218</v>
      </c>
    </row>
    <row r="126" spans="1:13" ht="15.75">
      <c r="A126" s="84">
        <v>74</v>
      </c>
      <c r="B126" s="296">
        <v>43894</v>
      </c>
      <c r="C126" s="363" t="s">
        <v>31</v>
      </c>
      <c r="D126" s="781" t="s">
        <v>3</v>
      </c>
      <c r="E126" s="782" t="s">
        <v>303</v>
      </c>
      <c r="F126" s="783">
        <v>1.6</v>
      </c>
      <c r="G126" s="783">
        <v>1.25</v>
      </c>
      <c r="H126" s="783">
        <v>0.6</v>
      </c>
      <c r="I126" s="364">
        <v>1</v>
      </c>
      <c r="J126" s="365">
        <f t="shared" si="33"/>
        <v>1.2</v>
      </c>
      <c r="K126" s="366" t="s">
        <v>33</v>
      </c>
      <c r="L126" s="649" t="s">
        <v>32</v>
      </c>
      <c r="M126" s="653" t="s">
        <v>219</v>
      </c>
    </row>
    <row r="127" spans="1:13" ht="15.75">
      <c r="A127" s="84">
        <v>75</v>
      </c>
      <c r="B127" s="296">
        <v>43894</v>
      </c>
      <c r="C127" s="363" t="s">
        <v>31</v>
      </c>
      <c r="D127" s="781" t="s">
        <v>3</v>
      </c>
      <c r="E127" s="782" t="s">
        <v>253</v>
      </c>
      <c r="F127" s="783">
        <v>1.2</v>
      </c>
      <c r="G127" s="783">
        <v>1.25</v>
      </c>
      <c r="H127" s="783">
        <v>0.6</v>
      </c>
      <c r="I127" s="364">
        <v>1</v>
      </c>
      <c r="J127" s="365">
        <f t="shared" si="33"/>
        <v>0.89999999999999991</v>
      </c>
      <c r="K127" s="366" t="s">
        <v>33</v>
      </c>
      <c r="L127" s="649" t="s">
        <v>32</v>
      </c>
      <c r="M127" s="653" t="s">
        <v>216</v>
      </c>
    </row>
    <row r="128" spans="1:13" ht="15.75">
      <c r="A128" s="84">
        <v>76</v>
      </c>
      <c r="B128" s="296">
        <v>43894</v>
      </c>
      <c r="C128" s="363" t="s">
        <v>31</v>
      </c>
      <c r="D128" s="781" t="s">
        <v>3</v>
      </c>
      <c r="E128" s="782" t="s">
        <v>304</v>
      </c>
      <c r="F128" s="783">
        <v>2.5</v>
      </c>
      <c r="G128" s="783">
        <v>1.25</v>
      </c>
      <c r="H128" s="783">
        <v>0.6</v>
      </c>
      <c r="I128" s="364">
        <v>1</v>
      </c>
      <c r="J128" s="365">
        <f t="shared" si="33"/>
        <v>1.875</v>
      </c>
      <c r="K128" s="366" t="s">
        <v>33</v>
      </c>
      <c r="L128" s="649" t="s">
        <v>32</v>
      </c>
      <c r="M128" s="653" t="s">
        <v>216</v>
      </c>
    </row>
    <row r="129" spans="1:13" ht="15.75">
      <c r="A129" s="84">
        <v>77</v>
      </c>
      <c r="B129" s="296">
        <v>43894</v>
      </c>
      <c r="C129" s="363" t="s">
        <v>31</v>
      </c>
      <c r="D129" s="781" t="s">
        <v>3</v>
      </c>
      <c r="E129" s="782" t="s">
        <v>247</v>
      </c>
      <c r="F129" s="783">
        <v>1.3</v>
      </c>
      <c r="G129" s="783">
        <v>1.25</v>
      </c>
      <c r="H129" s="783">
        <v>0.6</v>
      </c>
      <c r="I129" s="364">
        <v>1</v>
      </c>
      <c r="J129" s="365">
        <f t="shared" si="33"/>
        <v>0.97499999999999998</v>
      </c>
      <c r="K129" s="366" t="s">
        <v>33</v>
      </c>
      <c r="L129" s="649" t="s">
        <v>32</v>
      </c>
      <c r="M129" s="653" t="s">
        <v>219</v>
      </c>
    </row>
    <row r="130" spans="1:13" ht="15.75">
      <c r="A130" s="84">
        <v>78</v>
      </c>
      <c r="B130" s="296">
        <v>43894</v>
      </c>
      <c r="C130" s="363" t="s">
        <v>31</v>
      </c>
      <c r="D130" s="781" t="s">
        <v>3</v>
      </c>
      <c r="E130" s="782" t="s">
        <v>300</v>
      </c>
      <c r="F130" s="783">
        <v>1.7</v>
      </c>
      <c r="G130" s="783">
        <v>1.25</v>
      </c>
      <c r="H130" s="783">
        <v>0.6</v>
      </c>
      <c r="I130" s="364">
        <v>1</v>
      </c>
      <c r="J130" s="365">
        <f t="shared" si="33"/>
        <v>1.2749999999999999</v>
      </c>
      <c r="K130" s="366" t="s">
        <v>33</v>
      </c>
      <c r="L130" s="649" t="s">
        <v>32</v>
      </c>
      <c r="M130" s="653" t="s">
        <v>217</v>
      </c>
    </row>
    <row r="131" spans="1:13" ht="15.75">
      <c r="A131" s="84">
        <v>79</v>
      </c>
      <c r="B131" s="812">
        <v>43894</v>
      </c>
      <c r="C131" s="813" t="s">
        <v>31</v>
      </c>
      <c r="D131" s="864" t="s">
        <v>3</v>
      </c>
      <c r="E131" s="866" t="s">
        <v>301</v>
      </c>
      <c r="F131" s="867">
        <v>1.2</v>
      </c>
      <c r="G131" s="867">
        <v>1.05</v>
      </c>
      <c r="H131" s="867">
        <v>0.6</v>
      </c>
      <c r="I131" s="817">
        <v>1</v>
      </c>
      <c r="J131" s="921">
        <f t="shared" si="33"/>
        <v>0.75600000000000001</v>
      </c>
      <c r="K131" s="819" t="s">
        <v>33</v>
      </c>
      <c r="L131" s="820" t="s">
        <v>32</v>
      </c>
      <c r="M131" s="821" t="s">
        <v>219</v>
      </c>
    </row>
    <row r="132" spans="1:13" ht="15.75">
      <c r="A132" s="84">
        <v>80</v>
      </c>
      <c r="B132" s="296">
        <v>43895</v>
      </c>
      <c r="C132" s="363" t="s">
        <v>31</v>
      </c>
      <c r="D132" s="781" t="s">
        <v>3</v>
      </c>
      <c r="E132" s="809" t="s">
        <v>184</v>
      </c>
      <c r="F132" s="619">
        <v>1.7</v>
      </c>
      <c r="G132" s="619">
        <v>1.25</v>
      </c>
      <c r="H132" s="783">
        <v>0.6</v>
      </c>
      <c r="I132" s="364">
        <v>1</v>
      </c>
      <c r="J132" s="365">
        <f t="shared" si="33"/>
        <v>1.2749999999999999</v>
      </c>
      <c r="K132" s="366" t="s">
        <v>33</v>
      </c>
      <c r="L132" s="649" t="s">
        <v>32</v>
      </c>
      <c r="M132" s="653" t="s">
        <v>308</v>
      </c>
    </row>
    <row r="133" spans="1:13" ht="15.75">
      <c r="A133" s="84">
        <v>81</v>
      </c>
      <c r="B133" s="296">
        <v>43895</v>
      </c>
      <c r="C133" s="363" t="s">
        <v>31</v>
      </c>
      <c r="D133" s="781" t="s">
        <v>3</v>
      </c>
      <c r="E133" s="782" t="s">
        <v>255</v>
      </c>
      <c r="F133" s="783">
        <v>2</v>
      </c>
      <c r="G133" s="783">
        <v>1.25</v>
      </c>
      <c r="H133" s="783">
        <v>0.6</v>
      </c>
      <c r="I133" s="364">
        <v>1</v>
      </c>
      <c r="J133" s="365">
        <f t="shared" si="33"/>
        <v>1.5</v>
      </c>
      <c r="K133" s="366" t="s">
        <v>33</v>
      </c>
      <c r="L133" s="649" t="s">
        <v>32</v>
      </c>
      <c r="M133" s="653" t="s">
        <v>216</v>
      </c>
    </row>
    <row r="134" spans="1:13" ht="15.75">
      <c r="A134" s="84">
        <v>82</v>
      </c>
      <c r="B134" s="296">
        <v>43895</v>
      </c>
      <c r="C134" s="363" t="s">
        <v>31</v>
      </c>
      <c r="D134" s="781" t="s">
        <v>3</v>
      </c>
      <c r="E134" s="782" t="s">
        <v>297</v>
      </c>
      <c r="F134" s="783">
        <v>1.2</v>
      </c>
      <c r="G134" s="783">
        <v>0.85</v>
      </c>
      <c r="H134" s="783">
        <v>0.6</v>
      </c>
      <c r="I134" s="364">
        <v>1</v>
      </c>
      <c r="J134" s="365">
        <f t="shared" si="33"/>
        <v>0.61199999999999999</v>
      </c>
      <c r="K134" s="366" t="s">
        <v>33</v>
      </c>
      <c r="L134" s="649" t="s">
        <v>32</v>
      </c>
      <c r="M134" s="653" t="s">
        <v>218</v>
      </c>
    </row>
    <row r="135" spans="1:13" ht="15.75">
      <c r="A135" s="84">
        <v>83</v>
      </c>
      <c r="B135" s="296">
        <v>43895</v>
      </c>
      <c r="C135" s="363" t="s">
        <v>31</v>
      </c>
      <c r="D135" s="781" t="s">
        <v>4</v>
      </c>
      <c r="E135" s="782" t="s">
        <v>299</v>
      </c>
      <c r="F135" s="783">
        <v>1.7</v>
      </c>
      <c r="G135" s="783">
        <v>0.75</v>
      </c>
      <c r="H135" s="783">
        <v>0.6</v>
      </c>
      <c r="I135" s="364">
        <v>1</v>
      </c>
      <c r="J135" s="365">
        <f t="shared" si="33"/>
        <v>0.7649999999999999</v>
      </c>
      <c r="K135" s="366" t="s">
        <v>33</v>
      </c>
      <c r="L135" s="649" t="s">
        <v>32</v>
      </c>
      <c r="M135" s="653" t="s">
        <v>216</v>
      </c>
    </row>
    <row r="136" spans="1:13" ht="15.75">
      <c r="A136" s="84">
        <v>84</v>
      </c>
      <c r="B136" s="296">
        <v>43895</v>
      </c>
      <c r="C136" s="363" t="s">
        <v>31</v>
      </c>
      <c r="D136" s="810" t="s">
        <v>3</v>
      </c>
      <c r="E136" s="811" t="s">
        <v>186</v>
      </c>
      <c r="F136" s="42">
        <v>1.3</v>
      </c>
      <c r="G136" s="42">
        <v>1.25</v>
      </c>
      <c r="H136" s="783">
        <v>0.6</v>
      </c>
      <c r="I136" s="364">
        <v>1</v>
      </c>
      <c r="J136" s="365">
        <f t="shared" si="33"/>
        <v>0.97499999999999998</v>
      </c>
      <c r="K136" s="366" t="s">
        <v>33</v>
      </c>
      <c r="L136" s="649" t="s">
        <v>32</v>
      </c>
      <c r="M136" s="653" t="s">
        <v>219</v>
      </c>
    </row>
    <row r="137" spans="1:13" ht="15.75">
      <c r="A137" s="84">
        <v>85</v>
      </c>
      <c r="B137" s="296">
        <v>43895</v>
      </c>
      <c r="C137" s="363" t="s">
        <v>31</v>
      </c>
      <c r="D137" s="810" t="s">
        <v>3</v>
      </c>
      <c r="E137" s="811" t="s">
        <v>185</v>
      </c>
      <c r="F137" s="42">
        <v>1.5</v>
      </c>
      <c r="G137" s="42">
        <v>1.1499999999999999</v>
      </c>
      <c r="H137" s="783">
        <v>0.6</v>
      </c>
      <c r="I137" s="364">
        <v>1</v>
      </c>
      <c r="J137" s="365">
        <f t="shared" si="33"/>
        <v>1.0349999999999999</v>
      </c>
      <c r="K137" s="366" t="s">
        <v>33</v>
      </c>
      <c r="L137" s="649" t="s">
        <v>32</v>
      </c>
      <c r="M137" s="653" t="s">
        <v>217</v>
      </c>
    </row>
    <row r="138" spans="1:13" ht="15.75">
      <c r="A138" s="84">
        <v>86</v>
      </c>
      <c r="B138" s="296">
        <v>43895</v>
      </c>
      <c r="C138" s="363" t="s">
        <v>31</v>
      </c>
      <c r="D138" s="781" t="s">
        <v>3</v>
      </c>
      <c r="E138" s="782" t="s">
        <v>287</v>
      </c>
      <c r="F138" s="783">
        <v>1.3</v>
      </c>
      <c r="G138" s="783">
        <v>1.25</v>
      </c>
      <c r="H138" s="783">
        <v>0.6</v>
      </c>
      <c r="I138" s="364">
        <v>1</v>
      </c>
      <c r="J138" s="365">
        <f t="shared" si="33"/>
        <v>0.97499999999999998</v>
      </c>
      <c r="K138" s="366" t="s">
        <v>33</v>
      </c>
      <c r="L138" s="649" t="s">
        <v>32</v>
      </c>
      <c r="M138" s="653" t="s">
        <v>219</v>
      </c>
    </row>
    <row r="139" spans="1:13" ht="15.75">
      <c r="A139" s="84">
        <v>87</v>
      </c>
      <c r="B139" s="296">
        <v>43895</v>
      </c>
      <c r="C139" s="363" t="s">
        <v>31</v>
      </c>
      <c r="D139" s="781" t="s">
        <v>3</v>
      </c>
      <c r="E139" s="782" t="s">
        <v>334</v>
      </c>
      <c r="F139" s="783">
        <v>2.6</v>
      </c>
      <c r="G139" s="783">
        <v>0.65</v>
      </c>
      <c r="H139" s="783">
        <v>0.6</v>
      </c>
      <c r="I139" s="364">
        <v>1</v>
      </c>
      <c r="J139" s="365">
        <f t="shared" si="33"/>
        <v>1.014</v>
      </c>
      <c r="K139" s="366" t="s">
        <v>33</v>
      </c>
      <c r="L139" s="649" t="s">
        <v>32</v>
      </c>
      <c r="M139" s="653" t="s">
        <v>217</v>
      </c>
    </row>
    <row r="140" spans="1:13" ht="15.75">
      <c r="A140" s="84">
        <v>88</v>
      </c>
      <c r="B140" s="296">
        <v>43895</v>
      </c>
      <c r="C140" s="363" t="s">
        <v>31</v>
      </c>
      <c r="D140" s="781" t="s">
        <v>3</v>
      </c>
      <c r="E140" s="782" t="s">
        <v>331</v>
      </c>
      <c r="F140" s="783">
        <v>2.2000000000000002</v>
      </c>
      <c r="G140" s="783">
        <v>1.35</v>
      </c>
      <c r="H140" s="783">
        <v>0.6</v>
      </c>
      <c r="I140" s="364">
        <v>1</v>
      </c>
      <c r="J140" s="365">
        <f t="shared" si="33"/>
        <v>1.7820000000000003</v>
      </c>
      <c r="K140" s="366" t="s">
        <v>33</v>
      </c>
      <c r="L140" s="649" t="s">
        <v>32</v>
      </c>
      <c r="M140" s="653" t="s">
        <v>216</v>
      </c>
    </row>
    <row r="141" spans="1:13" ht="15.75">
      <c r="A141" s="84">
        <v>89</v>
      </c>
      <c r="B141" s="296">
        <v>43895</v>
      </c>
      <c r="C141" s="363" t="s">
        <v>31</v>
      </c>
      <c r="D141" s="781" t="s">
        <v>3</v>
      </c>
      <c r="E141" s="782" t="s">
        <v>305</v>
      </c>
      <c r="F141" s="783">
        <v>1.2</v>
      </c>
      <c r="G141" s="783">
        <v>1.1499999999999999</v>
      </c>
      <c r="H141" s="783">
        <v>0.6</v>
      </c>
      <c r="I141" s="364">
        <v>1</v>
      </c>
      <c r="J141" s="365">
        <f t="shared" si="33"/>
        <v>0.82799999999999996</v>
      </c>
      <c r="K141" s="366" t="s">
        <v>33</v>
      </c>
      <c r="L141" s="649" t="s">
        <v>32</v>
      </c>
      <c r="M141" s="653" t="s">
        <v>216</v>
      </c>
    </row>
    <row r="142" spans="1:13" ht="15.75">
      <c r="A142" s="84">
        <v>90</v>
      </c>
      <c r="B142" s="296">
        <v>43895</v>
      </c>
      <c r="C142" s="363" t="s">
        <v>31</v>
      </c>
      <c r="D142" s="781" t="s">
        <v>3</v>
      </c>
      <c r="E142" s="782" t="s">
        <v>306</v>
      </c>
      <c r="F142" s="783">
        <v>1.2</v>
      </c>
      <c r="G142" s="783">
        <v>0.65</v>
      </c>
      <c r="H142" s="783">
        <v>0.6</v>
      </c>
      <c r="I142" s="364">
        <v>1</v>
      </c>
      <c r="J142" s="365">
        <f t="shared" si="33"/>
        <v>0.46799999999999997</v>
      </c>
      <c r="K142" s="366" t="s">
        <v>33</v>
      </c>
      <c r="L142" s="649" t="s">
        <v>32</v>
      </c>
      <c r="M142" s="653" t="s">
        <v>218</v>
      </c>
    </row>
    <row r="143" spans="1:13" ht="15.75">
      <c r="A143" s="84">
        <v>91</v>
      </c>
      <c r="B143" s="296">
        <v>43895</v>
      </c>
      <c r="C143" s="363" t="s">
        <v>31</v>
      </c>
      <c r="D143" s="781" t="s">
        <v>4</v>
      </c>
      <c r="E143" s="782" t="s">
        <v>323</v>
      </c>
      <c r="F143" s="783">
        <v>1.2</v>
      </c>
      <c r="G143" s="783">
        <v>0.95</v>
      </c>
      <c r="H143" s="783">
        <v>0.6</v>
      </c>
      <c r="I143" s="364">
        <v>1</v>
      </c>
      <c r="J143" s="365">
        <f t="shared" si="33"/>
        <v>0.68399999999999994</v>
      </c>
      <c r="K143" s="366" t="s">
        <v>33</v>
      </c>
      <c r="L143" s="649" t="s">
        <v>32</v>
      </c>
      <c r="M143" s="653" t="s">
        <v>219</v>
      </c>
    </row>
    <row r="144" spans="1:13" ht="15.75">
      <c r="A144" s="84">
        <v>92</v>
      </c>
      <c r="B144" s="296">
        <v>43895</v>
      </c>
      <c r="C144" s="363" t="s">
        <v>31</v>
      </c>
      <c r="D144" s="781" t="s">
        <v>3</v>
      </c>
      <c r="E144" s="782" t="s">
        <v>326</v>
      </c>
      <c r="F144" s="783">
        <v>1.4</v>
      </c>
      <c r="G144" s="783">
        <v>1.1499999999999999</v>
      </c>
      <c r="H144" s="783">
        <v>0.6</v>
      </c>
      <c r="I144" s="364">
        <v>1</v>
      </c>
      <c r="J144" s="365">
        <f t="shared" si="33"/>
        <v>0.96599999999999986</v>
      </c>
      <c r="K144" s="366" t="s">
        <v>33</v>
      </c>
      <c r="L144" s="649" t="s">
        <v>32</v>
      </c>
      <c r="M144" s="653" t="s">
        <v>216</v>
      </c>
    </row>
    <row r="145" spans="1:13" ht="15.75">
      <c r="A145" s="84">
        <v>93</v>
      </c>
      <c r="B145" s="296">
        <v>43895</v>
      </c>
      <c r="C145" s="363" t="s">
        <v>31</v>
      </c>
      <c r="D145" s="781" t="s">
        <v>3</v>
      </c>
      <c r="E145" s="782" t="s">
        <v>333</v>
      </c>
      <c r="F145" s="783">
        <v>1</v>
      </c>
      <c r="G145" s="783">
        <v>0.75</v>
      </c>
      <c r="H145" s="783">
        <v>0.6</v>
      </c>
      <c r="I145" s="364">
        <v>1</v>
      </c>
      <c r="J145" s="365">
        <f t="shared" si="33"/>
        <v>0.44999999999999996</v>
      </c>
      <c r="K145" s="366" t="s">
        <v>33</v>
      </c>
      <c r="L145" s="649" t="s">
        <v>32</v>
      </c>
      <c r="M145" s="653" t="s">
        <v>219</v>
      </c>
    </row>
    <row r="146" spans="1:13" ht="15.75">
      <c r="A146" s="84">
        <v>94</v>
      </c>
      <c r="B146" s="812">
        <v>43895</v>
      </c>
      <c r="C146" s="813" t="s">
        <v>31</v>
      </c>
      <c r="D146" s="864" t="s">
        <v>3</v>
      </c>
      <c r="E146" s="866" t="s">
        <v>327</v>
      </c>
      <c r="F146" s="867">
        <v>1.2</v>
      </c>
      <c r="G146" s="867">
        <v>1.1499999999999999</v>
      </c>
      <c r="H146" s="867">
        <v>0.6</v>
      </c>
      <c r="I146" s="817">
        <v>1</v>
      </c>
      <c r="J146" s="921">
        <f t="shared" si="33"/>
        <v>0.82799999999999996</v>
      </c>
      <c r="K146" s="819" t="s">
        <v>33</v>
      </c>
      <c r="L146" s="820" t="s">
        <v>32</v>
      </c>
      <c r="M146" s="821" t="s">
        <v>219</v>
      </c>
    </row>
    <row r="147" spans="1:13" ht="15.75">
      <c r="A147" s="84">
        <v>95</v>
      </c>
      <c r="B147" s="296">
        <v>43896</v>
      </c>
      <c r="C147" s="363" t="s">
        <v>31</v>
      </c>
      <c r="D147" s="781" t="s">
        <v>3</v>
      </c>
      <c r="E147" s="782" t="s">
        <v>330</v>
      </c>
      <c r="F147" s="783">
        <v>1.4</v>
      </c>
      <c r="G147" s="783">
        <v>1.05</v>
      </c>
      <c r="H147" s="783">
        <v>1</v>
      </c>
      <c r="I147" s="364">
        <v>1</v>
      </c>
      <c r="J147" s="365">
        <f t="shared" si="33"/>
        <v>1.47</v>
      </c>
      <c r="K147" s="366" t="s">
        <v>33</v>
      </c>
      <c r="L147" s="649" t="s">
        <v>32</v>
      </c>
      <c r="M147" s="653" t="s">
        <v>308</v>
      </c>
    </row>
    <row r="148" spans="1:13" ht="15.75">
      <c r="A148" s="84">
        <v>96</v>
      </c>
      <c r="B148" s="296">
        <v>43896</v>
      </c>
      <c r="C148" s="363" t="s">
        <v>31</v>
      </c>
      <c r="D148" s="781" t="s">
        <v>3</v>
      </c>
      <c r="E148" s="782" t="s">
        <v>332</v>
      </c>
      <c r="F148" s="783">
        <v>1.1000000000000001</v>
      </c>
      <c r="G148" s="783">
        <v>1.1000000000000001</v>
      </c>
      <c r="H148" s="783">
        <v>0.6</v>
      </c>
      <c r="I148" s="364">
        <v>1</v>
      </c>
      <c r="J148" s="365">
        <f t="shared" si="33"/>
        <v>0.72600000000000009</v>
      </c>
      <c r="K148" s="366" t="s">
        <v>33</v>
      </c>
      <c r="L148" s="649" t="s">
        <v>32</v>
      </c>
      <c r="M148" s="653" t="s">
        <v>218</v>
      </c>
    </row>
    <row r="149" spans="1:13" ht="15.75">
      <c r="A149" s="84">
        <v>97</v>
      </c>
      <c r="B149" s="296">
        <v>43896</v>
      </c>
      <c r="C149" s="363" t="s">
        <v>31</v>
      </c>
      <c r="D149" s="781" t="s">
        <v>3</v>
      </c>
      <c r="E149" s="782" t="s">
        <v>329</v>
      </c>
      <c r="F149" s="783">
        <v>2</v>
      </c>
      <c r="G149" s="783">
        <v>1.05</v>
      </c>
      <c r="H149" s="783">
        <v>0.6</v>
      </c>
      <c r="I149" s="364">
        <v>1</v>
      </c>
      <c r="J149" s="365">
        <f t="shared" si="33"/>
        <v>1.26</v>
      </c>
      <c r="K149" s="366" t="s">
        <v>33</v>
      </c>
      <c r="L149" s="649" t="s">
        <v>32</v>
      </c>
      <c r="M149" s="653" t="s">
        <v>216</v>
      </c>
    </row>
    <row r="150" spans="1:13" ht="15.75">
      <c r="A150" s="84">
        <v>98</v>
      </c>
      <c r="B150" s="296">
        <v>43896</v>
      </c>
      <c r="C150" s="363" t="s">
        <v>31</v>
      </c>
      <c r="D150" s="781" t="s">
        <v>3</v>
      </c>
      <c r="E150" s="782" t="s">
        <v>307</v>
      </c>
      <c r="F150" s="783">
        <v>1.7</v>
      </c>
      <c r="G150" s="783">
        <v>1.35</v>
      </c>
      <c r="H150" s="783">
        <v>0.6</v>
      </c>
      <c r="I150" s="364">
        <v>1</v>
      </c>
      <c r="J150" s="365">
        <f t="shared" si="33"/>
        <v>1.377</v>
      </c>
      <c r="K150" s="366" t="s">
        <v>33</v>
      </c>
      <c r="L150" s="649" t="s">
        <v>32</v>
      </c>
      <c r="M150" s="653" t="s">
        <v>219</v>
      </c>
    </row>
    <row r="151" spans="1:13" ht="15.75">
      <c r="A151" s="84">
        <v>99</v>
      </c>
      <c r="B151" s="296">
        <v>43896</v>
      </c>
      <c r="C151" s="363" t="s">
        <v>31</v>
      </c>
      <c r="D151" s="781" t="s">
        <v>3</v>
      </c>
      <c r="E151" s="782" t="s">
        <v>297</v>
      </c>
      <c r="F151" s="783">
        <v>2.5</v>
      </c>
      <c r="G151" s="783">
        <v>1.35</v>
      </c>
      <c r="H151" s="783">
        <v>0.6</v>
      </c>
      <c r="I151" s="364">
        <v>1</v>
      </c>
      <c r="J151" s="365">
        <f t="shared" si="33"/>
        <v>2.0249999999999999</v>
      </c>
      <c r="K151" s="366" t="s">
        <v>33</v>
      </c>
      <c r="L151" s="649" t="s">
        <v>32</v>
      </c>
      <c r="M151" s="653" t="s">
        <v>219</v>
      </c>
    </row>
    <row r="152" spans="1:13" ht="15.75">
      <c r="A152" s="84">
        <v>100</v>
      </c>
      <c r="B152" s="296">
        <v>43896</v>
      </c>
      <c r="C152" s="363" t="s">
        <v>31</v>
      </c>
      <c r="D152" s="781" t="s">
        <v>3</v>
      </c>
      <c r="E152" s="782" t="s">
        <v>336</v>
      </c>
      <c r="F152" s="783">
        <v>2.2000000000000002</v>
      </c>
      <c r="G152" s="783">
        <v>1.25</v>
      </c>
      <c r="H152" s="783">
        <v>0.6</v>
      </c>
      <c r="I152" s="364">
        <v>1</v>
      </c>
      <c r="J152" s="365">
        <f t="shared" si="33"/>
        <v>1.65</v>
      </c>
      <c r="K152" s="366" t="s">
        <v>33</v>
      </c>
      <c r="L152" s="649" t="s">
        <v>32</v>
      </c>
      <c r="M152" s="653" t="s">
        <v>216</v>
      </c>
    </row>
    <row r="153" spans="1:13" ht="15.75">
      <c r="A153" s="84">
        <v>101</v>
      </c>
      <c r="B153" s="296">
        <v>43896</v>
      </c>
      <c r="C153" s="363" t="s">
        <v>31</v>
      </c>
      <c r="D153" s="808" t="s">
        <v>3</v>
      </c>
      <c r="E153" s="809" t="s">
        <v>200</v>
      </c>
      <c r="F153" s="619">
        <v>1.8</v>
      </c>
      <c r="G153" s="619">
        <v>1.1499999999999999</v>
      </c>
      <c r="H153" s="783">
        <v>0.6</v>
      </c>
      <c r="I153" s="364">
        <v>1</v>
      </c>
      <c r="J153" s="365">
        <f t="shared" si="33"/>
        <v>1.2419999999999998</v>
      </c>
      <c r="K153" s="366" t="s">
        <v>33</v>
      </c>
      <c r="L153" s="649" t="s">
        <v>32</v>
      </c>
      <c r="M153" s="653" t="s">
        <v>219</v>
      </c>
    </row>
    <row r="154" spans="1:13" ht="15.75">
      <c r="A154" s="84">
        <v>102</v>
      </c>
      <c r="B154" s="296">
        <v>43896</v>
      </c>
      <c r="C154" s="363" t="s">
        <v>31</v>
      </c>
      <c r="D154" s="808" t="s">
        <v>3</v>
      </c>
      <c r="E154" s="809" t="s">
        <v>172</v>
      </c>
      <c r="F154" s="619">
        <v>2.1</v>
      </c>
      <c r="G154" s="619">
        <v>1.35</v>
      </c>
      <c r="H154" s="783">
        <v>0.6</v>
      </c>
      <c r="I154" s="364">
        <v>1</v>
      </c>
      <c r="J154" s="365">
        <f t="shared" ref="J154:J190" si="34">F154*G154*H154</f>
        <v>1.7010000000000003</v>
      </c>
      <c r="K154" s="366" t="s">
        <v>33</v>
      </c>
      <c r="L154" s="649" t="s">
        <v>32</v>
      </c>
      <c r="M154" s="653" t="s">
        <v>217</v>
      </c>
    </row>
    <row r="155" spans="1:13" ht="15.75">
      <c r="A155" s="84">
        <v>103</v>
      </c>
      <c r="B155" s="296">
        <v>43896</v>
      </c>
      <c r="C155" s="363" t="s">
        <v>31</v>
      </c>
      <c r="D155" s="808" t="s">
        <v>3</v>
      </c>
      <c r="E155" s="809" t="s">
        <v>171</v>
      </c>
      <c r="F155" s="619">
        <v>1.3</v>
      </c>
      <c r="G155" s="619">
        <v>0.65</v>
      </c>
      <c r="H155" s="783">
        <v>0.6</v>
      </c>
      <c r="I155" s="364">
        <v>1</v>
      </c>
      <c r="J155" s="365">
        <f t="shared" si="34"/>
        <v>0.50700000000000001</v>
      </c>
      <c r="K155" s="366" t="s">
        <v>33</v>
      </c>
      <c r="L155" s="649" t="s">
        <v>32</v>
      </c>
      <c r="M155" s="653" t="s">
        <v>216</v>
      </c>
    </row>
    <row r="156" spans="1:13" ht="15.75">
      <c r="A156" s="84">
        <v>104</v>
      </c>
      <c r="B156" s="296">
        <v>43896</v>
      </c>
      <c r="C156" s="363" t="s">
        <v>31</v>
      </c>
      <c r="D156" s="808" t="s">
        <v>3</v>
      </c>
      <c r="E156" s="809" t="s">
        <v>201</v>
      </c>
      <c r="F156" s="619">
        <v>1.6</v>
      </c>
      <c r="G156" s="619">
        <v>1.35</v>
      </c>
      <c r="H156" s="783">
        <v>0.6</v>
      </c>
      <c r="I156" s="364">
        <v>1</v>
      </c>
      <c r="J156" s="365">
        <f t="shared" si="34"/>
        <v>1.296</v>
      </c>
      <c r="K156" s="366" t="s">
        <v>33</v>
      </c>
      <c r="L156" s="649" t="s">
        <v>32</v>
      </c>
      <c r="M156" s="653" t="s">
        <v>308</v>
      </c>
    </row>
    <row r="157" spans="1:13" ht="15.75">
      <c r="A157" s="84">
        <v>105</v>
      </c>
      <c r="B157" s="296">
        <v>43896</v>
      </c>
      <c r="C157" s="363" t="s">
        <v>31</v>
      </c>
      <c r="D157" s="808" t="s">
        <v>3</v>
      </c>
      <c r="E157" s="809" t="s">
        <v>165</v>
      </c>
      <c r="F157" s="619">
        <v>1.6</v>
      </c>
      <c r="G157" s="619">
        <v>1.25</v>
      </c>
      <c r="H157" s="783">
        <v>0.6</v>
      </c>
      <c r="I157" s="364">
        <v>1</v>
      </c>
      <c r="J157" s="365">
        <f t="shared" si="34"/>
        <v>1.2</v>
      </c>
      <c r="K157" s="366" t="s">
        <v>33</v>
      </c>
      <c r="L157" s="649" t="s">
        <v>32</v>
      </c>
      <c r="M157" s="653" t="s">
        <v>217</v>
      </c>
    </row>
    <row r="158" spans="1:13" ht="15.75">
      <c r="A158" s="84">
        <v>106</v>
      </c>
      <c r="B158" s="296">
        <v>43896</v>
      </c>
      <c r="C158" s="363" t="s">
        <v>31</v>
      </c>
      <c r="D158" s="808" t="s">
        <v>3</v>
      </c>
      <c r="E158" s="809" t="s">
        <v>170</v>
      </c>
      <c r="F158" s="619">
        <v>1.2</v>
      </c>
      <c r="G158" s="619">
        <v>1.05</v>
      </c>
      <c r="H158" s="783">
        <v>0.6</v>
      </c>
      <c r="I158" s="364">
        <v>1</v>
      </c>
      <c r="J158" s="365">
        <f t="shared" si="34"/>
        <v>0.75600000000000001</v>
      </c>
      <c r="K158" s="366" t="s">
        <v>33</v>
      </c>
      <c r="L158" s="649" t="s">
        <v>32</v>
      </c>
      <c r="M158" s="653" t="s">
        <v>216</v>
      </c>
    </row>
    <row r="159" spans="1:13" ht="15.75">
      <c r="A159" s="84">
        <v>107</v>
      </c>
      <c r="B159" s="296">
        <v>43896</v>
      </c>
      <c r="C159" s="363" t="s">
        <v>31</v>
      </c>
      <c r="D159" s="781" t="s">
        <v>3</v>
      </c>
      <c r="E159" s="782" t="s">
        <v>179</v>
      </c>
      <c r="F159" s="783">
        <v>1.3</v>
      </c>
      <c r="G159" s="783">
        <v>1.35</v>
      </c>
      <c r="H159" s="783">
        <v>0.6</v>
      </c>
      <c r="I159" s="364">
        <v>1</v>
      </c>
      <c r="J159" s="365">
        <f t="shared" si="34"/>
        <v>1.0529999999999999</v>
      </c>
      <c r="K159" s="366" t="s">
        <v>33</v>
      </c>
      <c r="L159" s="649" t="s">
        <v>32</v>
      </c>
      <c r="M159" s="653" t="s">
        <v>217</v>
      </c>
    </row>
    <row r="160" spans="1:13" ht="15.75">
      <c r="A160" s="84">
        <v>108</v>
      </c>
      <c r="B160" s="296">
        <v>43896</v>
      </c>
      <c r="C160" s="363" t="s">
        <v>31</v>
      </c>
      <c r="D160" s="781" t="s">
        <v>3</v>
      </c>
      <c r="E160" s="782" t="s">
        <v>176</v>
      </c>
      <c r="F160" s="783">
        <v>2.4</v>
      </c>
      <c r="G160" s="783">
        <v>1.35</v>
      </c>
      <c r="H160" s="783">
        <v>0.6</v>
      </c>
      <c r="I160" s="364">
        <v>1</v>
      </c>
      <c r="J160" s="365">
        <f t="shared" si="34"/>
        <v>1.944</v>
      </c>
      <c r="K160" s="366" t="s">
        <v>33</v>
      </c>
      <c r="L160" s="649" t="s">
        <v>32</v>
      </c>
      <c r="M160" s="653" t="s">
        <v>216</v>
      </c>
    </row>
    <row r="161" spans="1:13" ht="15.75">
      <c r="A161" s="84">
        <v>109</v>
      </c>
      <c r="B161" s="296">
        <v>43896</v>
      </c>
      <c r="C161" s="363" t="s">
        <v>31</v>
      </c>
      <c r="D161" s="781" t="s">
        <v>4</v>
      </c>
      <c r="E161" s="782" t="s">
        <v>325</v>
      </c>
      <c r="F161" s="783">
        <v>2.4</v>
      </c>
      <c r="G161" s="783">
        <v>0.75</v>
      </c>
      <c r="H161" s="783">
        <v>0.6</v>
      </c>
      <c r="I161" s="364">
        <v>1</v>
      </c>
      <c r="J161" s="365">
        <f t="shared" si="34"/>
        <v>1.0799999999999998</v>
      </c>
      <c r="K161" s="366" t="s">
        <v>33</v>
      </c>
      <c r="L161" s="649" t="s">
        <v>32</v>
      </c>
      <c r="M161" s="653" t="s">
        <v>219</v>
      </c>
    </row>
    <row r="162" spans="1:13" ht="15.75">
      <c r="A162" s="84">
        <v>110</v>
      </c>
      <c r="B162" s="296">
        <v>43896</v>
      </c>
      <c r="C162" s="363" t="s">
        <v>31</v>
      </c>
      <c r="D162" s="781" t="s">
        <v>4</v>
      </c>
      <c r="E162" s="782" t="s">
        <v>182</v>
      </c>
      <c r="F162" s="783">
        <v>1.1000000000000001</v>
      </c>
      <c r="G162" s="783">
        <v>0.75</v>
      </c>
      <c r="H162" s="783">
        <v>0.6</v>
      </c>
      <c r="I162" s="364">
        <v>1</v>
      </c>
      <c r="J162" s="365">
        <f t="shared" si="34"/>
        <v>0.495</v>
      </c>
      <c r="K162" s="366" t="s">
        <v>33</v>
      </c>
      <c r="L162" s="649" t="s">
        <v>32</v>
      </c>
      <c r="M162" s="653" t="s">
        <v>216</v>
      </c>
    </row>
    <row r="163" spans="1:13" ht="15.75">
      <c r="A163" s="84">
        <v>111</v>
      </c>
      <c r="B163" s="296">
        <v>43896</v>
      </c>
      <c r="C163" s="363" t="s">
        <v>31</v>
      </c>
      <c r="D163" s="781" t="s">
        <v>4</v>
      </c>
      <c r="E163" s="782" t="s">
        <v>201</v>
      </c>
      <c r="F163" s="783">
        <v>2.1</v>
      </c>
      <c r="G163" s="783">
        <v>0.75</v>
      </c>
      <c r="H163" s="783">
        <v>0.6</v>
      </c>
      <c r="I163" s="364">
        <v>1</v>
      </c>
      <c r="J163" s="365">
        <f t="shared" si="34"/>
        <v>0.94500000000000006</v>
      </c>
      <c r="K163" s="366" t="s">
        <v>33</v>
      </c>
      <c r="L163" s="649" t="s">
        <v>32</v>
      </c>
      <c r="M163" s="653" t="s">
        <v>219</v>
      </c>
    </row>
    <row r="164" spans="1:13" ht="15.75">
      <c r="A164" s="84">
        <v>112</v>
      </c>
      <c r="B164" s="296">
        <v>43896</v>
      </c>
      <c r="C164" s="363" t="s">
        <v>31</v>
      </c>
      <c r="D164" s="781" t="s">
        <v>4</v>
      </c>
      <c r="E164" s="782" t="s">
        <v>212</v>
      </c>
      <c r="F164" s="783">
        <v>1.3</v>
      </c>
      <c r="G164" s="783">
        <v>1.1499999999999999</v>
      </c>
      <c r="H164" s="783">
        <v>0.6</v>
      </c>
      <c r="I164" s="364">
        <v>1</v>
      </c>
      <c r="J164" s="365">
        <f t="shared" si="34"/>
        <v>0.89699999999999991</v>
      </c>
      <c r="K164" s="366" t="s">
        <v>33</v>
      </c>
      <c r="L164" s="649" t="s">
        <v>32</v>
      </c>
      <c r="M164" s="653" t="s">
        <v>216</v>
      </c>
    </row>
    <row r="165" spans="1:13" ht="15.75">
      <c r="A165" s="84">
        <v>113</v>
      </c>
      <c r="B165" s="296">
        <v>43896</v>
      </c>
      <c r="C165" s="363" t="s">
        <v>31</v>
      </c>
      <c r="D165" s="781" t="s">
        <v>4</v>
      </c>
      <c r="E165" s="782" t="s">
        <v>221</v>
      </c>
      <c r="F165" s="783">
        <v>1.4</v>
      </c>
      <c r="G165" s="783">
        <v>1.34</v>
      </c>
      <c r="H165" s="783">
        <v>0.6</v>
      </c>
      <c r="I165" s="364">
        <v>1</v>
      </c>
      <c r="J165" s="365">
        <f t="shared" si="34"/>
        <v>1.1255999999999999</v>
      </c>
      <c r="K165" s="366" t="s">
        <v>33</v>
      </c>
      <c r="L165" s="649" t="s">
        <v>32</v>
      </c>
      <c r="M165" s="653" t="s">
        <v>219</v>
      </c>
    </row>
    <row r="166" spans="1:13" ht="15.75">
      <c r="A166" s="84">
        <v>114</v>
      </c>
      <c r="B166" s="296">
        <v>43896</v>
      </c>
      <c r="C166" s="363" t="s">
        <v>31</v>
      </c>
      <c r="D166" s="781" t="s">
        <v>4</v>
      </c>
      <c r="E166" s="782" t="s">
        <v>298</v>
      </c>
      <c r="F166" s="783">
        <v>2.2000000000000002</v>
      </c>
      <c r="G166" s="783">
        <v>0.75</v>
      </c>
      <c r="H166" s="783">
        <v>0.6</v>
      </c>
      <c r="I166" s="364">
        <v>1</v>
      </c>
      <c r="J166" s="365">
        <f t="shared" si="34"/>
        <v>0.99</v>
      </c>
      <c r="K166" s="366" t="s">
        <v>33</v>
      </c>
      <c r="L166" s="649" t="s">
        <v>32</v>
      </c>
      <c r="M166" s="653" t="s">
        <v>216</v>
      </c>
    </row>
    <row r="167" spans="1:13" ht="15.75">
      <c r="A167" s="84">
        <v>115</v>
      </c>
      <c r="B167" s="296">
        <v>43896</v>
      </c>
      <c r="C167" s="363" t="s">
        <v>31</v>
      </c>
      <c r="D167" s="781" t="s">
        <v>4</v>
      </c>
      <c r="E167" s="782" t="s">
        <v>174</v>
      </c>
      <c r="F167" s="783">
        <v>1.6</v>
      </c>
      <c r="G167" s="783">
        <v>0.95</v>
      </c>
      <c r="H167" s="783">
        <v>0.6</v>
      </c>
      <c r="I167" s="364">
        <v>1</v>
      </c>
      <c r="J167" s="365">
        <f t="shared" si="34"/>
        <v>0.91199999999999992</v>
      </c>
      <c r="K167" s="366" t="s">
        <v>33</v>
      </c>
      <c r="L167" s="649" t="s">
        <v>32</v>
      </c>
      <c r="M167" s="653" t="s">
        <v>219</v>
      </c>
    </row>
    <row r="168" spans="1:13" ht="15.75">
      <c r="A168" s="84">
        <v>116</v>
      </c>
      <c r="B168" s="296">
        <v>43896</v>
      </c>
      <c r="C168" s="363" t="s">
        <v>31</v>
      </c>
      <c r="D168" s="781" t="s">
        <v>3</v>
      </c>
      <c r="E168" s="782" t="s">
        <v>175</v>
      </c>
      <c r="F168" s="783">
        <v>1.4</v>
      </c>
      <c r="G168" s="783">
        <v>1.25</v>
      </c>
      <c r="H168" s="783">
        <v>0.6</v>
      </c>
      <c r="I168" s="364">
        <v>1</v>
      </c>
      <c r="J168" s="365">
        <f t="shared" si="34"/>
        <v>1.05</v>
      </c>
      <c r="K168" s="366" t="s">
        <v>33</v>
      </c>
      <c r="L168" s="649" t="s">
        <v>32</v>
      </c>
      <c r="M168" s="653" t="s">
        <v>216</v>
      </c>
    </row>
    <row r="169" spans="1:13" ht="15.75">
      <c r="A169" s="84">
        <v>117</v>
      </c>
      <c r="B169" s="812">
        <v>43896</v>
      </c>
      <c r="C169" s="813" t="s">
        <v>31</v>
      </c>
      <c r="D169" s="864" t="s">
        <v>4</v>
      </c>
      <c r="E169" s="866" t="s">
        <v>213</v>
      </c>
      <c r="F169" s="867">
        <v>1.5</v>
      </c>
      <c r="G169" s="867">
        <v>1.45</v>
      </c>
      <c r="H169" s="867">
        <v>0.6</v>
      </c>
      <c r="I169" s="817">
        <v>1</v>
      </c>
      <c r="J169" s="921">
        <f t="shared" si="34"/>
        <v>1.3049999999999999</v>
      </c>
      <c r="K169" s="819" t="s">
        <v>33</v>
      </c>
      <c r="L169" s="820" t="s">
        <v>32</v>
      </c>
      <c r="M169" s="821" t="s">
        <v>218</v>
      </c>
    </row>
    <row r="170" spans="1:13" ht="15.75">
      <c r="A170" s="84">
        <v>118</v>
      </c>
      <c r="B170" s="296">
        <v>43897</v>
      </c>
      <c r="C170" s="363" t="s">
        <v>31</v>
      </c>
      <c r="D170" s="781" t="s">
        <v>3</v>
      </c>
      <c r="E170" s="782" t="s">
        <v>335</v>
      </c>
      <c r="F170" s="783">
        <v>1.3</v>
      </c>
      <c r="G170" s="783">
        <v>1.25</v>
      </c>
      <c r="H170" s="783">
        <v>0.6</v>
      </c>
      <c r="I170" s="364">
        <v>1</v>
      </c>
      <c r="J170" s="365">
        <f t="shared" si="34"/>
        <v>0.97499999999999998</v>
      </c>
      <c r="K170" s="366" t="s">
        <v>33</v>
      </c>
      <c r="L170" s="649" t="s">
        <v>32</v>
      </c>
      <c r="M170" s="653" t="s">
        <v>308</v>
      </c>
    </row>
    <row r="171" spans="1:13" ht="15.75">
      <c r="A171" s="84">
        <v>119</v>
      </c>
      <c r="B171" s="296">
        <v>43897</v>
      </c>
      <c r="C171" s="363" t="s">
        <v>31</v>
      </c>
      <c r="D171" s="781" t="s">
        <v>3</v>
      </c>
      <c r="E171" s="782" t="s">
        <v>167</v>
      </c>
      <c r="F171" s="783">
        <v>2.2999999999999998</v>
      </c>
      <c r="G171" s="783">
        <v>1.1499999999999999</v>
      </c>
      <c r="H171" s="783">
        <v>0.6</v>
      </c>
      <c r="I171" s="364">
        <v>1</v>
      </c>
      <c r="J171" s="365">
        <f t="shared" si="34"/>
        <v>1.5869999999999997</v>
      </c>
      <c r="K171" s="366" t="s">
        <v>33</v>
      </c>
      <c r="L171" s="649" t="s">
        <v>32</v>
      </c>
      <c r="M171" s="653" t="s">
        <v>219</v>
      </c>
    </row>
    <row r="172" spans="1:13" ht="15.75">
      <c r="A172" s="84">
        <v>120</v>
      </c>
      <c r="B172" s="296">
        <v>43897</v>
      </c>
      <c r="C172" s="363" t="s">
        <v>31</v>
      </c>
      <c r="D172" s="781" t="s">
        <v>3</v>
      </c>
      <c r="E172" s="782" t="s">
        <v>178</v>
      </c>
      <c r="F172" s="783">
        <v>1.9</v>
      </c>
      <c r="G172" s="783">
        <v>0.65</v>
      </c>
      <c r="H172" s="783">
        <v>0.6</v>
      </c>
      <c r="I172" s="364">
        <v>1</v>
      </c>
      <c r="J172" s="365">
        <f t="shared" si="34"/>
        <v>0.74099999999999988</v>
      </c>
      <c r="K172" s="366" t="s">
        <v>33</v>
      </c>
      <c r="L172" s="649" t="s">
        <v>32</v>
      </c>
      <c r="M172" s="653" t="s">
        <v>217</v>
      </c>
    </row>
    <row r="173" spans="1:13" ht="15.75">
      <c r="A173" s="84">
        <v>121</v>
      </c>
      <c r="B173" s="296">
        <v>43897</v>
      </c>
      <c r="C173" s="363" t="s">
        <v>31</v>
      </c>
      <c r="D173" s="781" t="s">
        <v>4</v>
      </c>
      <c r="E173" s="782" t="s">
        <v>165</v>
      </c>
      <c r="F173" s="783">
        <v>1.6</v>
      </c>
      <c r="G173" s="783">
        <v>1.25</v>
      </c>
      <c r="H173" s="783">
        <v>0.6</v>
      </c>
      <c r="I173" s="364">
        <v>1</v>
      </c>
      <c r="J173" s="365">
        <f t="shared" si="34"/>
        <v>1.2</v>
      </c>
      <c r="K173" s="366" t="s">
        <v>33</v>
      </c>
      <c r="L173" s="649" t="s">
        <v>32</v>
      </c>
      <c r="M173" s="653" t="s">
        <v>218</v>
      </c>
    </row>
    <row r="174" spans="1:13" ht="15.75">
      <c r="A174" s="84">
        <v>122</v>
      </c>
      <c r="B174" s="296">
        <v>43897</v>
      </c>
      <c r="C174" s="363" t="s">
        <v>31</v>
      </c>
      <c r="D174" s="781" t="s">
        <v>3</v>
      </c>
      <c r="E174" s="782" t="s">
        <v>215</v>
      </c>
      <c r="F174" s="783">
        <v>2.6</v>
      </c>
      <c r="G174" s="783">
        <v>0.95</v>
      </c>
      <c r="H174" s="783">
        <v>0.6</v>
      </c>
      <c r="I174" s="364">
        <v>1</v>
      </c>
      <c r="J174" s="365">
        <f t="shared" si="34"/>
        <v>1.4819999999999998</v>
      </c>
      <c r="K174" s="366" t="s">
        <v>33</v>
      </c>
      <c r="L174" s="649" t="s">
        <v>32</v>
      </c>
      <c r="M174" s="653" t="s">
        <v>216</v>
      </c>
    </row>
    <row r="175" spans="1:13" ht="15.75">
      <c r="A175" s="84">
        <v>123</v>
      </c>
      <c r="B175" s="296">
        <v>43897</v>
      </c>
      <c r="C175" s="363" t="s">
        <v>31</v>
      </c>
      <c r="D175" s="781" t="s">
        <v>3</v>
      </c>
      <c r="E175" s="782" t="s">
        <v>245</v>
      </c>
      <c r="F175" s="783">
        <v>1.7</v>
      </c>
      <c r="G175" s="783">
        <v>1.2</v>
      </c>
      <c r="H175" s="783">
        <v>0.6</v>
      </c>
      <c r="I175" s="364">
        <v>1</v>
      </c>
      <c r="J175" s="365">
        <f t="shared" si="34"/>
        <v>1.224</v>
      </c>
      <c r="K175" s="366" t="s">
        <v>33</v>
      </c>
      <c r="L175" s="649" t="s">
        <v>32</v>
      </c>
      <c r="M175" s="653" t="s">
        <v>216</v>
      </c>
    </row>
    <row r="176" spans="1:13" ht="15.75">
      <c r="A176" s="84">
        <v>124</v>
      </c>
      <c r="B176" s="296">
        <v>43897</v>
      </c>
      <c r="C176" s="363" t="s">
        <v>31</v>
      </c>
      <c r="D176" s="781" t="s">
        <v>3</v>
      </c>
      <c r="E176" s="782" t="s">
        <v>249</v>
      </c>
      <c r="F176" s="783">
        <v>1.4</v>
      </c>
      <c r="G176" s="783">
        <v>1.25</v>
      </c>
      <c r="H176" s="783">
        <v>0.6</v>
      </c>
      <c r="I176" s="364">
        <v>1</v>
      </c>
      <c r="J176" s="365">
        <f t="shared" si="34"/>
        <v>1.05</v>
      </c>
      <c r="K176" s="366" t="s">
        <v>33</v>
      </c>
      <c r="L176" s="649" t="s">
        <v>32</v>
      </c>
      <c r="M176" s="653" t="s">
        <v>219</v>
      </c>
    </row>
    <row r="177" spans="1:13" ht="15.75">
      <c r="A177" s="84">
        <v>125</v>
      </c>
      <c r="B177" s="296">
        <v>43897</v>
      </c>
      <c r="C177" s="363" t="s">
        <v>31</v>
      </c>
      <c r="D177" s="781" t="s">
        <v>3</v>
      </c>
      <c r="E177" s="782" t="s">
        <v>369</v>
      </c>
      <c r="F177" s="783">
        <v>2.8</v>
      </c>
      <c r="G177" s="783">
        <v>1.1499999999999999</v>
      </c>
      <c r="H177" s="783">
        <v>0.6</v>
      </c>
      <c r="I177" s="364">
        <v>1</v>
      </c>
      <c r="J177" s="365">
        <f t="shared" si="34"/>
        <v>1.9319999999999997</v>
      </c>
      <c r="K177" s="366" t="s">
        <v>33</v>
      </c>
      <c r="L177" s="649" t="s">
        <v>32</v>
      </c>
      <c r="M177" s="653" t="s">
        <v>216</v>
      </c>
    </row>
    <row r="178" spans="1:13" ht="15.75">
      <c r="A178" s="84">
        <v>126</v>
      </c>
      <c r="B178" s="296">
        <v>43897</v>
      </c>
      <c r="C178" s="363" t="s">
        <v>31</v>
      </c>
      <c r="D178" s="781" t="s">
        <v>3</v>
      </c>
      <c r="E178" s="782" t="s">
        <v>367</v>
      </c>
      <c r="F178" s="783">
        <v>1.9</v>
      </c>
      <c r="G178" s="783">
        <v>0.95</v>
      </c>
      <c r="H178" s="783">
        <v>0.6</v>
      </c>
      <c r="I178" s="364">
        <v>1</v>
      </c>
      <c r="J178" s="365">
        <f t="shared" si="34"/>
        <v>1.083</v>
      </c>
      <c r="K178" s="366" t="s">
        <v>33</v>
      </c>
      <c r="L178" s="649" t="s">
        <v>32</v>
      </c>
      <c r="M178" s="653" t="s">
        <v>217</v>
      </c>
    </row>
    <row r="179" spans="1:13" ht="15.75">
      <c r="A179" s="84">
        <v>127</v>
      </c>
      <c r="B179" s="296">
        <v>43897</v>
      </c>
      <c r="C179" s="279" t="s">
        <v>31</v>
      </c>
      <c r="D179" s="781" t="s">
        <v>3</v>
      </c>
      <c r="E179" s="782" t="s">
        <v>376</v>
      </c>
      <c r="F179" s="783">
        <v>2.2000000000000002</v>
      </c>
      <c r="G179" s="783">
        <v>0.95</v>
      </c>
      <c r="H179" s="783">
        <v>0.6</v>
      </c>
      <c r="I179" s="642">
        <v>1</v>
      </c>
      <c r="J179" s="365">
        <f t="shared" si="34"/>
        <v>1.2539999999999998</v>
      </c>
      <c r="K179" s="643" t="s">
        <v>33</v>
      </c>
      <c r="L179" s="649" t="s">
        <v>32</v>
      </c>
      <c r="M179" s="653" t="s">
        <v>216</v>
      </c>
    </row>
    <row r="180" spans="1:13" ht="15.75">
      <c r="A180" s="84">
        <v>128</v>
      </c>
      <c r="B180" s="296">
        <v>43897</v>
      </c>
      <c r="C180" s="363" t="s">
        <v>31</v>
      </c>
      <c r="D180" s="781" t="s">
        <v>3</v>
      </c>
      <c r="E180" s="782" t="s">
        <v>373</v>
      </c>
      <c r="F180" s="783">
        <v>1.9</v>
      </c>
      <c r="G180" s="783">
        <v>1.35</v>
      </c>
      <c r="H180" s="783">
        <v>0.6</v>
      </c>
      <c r="I180" s="364">
        <v>1</v>
      </c>
      <c r="J180" s="365">
        <f t="shared" si="34"/>
        <v>1.5389999999999999</v>
      </c>
      <c r="K180" s="366" t="s">
        <v>33</v>
      </c>
      <c r="L180" s="649" t="s">
        <v>32</v>
      </c>
      <c r="M180" s="653" t="s">
        <v>219</v>
      </c>
    </row>
    <row r="181" spans="1:13" ht="15.75">
      <c r="A181" s="84">
        <v>129</v>
      </c>
      <c r="B181" s="296">
        <v>43897</v>
      </c>
      <c r="C181" s="363" t="s">
        <v>31</v>
      </c>
      <c r="D181" s="781" t="s">
        <v>3</v>
      </c>
      <c r="E181" s="782" t="s">
        <v>366</v>
      </c>
      <c r="F181" s="783">
        <v>2.4</v>
      </c>
      <c r="G181" s="783">
        <v>0.95</v>
      </c>
      <c r="H181" s="783">
        <v>0.6</v>
      </c>
      <c r="I181" s="364">
        <v>1</v>
      </c>
      <c r="J181" s="365">
        <f t="shared" si="34"/>
        <v>1.3679999999999999</v>
      </c>
      <c r="K181" s="366" t="s">
        <v>33</v>
      </c>
      <c r="L181" s="649" t="s">
        <v>32</v>
      </c>
      <c r="M181" s="653" t="s">
        <v>216</v>
      </c>
    </row>
    <row r="182" spans="1:13" ht="15.75">
      <c r="A182" s="84">
        <v>130</v>
      </c>
      <c r="B182" s="296">
        <v>43897</v>
      </c>
      <c r="C182" s="363" t="s">
        <v>31</v>
      </c>
      <c r="D182" s="781" t="s">
        <v>3</v>
      </c>
      <c r="E182" s="782" t="s">
        <v>378</v>
      </c>
      <c r="F182" s="783">
        <v>1.7</v>
      </c>
      <c r="G182" s="783">
        <v>1.25</v>
      </c>
      <c r="H182" s="783">
        <v>0.6</v>
      </c>
      <c r="I182" s="364">
        <v>1</v>
      </c>
      <c r="J182" s="365">
        <f t="shared" si="34"/>
        <v>1.2749999999999999</v>
      </c>
      <c r="K182" s="366" t="s">
        <v>33</v>
      </c>
      <c r="L182" s="649" t="s">
        <v>32</v>
      </c>
      <c r="M182" s="653" t="s">
        <v>308</v>
      </c>
    </row>
    <row r="183" spans="1:13" ht="15.75">
      <c r="A183" s="84">
        <v>131</v>
      </c>
      <c r="B183" s="296">
        <v>43897</v>
      </c>
      <c r="C183" s="363" t="s">
        <v>31</v>
      </c>
      <c r="D183" s="781" t="s">
        <v>4</v>
      </c>
      <c r="E183" s="782" t="s">
        <v>382</v>
      </c>
      <c r="F183" s="783">
        <v>1.6</v>
      </c>
      <c r="G183" s="783">
        <v>1.25</v>
      </c>
      <c r="H183" s="783">
        <v>0.6</v>
      </c>
      <c r="I183" s="364">
        <v>1</v>
      </c>
      <c r="J183" s="365">
        <f t="shared" si="34"/>
        <v>1.2</v>
      </c>
      <c r="K183" s="366" t="s">
        <v>33</v>
      </c>
      <c r="L183" s="649" t="s">
        <v>32</v>
      </c>
      <c r="M183" s="653" t="s">
        <v>219</v>
      </c>
    </row>
    <row r="184" spans="1:13" ht="15.75">
      <c r="A184" s="84">
        <v>132</v>
      </c>
      <c r="B184" s="296">
        <v>43897</v>
      </c>
      <c r="C184" s="363" t="s">
        <v>31</v>
      </c>
      <c r="D184" s="781" t="s">
        <v>3</v>
      </c>
      <c r="E184" s="782" t="s">
        <v>377</v>
      </c>
      <c r="F184" s="783">
        <v>1.7</v>
      </c>
      <c r="G184" s="783">
        <v>1.3</v>
      </c>
      <c r="H184" s="783">
        <v>0.6</v>
      </c>
      <c r="I184" s="364">
        <v>1</v>
      </c>
      <c r="J184" s="365">
        <f t="shared" si="34"/>
        <v>1.3259999999999998</v>
      </c>
      <c r="K184" s="366" t="s">
        <v>33</v>
      </c>
      <c r="L184" s="649" t="s">
        <v>32</v>
      </c>
      <c r="M184" s="653" t="s">
        <v>217</v>
      </c>
    </row>
    <row r="185" spans="1:13" ht="15.75">
      <c r="A185" s="84">
        <v>133</v>
      </c>
      <c r="B185" s="296">
        <v>43897</v>
      </c>
      <c r="C185" s="363" t="s">
        <v>31</v>
      </c>
      <c r="D185" s="781" t="s">
        <v>3</v>
      </c>
      <c r="E185" s="782" t="s">
        <v>372</v>
      </c>
      <c r="F185" s="783">
        <v>1.5</v>
      </c>
      <c r="G185" s="783">
        <v>1.35</v>
      </c>
      <c r="H185" s="783">
        <v>0.6</v>
      </c>
      <c r="I185" s="364">
        <v>1</v>
      </c>
      <c r="J185" s="365">
        <f t="shared" si="34"/>
        <v>1.2150000000000001</v>
      </c>
      <c r="K185" s="366" t="s">
        <v>33</v>
      </c>
      <c r="L185" s="649" t="s">
        <v>32</v>
      </c>
      <c r="M185" s="653" t="s">
        <v>219</v>
      </c>
    </row>
    <row r="186" spans="1:13" ht="15.75">
      <c r="A186" s="84">
        <v>134</v>
      </c>
      <c r="B186" s="296">
        <v>43897</v>
      </c>
      <c r="C186" s="363" t="s">
        <v>31</v>
      </c>
      <c r="D186" s="781" t="s">
        <v>3</v>
      </c>
      <c r="E186" s="782" t="s">
        <v>365</v>
      </c>
      <c r="F186" s="783">
        <v>1.7</v>
      </c>
      <c r="G186" s="783">
        <v>1.25</v>
      </c>
      <c r="H186" s="783">
        <v>0.6</v>
      </c>
      <c r="I186" s="364">
        <v>1</v>
      </c>
      <c r="J186" s="365">
        <f t="shared" si="34"/>
        <v>1.2749999999999999</v>
      </c>
      <c r="K186" s="366" t="s">
        <v>33</v>
      </c>
      <c r="L186" s="649" t="s">
        <v>32</v>
      </c>
      <c r="M186" s="653" t="s">
        <v>218</v>
      </c>
    </row>
    <row r="187" spans="1:13" ht="15.75">
      <c r="A187" s="84">
        <v>135</v>
      </c>
      <c r="B187" s="296">
        <v>43897</v>
      </c>
      <c r="C187" s="363" t="s">
        <v>31</v>
      </c>
      <c r="D187" s="781" t="s">
        <v>4</v>
      </c>
      <c r="E187" s="782" t="s">
        <v>381</v>
      </c>
      <c r="F187" s="783">
        <v>1.9</v>
      </c>
      <c r="G187" s="783">
        <v>1.35</v>
      </c>
      <c r="H187" s="783">
        <v>0.6</v>
      </c>
      <c r="I187" s="364">
        <v>1</v>
      </c>
      <c r="J187" s="365">
        <f t="shared" si="34"/>
        <v>1.5389999999999999</v>
      </c>
      <c r="K187" s="366" t="s">
        <v>33</v>
      </c>
      <c r="L187" s="649" t="s">
        <v>32</v>
      </c>
      <c r="M187" s="653" t="s">
        <v>219</v>
      </c>
    </row>
    <row r="188" spans="1:13" ht="15.75">
      <c r="A188" s="84">
        <v>136</v>
      </c>
      <c r="B188" s="812">
        <v>43897</v>
      </c>
      <c r="C188" s="813" t="s">
        <v>31</v>
      </c>
      <c r="D188" s="864" t="s">
        <v>3</v>
      </c>
      <c r="E188" s="866" t="s">
        <v>363</v>
      </c>
      <c r="F188" s="867">
        <v>1.7</v>
      </c>
      <c r="G188" s="867">
        <v>1.3</v>
      </c>
      <c r="H188" s="867">
        <v>0.6</v>
      </c>
      <c r="I188" s="817">
        <v>1</v>
      </c>
      <c r="J188" s="921">
        <f t="shared" si="34"/>
        <v>1.3259999999999998</v>
      </c>
      <c r="K188" s="819" t="s">
        <v>33</v>
      </c>
      <c r="L188" s="820" t="s">
        <v>32</v>
      </c>
      <c r="M188" s="821" t="s">
        <v>216</v>
      </c>
    </row>
    <row r="189" spans="1:13" ht="15.75">
      <c r="A189" s="84">
        <v>137</v>
      </c>
      <c r="B189" s="296">
        <v>43898</v>
      </c>
      <c r="C189" s="363" t="s">
        <v>31</v>
      </c>
      <c r="D189" s="781" t="s">
        <v>4</v>
      </c>
      <c r="E189" s="782" t="s">
        <v>220</v>
      </c>
      <c r="F189" s="783">
        <v>1.3</v>
      </c>
      <c r="G189" s="783">
        <v>0.75</v>
      </c>
      <c r="H189" s="783">
        <v>0.6</v>
      </c>
      <c r="I189" s="364">
        <v>1</v>
      </c>
      <c r="J189" s="365">
        <f t="shared" si="34"/>
        <v>0.58500000000000008</v>
      </c>
      <c r="K189" s="366" t="s">
        <v>33</v>
      </c>
      <c r="L189" s="649" t="s">
        <v>32</v>
      </c>
      <c r="M189" s="653" t="s">
        <v>219</v>
      </c>
    </row>
    <row r="190" spans="1:13" ht="15.75">
      <c r="A190" s="84">
        <v>138</v>
      </c>
      <c r="B190" s="296">
        <v>43898</v>
      </c>
      <c r="C190" s="363" t="s">
        <v>31</v>
      </c>
      <c r="D190" s="781" t="s">
        <v>3</v>
      </c>
      <c r="E190" s="782" t="s">
        <v>160</v>
      </c>
      <c r="F190" s="783">
        <v>1.6</v>
      </c>
      <c r="G190" s="783">
        <v>1.25</v>
      </c>
      <c r="H190" s="783">
        <v>0.6</v>
      </c>
      <c r="I190" s="364">
        <v>1</v>
      </c>
      <c r="J190" s="365">
        <f t="shared" si="34"/>
        <v>1.2</v>
      </c>
      <c r="K190" s="366" t="s">
        <v>33</v>
      </c>
      <c r="L190" s="649" t="s">
        <v>32</v>
      </c>
      <c r="M190" s="653" t="s">
        <v>219</v>
      </c>
    </row>
    <row r="191" spans="1:13" ht="15.75">
      <c r="A191" s="84">
        <v>139</v>
      </c>
      <c r="B191" s="296">
        <v>43898</v>
      </c>
      <c r="C191" s="363" t="s">
        <v>31</v>
      </c>
      <c r="D191" s="781" t="s">
        <v>3</v>
      </c>
      <c r="E191" s="782" t="s">
        <v>379</v>
      </c>
      <c r="F191" s="783">
        <v>1.5</v>
      </c>
      <c r="G191" s="783">
        <v>0.95</v>
      </c>
      <c r="H191" s="783">
        <v>0.6</v>
      </c>
      <c r="I191" s="364">
        <v>1</v>
      </c>
      <c r="J191" s="365">
        <f t="shared" ref="J191:J361" si="35">F191*G191*H191</f>
        <v>0.85499999999999987</v>
      </c>
      <c r="K191" s="366" t="s">
        <v>33</v>
      </c>
      <c r="L191" s="649" t="s">
        <v>32</v>
      </c>
      <c r="M191" s="653" t="s">
        <v>219</v>
      </c>
    </row>
    <row r="192" spans="1:13" ht="15.75">
      <c r="A192" s="84">
        <v>140</v>
      </c>
      <c r="B192" s="296">
        <v>43898</v>
      </c>
      <c r="C192" s="363" t="s">
        <v>31</v>
      </c>
      <c r="D192" s="781" t="s">
        <v>3</v>
      </c>
      <c r="E192" s="782" t="s">
        <v>371</v>
      </c>
      <c r="F192" s="783">
        <v>1.3</v>
      </c>
      <c r="G192" s="783">
        <v>0.95</v>
      </c>
      <c r="H192" s="783">
        <v>0.6</v>
      </c>
      <c r="I192" s="364">
        <v>1</v>
      </c>
      <c r="J192" s="365">
        <f t="shared" si="35"/>
        <v>0.74099999999999988</v>
      </c>
      <c r="K192" s="366" t="s">
        <v>33</v>
      </c>
      <c r="L192" s="649" t="s">
        <v>32</v>
      </c>
      <c r="M192" s="653" t="s">
        <v>218</v>
      </c>
    </row>
    <row r="193" spans="1:13" ht="15.75">
      <c r="A193" s="84">
        <v>141</v>
      </c>
      <c r="B193" s="296">
        <v>43898</v>
      </c>
      <c r="C193" s="363" t="s">
        <v>31</v>
      </c>
      <c r="D193" s="781" t="s">
        <v>3</v>
      </c>
      <c r="E193" s="782" t="s">
        <v>374</v>
      </c>
      <c r="F193" s="783">
        <v>2.2000000000000002</v>
      </c>
      <c r="G193" s="783">
        <v>1.25</v>
      </c>
      <c r="H193" s="783">
        <v>0.6</v>
      </c>
      <c r="I193" s="364">
        <v>1</v>
      </c>
      <c r="J193" s="365">
        <f t="shared" si="35"/>
        <v>1.65</v>
      </c>
      <c r="K193" s="366" t="s">
        <v>33</v>
      </c>
      <c r="L193" s="649" t="s">
        <v>32</v>
      </c>
      <c r="M193" s="653" t="s">
        <v>219</v>
      </c>
    </row>
    <row r="194" spans="1:13" ht="15.75">
      <c r="A194" s="84">
        <v>142</v>
      </c>
      <c r="B194" s="296">
        <v>43898</v>
      </c>
      <c r="C194" s="363" t="s">
        <v>31</v>
      </c>
      <c r="D194" s="781" t="s">
        <v>4</v>
      </c>
      <c r="E194" s="782" t="s">
        <v>248</v>
      </c>
      <c r="F194" s="783">
        <v>1.4</v>
      </c>
      <c r="G194" s="783">
        <v>0.65</v>
      </c>
      <c r="H194" s="783">
        <v>0.6</v>
      </c>
      <c r="I194" s="364">
        <v>1</v>
      </c>
      <c r="J194" s="365">
        <f t="shared" si="35"/>
        <v>0.54599999999999993</v>
      </c>
      <c r="K194" s="366" t="s">
        <v>33</v>
      </c>
      <c r="L194" s="649" t="s">
        <v>32</v>
      </c>
      <c r="M194" s="653" t="s">
        <v>217</v>
      </c>
    </row>
    <row r="195" spans="1:13" ht="15.75">
      <c r="A195" s="84">
        <v>143</v>
      </c>
      <c r="B195" s="296">
        <v>43898</v>
      </c>
      <c r="C195" s="363" t="s">
        <v>31</v>
      </c>
      <c r="D195" s="781" t="s">
        <v>3</v>
      </c>
      <c r="E195" s="782" t="s">
        <v>302</v>
      </c>
      <c r="F195" s="783">
        <v>2</v>
      </c>
      <c r="G195" s="783">
        <v>1.25</v>
      </c>
      <c r="H195" s="783">
        <v>0.6</v>
      </c>
      <c r="I195" s="364">
        <v>1</v>
      </c>
      <c r="J195" s="365">
        <f t="shared" si="35"/>
        <v>1.5</v>
      </c>
      <c r="K195" s="366" t="s">
        <v>33</v>
      </c>
      <c r="L195" s="649" t="s">
        <v>32</v>
      </c>
      <c r="M195" s="653" t="s">
        <v>216</v>
      </c>
    </row>
    <row r="196" spans="1:13" ht="15.75">
      <c r="A196" s="84">
        <v>144</v>
      </c>
      <c r="B196" s="296">
        <v>43898</v>
      </c>
      <c r="C196" s="363" t="s">
        <v>31</v>
      </c>
      <c r="D196" s="781" t="s">
        <v>3</v>
      </c>
      <c r="E196" s="782" t="s">
        <v>375</v>
      </c>
      <c r="F196" s="783">
        <v>1.7</v>
      </c>
      <c r="G196" s="783">
        <v>1.1499999999999999</v>
      </c>
      <c r="H196" s="783">
        <v>0.6</v>
      </c>
      <c r="I196" s="364">
        <v>1</v>
      </c>
      <c r="J196" s="365">
        <f t="shared" si="35"/>
        <v>1.1729999999999998</v>
      </c>
      <c r="K196" s="366" t="s">
        <v>33</v>
      </c>
      <c r="L196" s="649" t="s">
        <v>32</v>
      </c>
      <c r="M196" s="653" t="s">
        <v>308</v>
      </c>
    </row>
    <row r="197" spans="1:13" ht="15.75">
      <c r="A197" s="84">
        <v>145</v>
      </c>
      <c r="B197" s="296">
        <v>43898</v>
      </c>
      <c r="C197" s="363" t="s">
        <v>31</v>
      </c>
      <c r="D197" s="781" t="s">
        <v>3</v>
      </c>
      <c r="E197" s="782" t="s">
        <v>380</v>
      </c>
      <c r="F197" s="783">
        <v>2.4</v>
      </c>
      <c r="G197" s="783">
        <v>1.25</v>
      </c>
      <c r="H197" s="783">
        <v>0.6</v>
      </c>
      <c r="I197" s="364">
        <v>1</v>
      </c>
      <c r="J197" s="365">
        <f t="shared" si="35"/>
        <v>1.7999999999999998</v>
      </c>
      <c r="K197" s="366" t="s">
        <v>33</v>
      </c>
      <c r="L197" s="649" t="s">
        <v>32</v>
      </c>
      <c r="M197" s="653" t="s">
        <v>218</v>
      </c>
    </row>
    <row r="198" spans="1:13" ht="15.75">
      <c r="A198" s="84">
        <v>146</v>
      </c>
      <c r="B198" s="296">
        <v>43898</v>
      </c>
      <c r="C198" s="363" t="s">
        <v>31</v>
      </c>
      <c r="D198" s="781" t="s">
        <v>3</v>
      </c>
      <c r="E198" s="782" t="s">
        <v>422</v>
      </c>
      <c r="F198" s="783">
        <v>1.2</v>
      </c>
      <c r="G198" s="783">
        <v>0.95</v>
      </c>
      <c r="H198" s="783">
        <v>0.6</v>
      </c>
      <c r="I198" s="364">
        <v>1</v>
      </c>
      <c r="J198" s="365">
        <f t="shared" si="35"/>
        <v>0.68399999999999994</v>
      </c>
      <c r="K198" s="366" t="s">
        <v>33</v>
      </c>
      <c r="L198" s="649" t="s">
        <v>32</v>
      </c>
      <c r="M198" s="653" t="s">
        <v>219</v>
      </c>
    </row>
    <row r="199" spans="1:13" ht="15.75">
      <c r="A199" s="84">
        <v>148</v>
      </c>
      <c r="B199" s="296">
        <v>43898</v>
      </c>
      <c r="C199" s="363" t="s">
        <v>31</v>
      </c>
      <c r="D199" s="781" t="s">
        <v>3</v>
      </c>
      <c r="E199" s="782" t="s">
        <v>405</v>
      </c>
      <c r="F199" s="783">
        <v>1.3</v>
      </c>
      <c r="G199" s="783">
        <v>0.95</v>
      </c>
      <c r="H199" s="783">
        <v>0.6</v>
      </c>
      <c r="I199" s="364">
        <v>1</v>
      </c>
      <c r="J199" s="365">
        <f t="shared" ref="J199:J241" si="36">F199*G199*H199</f>
        <v>0.74099999999999988</v>
      </c>
      <c r="K199" s="366" t="s">
        <v>33</v>
      </c>
      <c r="L199" s="649" t="s">
        <v>32</v>
      </c>
      <c r="M199" s="653" t="s">
        <v>219</v>
      </c>
    </row>
    <row r="200" spans="1:13" ht="15.75">
      <c r="A200" s="84">
        <v>149</v>
      </c>
      <c r="B200" s="296">
        <v>43898</v>
      </c>
      <c r="C200" s="363" t="s">
        <v>31</v>
      </c>
      <c r="D200" s="781" t="s">
        <v>3</v>
      </c>
      <c r="E200" s="782" t="s">
        <v>414</v>
      </c>
      <c r="F200" s="783">
        <v>2.2999999999999998</v>
      </c>
      <c r="G200" s="783">
        <v>0.95</v>
      </c>
      <c r="H200" s="783">
        <v>0.6</v>
      </c>
      <c r="I200" s="364">
        <v>1</v>
      </c>
      <c r="J200" s="365">
        <f t="shared" si="36"/>
        <v>1.3109999999999997</v>
      </c>
      <c r="K200" s="366" t="s">
        <v>33</v>
      </c>
      <c r="L200" s="649" t="s">
        <v>32</v>
      </c>
      <c r="M200" s="653" t="s">
        <v>218</v>
      </c>
    </row>
    <row r="201" spans="1:13" ht="15.75">
      <c r="A201" s="84">
        <v>150</v>
      </c>
      <c r="B201" s="296">
        <v>43898</v>
      </c>
      <c r="C201" s="363" t="s">
        <v>31</v>
      </c>
      <c r="D201" s="781" t="s">
        <v>4</v>
      </c>
      <c r="E201" s="782" t="s">
        <v>383</v>
      </c>
      <c r="F201" s="783">
        <v>1.3</v>
      </c>
      <c r="G201" s="783">
        <v>0.65</v>
      </c>
      <c r="H201" s="783">
        <v>0.6</v>
      </c>
      <c r="I201" s="364">
        <v>1</v>
      </c>
      <c r="J201" s="365">
        <f t="shared" si="36"/>
        <v>0.50700000000000001</v>
      </c>
      <c r="K201" s="366" t="s">
        <v>33</v>
      </c>
      <c r="L201" s="649" t="s">
        <v>32</v>
      </c>
      <c r="M201" s="653" t="s">
        <v>217</v>
      </c>
    </row>
    <row r="202" spans="1:13" ht="15.75">
      <c r="A202" s="84">
        <v>151</v>
      </c>
      <c r="B202" s="296">
        <v>43898</v>
      </c>
      <c r="C202" s="363" t="s">
        <v>31</v>
      </c>
      <c r="D202" s="781" t="s">
        <v>3</v>
      </c>
      <c r="E202" s="782" t="s">
        <v>181</v>
      </c>
      <c r="F202" s="783">
        <v>1.8</v>
      </c>
      <c r="G202" s="783">
        <v>1.25</v>
      </c>
      <c r="H202" s="783">
        <v>0.6</v>
      </c>
      <c r="I202" s="364">
        <v>1</v>
      </c>
      <c r="J202" s="365">
        <f t="shared" si="36"/>
        <v>1.3499999999999999</v>
      </c>
      <c r="K202" s="366" t="s">
        <v>33</v>
      </c>
      <c r="L202" s="649" t="s">
        <v>32</v>
      </c>
      <c r="M202" s="653" t="s">
        <v>308</v>
      </c>
    </row>
    <row r="203" spans="1:13" ht="15.75">
      <c r="A203" s="84">
        <v>152</v>
      </c>
      <c r="B203" s="296">
        <v>43898</v>
      </c>
      <c r="C203" s="363" t="s">
        <v>31</v>
      </c>
      <c r="D203" s="781" t="s">
        <v>3</v>
      </c>
      <c r="E203" s="782" t="s">
        <v>424</v>
      </c>
      <c r="F203" s="783">
        <v>1.3</v>
      </c>
      <c r="G203" s="783">
        <v>1.05</v>
      </c>
      <c r="H203" s="783">
        <v>0.6</v>
      </c>
      <c r="I203" s="364">
        <v>1</v>
      </c>
      <c r="J203" s="365">
        <f t="shared" si="36"/>
        <v>0.81900000000000006</v>
      </c>
      <c r="K203" s="366" t="s">
        <v>33</v>
      </c>
      <c r="L203" s="649" t="s">
        <v>32</v>
      </c>
      <c r="M203" s="653" t="s">
        <v>219</v>
      </c>
    </row>
    <row r="204" spans="1:13" ht="15.75">
      <c r="A204" s="84">
        <v>153</v>
      </c>
      <c r="B204" s="296">
        <v>43898</v>
      </c>
      <c r="C204" s="363" t="s">
        <v>31</v>
      </c>
      <c r="D204" s="781" t="s">
        <v>3</v>
      </c>
      <c r="E204" s="782" t="s">
        <v>184</v>
      </c>
      <c r="F204" s="783">
        <v>1.3</v>
      </c>
      <c r="G204" s="783">
        <v>0.95</v>
      </c>
      <c r="H204" s="783">
        <v>0.6</v>
      </c>
      <c r="I204" s="364">
        <v>1</v>
      </c>
      <c r="J204" s="365">
        <f t="shared" si="36"/>
        <v>0.74099999999999988</v>
      </c>
      <c r="K204" s="366" t="s">
        <v>33</v>
      </c>
      <c r="L204" s="649" t="s">
        <v>32</v>
      </c>
      <c r="M204" s="653" t="s">
        <v>219</v>
      </c>
    </row>
    <row r="205" spans="1:13" ht="15.75">
      <c r="A205" s="84">
        <v>154</v>
      </c>
      <c r="B205" s="296">
        <v>43898</v>
      </c>
      <c r="C205" s="363" t="s">
        <v>31</v>
      </c>
      <c r="D205" s="781" t="s">
        <v>3</v>
      </c>
      <c r="E205" s="782" t="s">
        <v>423</v>
      </c>
      <c r="F205" s="783">
        <v>1.3</v>
      </c>
      <c r="G205" s="783">
        <v>0.95</v>
      </c>
      <c r="H205" s="783">
        <v>0.6</v>
      </c>
      <c r="I205" s="364">
        <v>1</v>
      </c>
      <c r="J205" s="365">
        <f t="shared" si="36"/>
        <v>0.74099999999999988</v>
      </c>
      <c r="K205" s="366" t="s">
        <v>33</v>
      </c>
      <c r="L205" s="649" t="s">
        <v>32</v>
      </c>
      <c r="M205" s="653" t="s">
        <v>219</v>
      </c>
    </row>
    <row r="206" spans="1:13" ht="15.75">
      <c r="A206" s="84">
        <v>155</v>
      </c>
      <c r="B206" s="812">
        <v>43898</v>
      </c>
      <c r="C206" s="813" t="s">
        <v>31</v>
      </c>
      <c r="D206" s="864" t="s">
        <v>3</v>
      </c>
      <c r="E206" s="866" t="s">
        <v>364</v>
      </c>
      <c r="F206" s="867">
        <v>2</v>
      </c>
      <c r="G206" s="867">
        <v>0.65</v>
      </c>
      <c r="H206" s="867">
        <v>0.6</v>
      </c>
      <c r="I206" s="817">
        <v>1</v>
      </c>
      <c r="J206" s="921">
        <f t="shared" si="36"/>
        <v>0.78</v>
      </c>
      <c r="K206" s="819" t="s">
        <v>33</v>
      </c>
      <c r="L206" s="820" t="s">
        <v>32</v>
      </c>
      <c r="M206" s="821" t="s">
        <v>217</v>
      </c>
    </row>
    <row r="207" spans="1:13" ht="15.75">
      <c r="A207" s="84">
        <v>156</v>
      </c>
      <c r="B207" s="296">
        <v>43899</v>
      </c>
      <c r="C207" s="363" t="s">
        <v>31</v>
      </c>
      <c r="D207" s="781" t="s">
        <v>3</v>
      </c>
      <c r="E207" s="782" t="s">
        <v>409</v>
      </c>
      <c r="F207" s="783">
        <v>2</v>
      </c>
      <c r="G207" s="783">
        <v>0.95</v>
      </c>
      <c r="H207" s="783">
        <v>0.6</v>
      </c>
      <c r="I207" s="364">
        <v>1</v>
      </c>
      <c r="J207" s="365">
        <f t="shared" si="36"/>
        <v>1.1399999999999999</v>
      </c>
      <c r="K207" s="366" t="s">
        <v>33</v>
      </c>
      <c r="L207" s="649" t="s">
        <v>32</v>
      </c>
      <c r="M207" s="653" t="s">
        <v>219</v>
      </c>
    </row>
    <row r="208" spans="1:13" ht="15.75">
      <c r="A208" s="84">
        <v>157</v>
      </c>
      <c r="B208" s="296">
        <v>43899</v>
      </c>
      <c r="C208" s="363" t="s">
        <v>31</v>
      </c>
      <c r="D208" s="781" t="s">
        <v>3</v>
      </c>
      <c r="E208" s="782" t="s">
        <v>211</v>
      </c>
      <c r="F208" s="783">
        <v>1.4</v>
      </c>
      <c r="G208" s="783">
        <v>1.1499999999999999</v>
      </c>
      <c r="H208" s="783">
        <v>0.6</v>
      </c>
      <c r="I208" s="364">
        <v>1</v>
      </c>
      <c r="J208" s="365">
        <f t="shared" si="36"/>
        <v>0.96599999999999986</v>
      </c>
      <c r="K208" s="366" t="s">
        <v>33</v>
      </c>
      <c r="L208" s="649" t="s">
        <v>32</v>
      </c>
      <c r="M208" s="653" t="s">
        <v>218</v>
      </c>
    </row>
    <row r="209" spans="1:13" ht="15.75">
      <c r="A209" s="84">
        <v>158</v>
      </c>
      <c r="B209" s="296">
        <v>43899</v>
      </c>
      <c r="C209" s="363" t="s">
        <v>31</v>
      </c>
      <c r="D209" s="781" t="s">
        <v>3</v>
      </c>
      <c r="E209" s="782" t="s">
        <v>418</v>
      </c>
      <c r="F209" s="783">
        <v>1.1000000000000001</v>
      </c>
      <c r="G209" s="783">
        <v>0.85</v>
      </c>
      <c r="H209" s="783">
        <v>0.6</v>
      </c>
      <c r="I209" s="364">
        <v>1</v>
      </c>
      <c r="J209" s="365">
        <f t="shared" si="36"/>
        <v>0.56100000000000005</v>
      </c>
      <c r="K209" s="366" t="s">
        <v>33</v>
      </c>
      <c r="L209" s="649" t="s">
        <v>32</v>
      </c>
      <c r="M209" s="653" t="s">
        <v>219</v>
      </c>
    </row>
    <row r="210" spans="1:13" ht="15.75">
      <c r="A210" s="84">
        <v>159</v>
      </c>
      <c r="B210" s="296">
        <v>43899</v>
      </c>
      <c r="C210" s="363" t="s">
        <v>31</v>
      </c>
      <c r="D210" s="781" t="s">
        <v>3</v>
      </c>
      <c r="E210" s="782" t="s">
        <v>419</v>
      </c>
      <c r="F210" s="783">
        <v>1.3</v>
      </c>
      <c r="G210" s="783">
        <v>0.65</v>
      </c>
      <c r="H210" s="783">
        <v>0.6</v>
      </c>
      <c r="I210" s="364">
        <v>1</v>
      </c>
      <c r="J210" s="365">
        <f t="shared" si="36"/>
        <v>0.50700000000000001</v>
      </c>
      <c r="K210" s="366" t="s">
        <v>33</v>
      </c>
      <c r="L210" s="649" t="s">
        <v>32</v>
      </c>
      <c r="M210" s="653" t="s">
        <v>219</v>
      </c>
    </row>
    <row r="211" spans="1:13" ht="15.75">
      <c r="A211" s="84">
        <v>160</v>
      </c>
      <c r="B211" s="296">
        <v>43899</v>
      </c>
      <c r="C211" s="363" t="s">
        <v>31</v>
      </c>
      <c r="D211" s="781" t="s">
        <v>3</v>
      </c>
      <c r="E211" s="782" t="s">
        <v>428</v>
      </c>
      <c r="F211" s="783">
        <v>1.7</v>
      </c>
      <c r="G211" s="783">
        <v>1.25</v>
      </c>
      <c r="H211" s="783">
        <v>0.6</v>
      </c>
      <c r="I211" s="364">
        <v>1</v>
      </c>
      <c r="J211" s="365">
        <f t="shared" si="36"/>
        <v>1.2749999999999999</v>
      </c>
      <c r="K211" s="366" t="s">
        <v>33</v>
      </c>
      <c r="L211" s="649" t="s">
        <v>32</v>
      </c>
      <c r="M211" s="653" t="s">
        <v>219</v>
      </c>
    </row>
    <row r="212" spans="1:13" ht="15.75">
      <c r="A212" s="84">
        <v>161</v>
      </c>
      <c r="B212" s="296">
        <v>43899</v>
      </c>
      <c r="C212" s="363" t="s">
        <v>31</v>
      </c>
      <c r="D212" s="781" t="s">
        <v>3</v>
      </c>
      <c r="E212" s="782" t="s">
        <v>410</v>
      </c>
      <c r="F212" s="783">
        <v>2.7</v>
      </c>
      <c r="G212" s="783">
        <v>1.25</v>
      </c>
      <c r="H212" s="783">
        <v>0.6</v>
      </c>
      <c r="I212" s="364">
        <v>1</v>
      </c>
      <c r="J212" s="365">
        <f t="shared" si="36"/>
        <v>2.0249999999999999</v>
      </c>
      <c r="K212" s="366" t="s">
        <v>33</v>
      </c>
      <c r="L212" s="649" t="s">
        <v>32</v>
      </c>
      <c r="M212" s="653" t="s">
        <v>219</v>
      </c>
    </row>
    <row r="213" spans="1:13" ht="15.75">
      <c r="A213" s="84">
        <v>162</v>
      </c>
      <c r="B213" s="296">
        <v>43899</v>
      </c>
      <c r="C213" s="363" t="s">
        <v>31</v>
      </c>
      <c r="D213" s="781" t="s">
        <v>3</v>
      </c>
      <c r="E213" s="782" t="s">
        <v>337</v>
      </c>
      <c r="F213" s="783">
        <v>1.7</v>
      </c>
      <c r="G213" s="783">
        <v>0.65</v>
      </c>
      <c r="H213" s="783">
        <v>0.6</v>
      </c>
      <c r="I213" s="364">
        <v>1</v>
      </c>
      <c r="J213" s="365">
        <f t="shared" si="36"/>
        <v>0.66299999999999992</v>
      </c>
      <c r="K213" s="366" t="s">
        <v>33</v>
      </c>
      <c r="L213" s="649" t="s">
        <v>32</v>
      </c>
      <c r="M213" s="653" t="s">
        <v>217</v>
      </c>
    </row>
    <row r="214" spans="1:13" ht="15.75">
      <c r="A214" s="84">
        <v>163</v>
      </c>
      <c r="B214" s="296">
        <v>43899</v>
      </c>
      <c r="C214" s="363" t="s">
        <v>31</v>
      </c>
      <c r="D214" s="781" t="s">
        <v>3</v>
      </c>
      <c r="E214" s="782" t="s">
        <v>408</v>
      </c>
      <c r="F214" s="783">
        <v>2.2999999999999998</v>
      </c>
      <c r="G214" s="783">
        <v>1.25</v>
      </c>
      <c r="H214" s="783">
        <v>0.6</v>
      </c>
      <c r="I214" s="364">
        <v>1</v>
      </c>
      <c r="J214" s="365">
        <f t="shared" si="36"/>
        <v>1.7249999999999999</v>
      </c>
      <c r="K214" s="366" t="s">
        <v>33</v>
      </c>
      <c r="L214" s="649" t="s">
        <v>32</v>
      </c>
      <c r="M214" s="653" t="s">
        <v>218</v>
      </c>
    </row>
    <row r="215" spans="1:13" ht="15.75">
      <c r="A215" s="84">
        <v>164</v>
      </c>
      <c r="B215" s="296">
        <v>43899</v>
      </c>
      <c r="C215" s="363" t="s">
        <v>31</v>
      </c>
      <c r="D215" s="781" t="s">
        <v>3</v>
      </c>
      <c r="E215" s="782" t="s">
        <v>370</v>
      </c>
      <c r="F215" s="783">
        <v>1.3</v>
      </c>
      <c r="G215" s="783">
        <v>1.25</v>
      </c>
      <c r="H215" s="783">
        <v>0.6</v>
      </c>
      <c r="I215" s="364">
        <v>1</v>
      </c>
      <c r="J215" s="365">
        <f t="shared" si="36"/>
        <v>0.97499999999999998</v>
      </c>
      <c r="K215" s="366" t="s">
        <v>33</v>
      </c>
      <c r="L215" s="649" t="s">
        <v>32</v>
      </c>
      <c r="M215" s="653" t="s">
        <v>219</v>
      </c>
    </row>
    <row r="216" spans="1:13" ht="15.75">
      <c r="A216" s="84">
        <v>165</v>
      </c>
      <c r="B216" s="296">
        <v>43899</v>
      </c>
      <c r="C216" s="363" t="s">
        <v>31</v>
      </c>
      <c r="D216" s="781" t="s">
        <v>3</v>
      </c>
      <c r="E216" s="782" t="s">
        <v>415</v>
      </c>
      <c r="F216" s="783">
        <v>1.7</v>
      </c>
      <c r="G216" s="783">
        <v>0.7</v>
      </c>
      <c r="H216" s="783">
        <v>1</v>
      </c>
      <c r="I216" s="364">
        <v>1</v>
      </c>
      <c r="J216" s="365">
        <f t="shared" si="36"/>
        <v>1.19</v>
      </c>
      <c r="K216" s="366" t="s">
        <v>33</v>
      </c>
      <c r="L216" s="649" t="s">
        <v>32</v>
      </c>
      <c r="M216" s="653" t="s">
        <v>308</v>
      </c>
    </row>
    <row r="217" spans="1:13" ht="15.75">
      <c r="A217" s="84">
        <v>166</v>
      </c>
      <c r="B217" s="296">
        <v>43899</v>
      </c>
      <c r="C217" s="363" t="s">
        <v>31</v>
      </c>
      <c r="D217" s="781" t="s">
        <v>4</v>
      </c>
      <c r="E217" s="782" t="s">
        <v>385</v>
      </c>
      <c r="F217" s="783">
        <v>1.3</v>
      </c>
      <c r="G217" s="783">
        <v>1.25</v>
      </c>
      <c r="H217" s="783">
        <v>0.6</v>
      </c>
      <c r="I217" s="364">
        <v>1</v>
      </c>
      <c r="J217" s="365">
        <f t="shared" si="36"/>
        <v>0.97499999999999998</v>
      </c>
      <c r="K217" s="366" t="s">
        <v>33</v>
      </c>
      <c r="L217" s="649" t="s">
        <v>32</v>
      </c>
      <c r="M217" s="653" t="s">
        <v>219</v>
      </c>
    </row>
    <row r="218" spans="1:13" ht="15.75">
      <c r="A218" s="84">
        <v>167</v>
      </c>
      <c r="B218" s="296">
        <v>43899</v>
      </c>
      <c r="C218" s="363" t="s">
        <v>31</v>
      </c>
      <c r="D218" s="781" t="s">
        <v>4</v>
      </c>
      <c r="E218" s="782" t="s">
        <v>384</v>
      </c>
      <c r="F218" s="783">
        <v>1.3</v>
      </c>
      <c r="G218" s="783">
        <v>0.85</v>
      </c>
      <c r="H218" s="783">
        <v>0.6</v>
      </c>
      <c r="I218" s="364">
        <v>1</v>
      </c>
      <c r="J218" s="365">
        <f t="shared" si="36"/>
        <v>0.66299999999999992</v>
      </c>
      <c r="K218" s="366" t="s">
        <v>33</v>
      </c>
      <c r="L218" s="649" t="s">
        <v>32</v>
      </c>
      <c r="M218" s="653" t="s">
        <v>219</v>
      </c>
    </row>
    <row r="219" spans="1:13" ht="15.75">
      <c r="A219" s="84">
        <v>168</v>
      </c>
      <c r="B219" s="296">
        <v>43899</v>
      </c>
      <c r="C219" s="363" t="s">
        <v>31</v>
      </c>
      <c r="D219" s="781" t="s">
        <v>3</v>
      </c>
      <c r="E219" s="782" t="s">
        <v>304</v>
      </c>
      <c r="F219" s="783">
        <v>2.7</v>
      </c>
      <c r="G219" s="783">
        <v>0.65</v>
      </c>
      <c r="H219" s="783">
        <v>0.6</v>
      </c>
      <c r="I219" s="364">
        <v>1</v>
      </c>
      <c r="J219" s="365">
        <f t="shared" si="36"/>
        <v>1.0529999999999999</v>
      </c>
      <c r="K219" s="366" t="s">
        <v>33</v>
      </c>
      <c r="L219" s="649" t="s">
        <v>32</v>
      </c>
      <c r="M219" s="653" t="s">
        <v>217</v>
      </c>
    </row>
    <row r="220" spans="1:13" ht="15.75">
      <c r="A220" s="84">
        <v>169</v>
      </c>
      <c r="B220" s="296">
        <v>43899</v>
      </c>
      <c r="C220" s="363" t="s">
        <v>31</v>
      </c>
      <c r="D220" s="781" t="s">
        <v>3</v>
      </c>
      <c r="E220" s="782" t="s">
        <v>368</v>
      </c>
      <c r="F220" s="783">
        <v>1.3</v>
      </c>
      <c r="G220" s="783">
        <v>0.65</v>
      </c>
      <c r="H220" s="783">
        <v>0.6</v>
      </c>
      <c r="I220" s="364">
        <v>1</v>
      </c>
      <c r="J220" s="365">
        <f t="shared" si="36"/>
        <v>0.50700000000000001</v>
      </c>
      <c r="K220" s="366" t="s">
        <v>33</v>
      </c>
      <c r="L220" s="649" t="s">
        <v>32</v>
      </c>
      <c r="M220" s="653" t="s">
        <v>219</v>
      </c>
    </row>
    <row r="221" spans="1:13" ht="15.75">
      <c r="A221" s="84">
        <v>170</v>
      </c>
      <c r="B221" s="812">
        <v>43899</v>
      </c>
      <c r="C221" s="813" t="s">
        <v>31</v>
      </c>
      <c r="D221" s="864" t="s">
        <v>3</v>
      </c>
      <c r="E221" s="866" t="s">
        <v>407</v>
      </c>
      <c r="F221" s="867">
        <v>2.2000000000000002</v>
      </c>
      <c r="G221" s="867">
        <v>0.95</v>
      </c>
      <c r="H221" s="867">
        <v>0.6</v>
      </c>
      <c r="I221" s="817">
        <v>1</v>
      </c>
      <c r="J221" s="921">
        <f t="shared" si="36"/>
        <v>1.2539999999999998</v>
      </c>
      <c r="K221" s="819" t="s">
        <v>33</v>
      </c>
      <c r="L221" s="820" t="s">
        <v>32</v>
      </c>
      <c r="M221" s="821" t="s">
        <v>219</v>
      </c>
    </row>
    <row r="222" spans="1:13" ht="15.75">
      <c r="A222" s="84">
        <v>171</v>
      </c>
      <c r="B222" s="296">
        <v>43900</v>
      </c>
      <c r="C222" s="363" t="s">
        <v>31</v>
      </c>
      <c r="D222" s="781" t="s">
        <v>4</v>
      </c>
      <c r="E222" s="782" t="s">
        <v>324</v>
      </c>
      <c r="F222" s="783">
        <v>2.2999999999999998</v>
      </c>
      <c r="G222" s="783">
        <v>1.3</v>
      </c>
      <c r="H222" s="783">
        <v>0.6</v>
      </c>
      <c r="I222" s="364">
        <v>1</v>
      </c>
      <c r="J222" s="365">
        <f t="shared" si="36"/>
        <v>1.7939999999999998</v>
      </c>
      <c r="K222" s="366" t="s">
        <v>33</v>
      </c>
      <c r="L222" s="649" t="s">
        <v>32</v>
      </c>
      <c r="M222" s="653" t="s">
        <v>217</v>
      </c>
    </row>
    <row r="223" spans="1:13" ht="15.75">
      <c r="A223" s="84">
        <v>172</v>
      </c>
      <c r="B223" s="296">
        <v>43900</v>
      </c>
      <c r="C223" s="363" t="s">
        <v>31</v>
      </c>
      <c r="D223" s="781" t="s">
        <v>3</v>
      </c>
      <c r="E223" s="782" t="s">
        <v>429</v>
      </c>
      <c r="F223" s="783">
        <v>1.3</v>
      </c>
      <c r="G223" s="783">
        <v>1.25</v>
      </c>
      <c r="H223" s="783">
        <v>0.6</v>
      </c>
      <c r="I223" s="364">
        <v>1</v>
      </c>
      <c r="J223" s="365">
        <f t="shared" si="36"/>
        <v>0.97499999999999998</v>
      </c>
      <c r="K223" s="366" t="s">
        <v>33</v>
      </c>
      <c r="L223" s="649" t="s">
        <v>32</v>
      </c>
      <c r="M223" s="653" t="s">
        <v>308</v>
      </c>
    </row>
    <row r="224" spans="1:13" ht="15.75">
      <c r="A224" s="84">
        <v>173</v>
      </c>
      <c r="B224" s="296">
        <v>43900</v>
      </c>
      <c r="C224" s="363" t="s">
        <v>31</v>
      </c>
      <c r="D224" s="781" t="s">
        <v>3</v>
      </c>
      <c r="E224" s="782" t="s">
        <v>476</v>
      </c>
      <c r="F224" s="783">
        <v>2.9</v>
      </c>
      <c r="G224" s="783">
        <v>1.35</v>
      </c>
      <c r="H224" s="783">
        <v>0.6</v>
      </c>
      <c r="I224" s="364">
        <v>1</v>
      </c>
      <c r="J224" s="365">
        <f t="shared" si="36"/>
        <v>2.3489999999999998</v>
      </c>
      <c r="K224" s="366" t="s">
        <v>33</v>
      </c>
      <c r="L224" s="649" t="s">
        <v>32</v>
      </c>
      <c r="M224" s="653" t="s">
        <v>219</v>
      </c>
    </row>
    <row r="225" spans="1:13" ht="15.75">
      <c r="A225" s="84">
        <v>174</v>
      </c>
      <c r="B225" s="296">
        <v>43900</v>
      </c>
      <c r="C225" s="363" t="s">
        <v>31</v>
      </c>
      <c r="D225" s="781" t="s">
        <v>4</v>
      </c>
      <c r="E225" s="782" t="s">
        <v>479</v>
      </c>
      <c r="F225" s="783">
        <v>1.2</v>
      </c>
      <c r="G225" s="783">
        <v>0.95</v>
      </c>
      <c r="H225" s="783">
        <v>0.6</v>
      </c>
      <c r="I225" s="364">
        <v>1</v>
      </c>
      <c r="J225" s="365">
        <f t="shared" si="36"/>
        <v>0.68399999999999994</v>
      </c>
      <c r="K225" s="366" t="s">
        <v>33</v>
      </c>
      <c r="L225" s="649" t="s">
        <v>32</v>
      </c>
      <c r="M225" s="653" t="s">
        <v>218</v>
      </c>
    </row>
    <row r="226" spans="1:13" ht="15.75">
      <c r="A226" s="84">
        <v>175</v>
      </c>
      <c r="B226" s="296">
        <v>43900</v>
      </c>
      <c r="C226" s="363" t="s">
        <v>31</v>
      </c>
      <c r="D226" s="781" t="s">
        <v>3</v>
      </c>
      <c r="E226" s="782" t="s">
        <v>187</v>
      </c>
      <c r="F226" s="783">
        <v>1.2</v>
      </c>
      <c r="G226" s="783">
        <v>0.95</v>
      </c>
      <c r="H226" s="783">
        <v>0.6</v>
      </c>
      <c r="I226" s="364">
        <v>1</v>
      </c>
      <c r="J226" s="365">
        <f t="shared" si="36"/>
        <v>0.68399999999999994</v>
      </c>
      <c r="K226" s="366" t="s">
        <v>33</v>
      </c>
      <c r="L226" s="649" t="s">
        <v>32</v>
      </c>
      <c r="M226" s="653" t="s">
        <v>219</v>
      </c>
    </row>
    <row r="227" spans="1:13" ht="15.75">
      <c r="A227" s="84">
        <v>176</v>
      </c>
      <c r="B227" s="296">
        <v>43900</v>
      </c>
      <c r="C227" s="363" t="s">
        <v>31</v>
      </c>
      <c r="D227" s="781" t="s">
        <v>3</v>
      </c>
      <c r="E227" s="782" t="s">
        <v>473</v>
      </c>
      <c r="F227" s="783">
        <v>1.2</v>
      </c>
      <c r="G227" s="783">
        <v>1.1499999999999999</v>
      </c>
      <c r="H227" s="783">
        <v>0.6</v>
      </c>
      <c r="I227" s="364">
        <v>1</v>
      </c>
      <c r="J227" s="365">
        <f t="shared" si="36"/>
        <v>0.82799999999999996</v>
      </c>
      <c r="K227" s="366" t="s">
        <v>33</v>
      </c>
      <c r="L227" s="649" t="s">
        <v>32</v>
      </c>
      <c r="M227" s="653" t="s">
        <v>219</v>
      </c>
    </row>
    <row r="228" spans="1:13" ht="15.75">
      <c r="A228" s="84">
        <v>177</v>
      </c>
      <c r="B228" s="296">
        <v>43900</v>
      </c>
      <c r="C228" s="363" t="s">
        <v>31</v>
      </c>
      <c r="D228" s="781" t="s">
        <v>3</v>
      </c>
      <c r="E228" s="782" t="s">
        <v>188</v>
      </c>
      <c r="F228" s="783">
        <v>1.7</v>
      </c>
      <c r="G228" s="783">
        <v>1.1499999999999999</v>
      </c>
      <c r="H228" s="783">
        <v>0.6</v>
      </c>
      <c r="I228" s="364">
        <v>1</v>
      </c>
      <c r="J228" s="365">
        <f t="shared" si="36"/>
        <v>1.1729999999999998</v>
      </c>
      <c r="K228" s="366" t="s">
        <v>33</v>
      </c>
      <c r="L228" s="649" t="s">
        <v>32</v>
      </c>
      <c r="M228" s="653" t="s">
        <v>218</v>
      </c>
    </row>
    <row r="229" spans="1:13" ht="15.75">
      <c r="A229" s="84">
        <v>178</v>
      </c>
      <c r="B229" s="296">
        <v>43900</v>
      </c>
      <c r="C229" s="363" t="s">
        <v>31</v>
      </c>
      <c r="D229" s="781" t="s">
        <v>3</v>
      </c>
      <c r="E229" s="782" t="s">
        <v>475</v>
      </c>
      <c r="F229" s="783">
        <v>1.4</v>
      </c>
      <c r="G229" s="783">
        <v>0.7</v>
      </c>
      <c r="H229" s="783">
        <v>0.6</v>
      </c>
      <c r="I229" s="364">
        <v>1</v>
      </c>
      <c r="J229" s="365">
        <f t="shared" si="36"/>
        <v>0.58799999999999986</v>
      </c>
      <c r="K229" s="366" t="s">
        <v>33</v>
      </c>
      <c r="L229" s="649" t="s">
        <v>32</v>
      </c>
      <c r="M229" s="653" t="s">
        <v>217</v>
      </c>
    </row>
    <row r="230" spans="1:13" ht="15.75">
      <c r="A230" s="84">
        <v>179</v>
      </c>
      <c r="B230" s="296">
        <v>43900</v>
      </c>
      <c r="C230" s="363" t="s">
        <v>31</v>
      </c>
      <c r="D230" s="781" t="s">
        <v>4</v>
      </c>
      <c r="E230" s="782" t="s">
        <v>189</v>
      </c>
      <c r="F230" s="783">
        <v>1.1000000000000001</v>
      </c>
      <c r="G230" s="783">
        <v>1.05</v>
      </c>
      <c r="H230" s="783">
        <v>0.6</v>
      </c>
      <c r="I230" s="364">
        <v>1</v>
      </c>
      <c r="J230" s="365">
        <f t="shared" si="36"/>
        <v>0.69300000000000017</v>
      </c>
      <c r="K230" s="366" t="s">
        <v>33</v>
      </c>
      <c r="L230" s="649" t="s">
        <v>32</v>
      </c>
      <c r="M230" s="653" t="s">
        <v>219</v>
      </c>
    </row>
    <row r="231" spans="1:13" ht="15.75">
      <c r="A231" s="84">
        <v>180</v>
      </c>
      <c r="B231" s="296">
        <v>43900</v>
      </c>
      <c r="C231" s="363" t="s">
        <v>31</v>
      </c>
      <c r="D231" s="781" t="s">
        <v>4</v>
      </c>
      <c r="E231" s="782" t="s">
        <v>431</v>
      </c>
      <c r="F231" s="783">
        <v>1.3</v>
      </c>
      <c r="G231" s="783">
        <v>1.05</v>
      </c>
      <c r="H231" s="783">
        <v>0.6</v>
      </c>
      <c r="I231" s="364">
        <v>1</v>
      </c>
      <c r="J231" s="365">
        <f t="shared" si="36"/>
        <v>0.81900000000000006</v>
      </c>
      <c r="K231" s="366" t="s">
        <v>33</v>
      </c>
      <c r="L231" s="649" t="s">
        <v>32</v>
      </c>
      <c r="M231" s="653" t="s">
        <v>219</v>
      </c>
    </row>
    <row r="232" spans="1:13" ht="15.75">
      <c r="A232" s="84">
        <v>181</v>
      </c>
      <c r="B232" s="296">
        <v>43900</v>
      </c>
      <c r="C232" s="363" t="s">
        <v>31</v>
      </c>
      <c r="D232" s="781" t="s">
        <v>3</v>
      </c>
      <c r="E232" s="782" t="s">
        <v>425</v>
      </c>
      <c r="F232" s="783">
        <v>1.3</v>
      </c>
      <c r="G232" s="783">
        <v>0.85</v>
      </c>
      <c r="H232" s="783">
        <v>0.6</v>
      </c>
      <c r="I232" s="364">
        <v>1</v>
      </c>
      <c r="J232" s="365">
        <f t="shared" si="36"/>
        <v>0.66299999999999992</v>
      </c>
      <c r="K232" s="366" t="s">
        <v>33</v>
      </c>
      <c r="L232" s="649" t="s">
        <v>32</v>
      </c>
      <c r="M232" s="653" t="s">
        <v>219</v>
      </c>
    </row>
    <row r="233" spans="1:13" ht="15.75">
      <c r="A233" s="84">
        <v>182</v>
      </c>
      <c r="B233" s="296">
        <v>43900</v>
      </c>
      <c r="C233" s="363" t="s">
        <v>31</v>
      </c>
      <c r="D233" s="781" t="s">
        <v>3</v>
      </c>
      <c r="E233" s="782" t="s">
        <v>417</v>
      </c>
      <c r="F233" s="783">
        <v>1.1000000000000001</v>
      </c>
      <c r="G233" s="783">
        <v>0.85</v>
      </c>
      <c r="H233" s="783">
        <v>0.6</v>
      </c>
      <c r="I233" s="364">
        <v>1</v>
      </c>
      <c r="J233" s="365">
        <f t="shared" si="36"/>
        <v>0.56100000000000005</v>
      </c>
      <c r="K233" s="366" t="s">
        <v>33</v>
      </c>
      <c r="L233" s="649" t="s">
        <v>32</v>
      </c>
      <c r="M233" s="653" t="s">
        <v>218</v>
      </c>
    </row>
    <row r="234" spans="1:13" ht="15.75">
      <c r="A234" s="84">
        <v>183</v>
      </c>
      <c r="B234" s="296">
        <v>43900</v>
      </c>
      <c r="C234" s="363" t="s">
        <v>31</v>
      </c>
      <c r="D234" s="781" t="s">
        <v>3</v>
      </c>
      <c r="E234" s="782" t="s">
        <v>421</v>
      </c>
      <c r="F234" s="783">
        <v>1.3</v>
      </c>
      <c r="G234" s="783">
        <v>1.05</v>
      </c>
      <c r="H234" s="783">
        <v>0.6</v>
      </c>
      <c r="I234" s="364">
        <v>1</v>
      </c>
      <c r="J234" s="365">
        <f t="shared" si="36"/>
        <v>0.81900000000000006</v>
      </c>
      <c r="K234" s="366" t="s">
        <v>33</v>
      </c>
      <c r="L234" s="649" t="s">
        <v>32</v>
      </c>
      <c r="M234" s="653" t="s">
        <v>219</v>
      </c>
    </row>
    <row r="235" spans="1:13" ht="15.75">
      <c r="A235" s="84">
        <v>184</v>
      </c>
      <c r="B235" s="296">
        <v>43900</v>
      </c>
      <c r="C235" s="363" t="s">
        <v>31</v>
      </c>
      <c r="D235" s="781" t="s">
        <v>3</v>
      </c>
      <c r="E235" s="782" t="s">
        <v>427</v>
      </c>
      <c r="F235" s="783">
        <v>1.3</v>
      </c>
      <c r="G235" s="783">
        <v>0.85</v>
      </c>
      <c r="H235" s="783">
        <v>0.6</v>
      </c>
      <c r="I235" s="364">
        <v>1</v>
      </c>
      <c r="J235" s="365">
        <f t="shared" si="36"/>
        <v>0.66299999999999992</v>
      </c>
      <c r="K235" s="366" t="s">
        <v>33</v>
      </c>
      <c r="L235" s="649" t="s">
        <v>32</v>
      </c>
      <c r="M235" s="653" t="s">
        <v>216</v>
      </c>
    </row>
    <row r="236" spans="1:13" ht="15.75">
      <c r="A236" s="84">
        <v>185</v>
      </c>
      <c r="B236" s="296">
        <v>43900</v>
      </c>
      <c r="C236" s="363" t="s">
        <v>31</v>
      </c>
      <c r="D236" s="781" t="s">
        <v>3</v>
      </c>
      <c r="E236" s="782" t="s">
        <v>413</v>
      </c>
      <c r="F236" s="783">
        <v>1.3</v>
      </c>
      <c r="G236" s="783">
        <v>1.25</v>
      </c>
      <c r="H236" s="783">
        <v>0.6</v>
      </c>
      <c r="I236" s="364">
        <v>1</v>
      </c>
      <c r="J236" s="365">
        <f t="shared" si="36"/>
        <v>0.97499999999999998</v>
      </c>
      <c r="K236" s="366" t="s">
        <v>33</v>
      </c>
      <c r="L236" s="649" t="s">
        <v>32</v>
      </c>
      <c r="M236" s="653" t="s">
        <v>219</v>
      </c>
    </row>
    <row r="237" spans="1:13" ht="15.75">
      <c r="A237" s="84">
        <v>186</v>
      </c>
      <c r="B237" s="296">
        <v>43900</v>
      </c>
      <c r="C237" s="363" t="s">
        <v>31</v>
      </c>
      <c r="D237" s="781" t="s">
        <v>3</v>
      </c>
      <c r="E237" s="782" t="s">
        <v>299</v>
      </c>
      <c r="F237" s="783">
        <v>2.8</v>
      </c>
      <c r="G237" s="783">
        <v>1.35</v>
      </c>
      <c r="H237" s="783">
        <v>0.6</v>
      </c>
      <c r="I237" s="364">
        <v>1</v>
      </c>
      <c r="J237" s="365">
        <f t="shared" si="36"/>
        <v>2.2679999999999998</v>
      </c>
      <c r="K237" s="366" t="s">
        <v>33</v>
      </c>
      <c r="L237" s="649" t="s">
        <v>32</v>
      </c>
      <c r="M237" s="653" t="s">
        <v>216</v>
      </c>
    </row>
    <row r="238" spans="1:13" ht="15.75">
      <c r="A238" s="84">
        <v>187</v>
      </c>
      <c r="B238" s="812">
        <v>43900</v>
      </c>
      <c r="C238" s="813" t="s">
        <v>31</v>
      </c>
      <c r="D238" s="864" t="s">
        <v>4</v>
      </c>
      <c r="E238" s="866" t="s">
        <v>322</v>
      </c>
      <c r="F238" s="867">
        <v>1.2</v>
      </c>
      <c r="G238" s="867">
        <v>0.65</v>
      </c>
      <c r="H238" s="867">
        <v>0.6</v>
      </c>
      <c r="I238" s="817">
        <v>1</v>
      </c>
      <c r="J238" s="921">
        <f t="shared" si="36"/>
        <v>0.46799999999999997</v>
      </c>
      <c r="K238" s="819" t="s">
        <v>33</v>
      </c>
      <c r="L238" s="820" t="s">
        <v>32</v>
      </c>
      <c r="M238" s="821" t="s">
        <v>217</v>
      </c>
    </row>
    <row r="239" spans="1:13" ht="15.75">
      <c r="A239" s="84">
        <v>188</v>
      </c>
      <c r="B239" s="296">
        <v>43901</v>
      </c>
      <c r="C239" s="363" t="s">
        <v>31</v>
      </c>
      <c r="D239" s="781" t="s">
        <v>3</v>
      </c>
      <c r="E239" s="782" t="s">
        <v>194</v>
      </c>
      <c r="F239" s="783">
        <v>2.2999999999999998</v>
      </c>
      <c r="G239" s="783">
        <v>1.35</v>
      </c>
      <c r="H239" s="783">
        <v>0.6</v>
      </c>
      <c r="I239" s="364">
        <v>1</v>
      </c>
      <c r="J239" s="365">
        <f t="shared" si="36"/>
        <v>1.863</v>
      </c>
      <c r="K239" s="366" t="s">
        <v>33</v>
      </c>
      <c r="L239" s="649" t="s">
        <v>32</v>
      </c>
      <c r="M239" s="653" t="s">
        <v>219</v>
      </c>
    </row>
    <row r="240" spans="1:13" ht="15.75">
      <c r="A240" s="84">
        <v>189</v>
      </c>
      <c r="B240" s="296">
        <v>43901</v>
      </c>
      <c r="C240" s="363" t="s">
        <v>31</v>
      </c>
      <c r="D240" s="781" t="s">
        <v>3</v>
      </c>
      <c r="E240" s="782" t="s">
        <v>474</v>
      </c>
      <c r="F240" s="783">
        <v>1.3</v>
      </c>
      <c r="G240" s="783">
        <v>0.6</v>
      </c>
      <c r="H240" s="783">
        <v>0.7</v>
      </c>
      <c r="I240" s="364">
        <v>1</v>
      </c>
      <c r="J240" s="365">
        <f t="shared" si="36"/>
        <v>0.54599999999999993</v>
      </c>
      <c r="K240" s="366" t="s">
        <v>33</v>
      </c>
      <c r="L240" s="649" t="s">
        <v>32</v>
      </c>
      <c r="M240" s="653" t="s">
        <v>218</v>
      </c>
    </row>
    <row r="241" spans="1:13" ht="15.75">
      <c r="A241" s="84">
        <v>190</v>
      </c>
      <c r="B241" s="296">
        <v>43901</v>
      </c>
      <c r="C241" s="363" t="s">
        <v>31</v>
      </c>
      <c r="D241" s="781" t="s">
        <v>3</v>
      </c>
      <c r="E241" s="782" t="s">
        <v>193</v>
      </c>
      <c r="F241" s="783">
        <v>1.4</v>
      </c>
      <c r="G241" s="783">
        <v>1.1499999999999999</v>
      </c>
      <c r="H241" s="783">
        <v>1</v>
      </c>
      <c r="I241" s="364">
        <v>1</v>
      </c>
      <c r="J241" s="365">
        <f t="shared" si="36"/>
        <v>1.6099999999999999</v>
      </c>
      <c r="K241" s="366" t="s">
        <v>33</v>
      </c>
      <c r="L241" s="649" t="s">
        <v>32</v>
      </c>
      <c r="M241" s="653" t="s">
        <v>308</v>
      </c>
    </row>
    <row r="242" spans="1:13" ht="15.75">
      <c r="A242" s="84">
        <v>191</v>
      </c>
      <c r="B242" s="296">
        <v>43901</v>
      </c>
      <c r="C242" s="363" t="s">
        <v>31</v>
      </c>
      <c r="D242" s="781" t="s">
        <v>3</v>
      </c>
      <c r="E242" s="782" t="s">
        <v>186</v>
      </c>
      <c r="F242" s="783">
        <v>1.3</v>
      </c>
      <c r="G242" s="783">
        <v>0.85</v>
      </c>
      <c r="H242" s="783">
        <v>0.6</v>
      </c>
      <c r="I242" s="364">
        <v>1</v>
      </c>
      <c r="J242" s="365">
        <f t="shared" si="35"/>
        <v>0.66299999999999992</v>
      </c>
      <c r="K242" s="366" t="s">
        <v>33</v>
      </c>
      <c r="L242" s="649" t="s">
        <v>32</v>
      </c>
      <c r="M242" s="653" t="s">
        <v>219</v>
      </c>
    </row>
    <row r="243" spans="1:13" ht="15.75">
      <c r="A243" s="84">
        <v>192</v>
      </c>
      <c r="B243" s="296">
        <v>43901</v>
      </c>
      <c r="C243" s="363" t="s">
        <v>31</v>
      </c>
      <c r="D243" s="781" t="s">
        <v>3</v>
      </c>
      <c r="E243" s="782" t="s">
        <v>412</v>
      </c>
      <c r="F243" s="783">
        <v>1.2</v>
      </c>
      <c r="G243" s="783">
        <v>1.05</v>
      </c>
      <c r="H243" s="783">
        <v>0.6</v>
      </c>
      <c r="I243" s="364">
        <v>1</v>
      </c>
      <c r="J243" s="365">
        <f t="shared" si="35"/>
        <v>0.75600000000000001</v>
      </c>
      <c r="K243" s="366" t="s">
        <v>33</v>
      </c>
      <c r="L243" s="649" t="s">
        <v>32</v>
      </c>
      <c r="M243" s="653" t="s">
        <v>218</v>
      </c>
    </row>
    <row r="244" spans="1:13" ht="15.75">
      <c r="A244" s="84">
        <v>193</v>
      </c>
      <c r="B244" s="296">
        <v>43901</v>
      </c>
      <c r="C244" s="363" t="s">
        <v>31</v>
      </c>
      <c r="D244" s="781" t="s">
        <v>3</v>
      </c>
      <c r="E244" s="782" t="s">
        <v>411</v>
      </c>
      <c r="F244" s="783">
        <v>1.4</v>
      </c>
      <c r="G244" s="783">
        <v>1.25</v>
      </c>
      <c r="H244" s="783">
        <v>0.6</v>
      </c>
      <c r="I244" s="364">
        <v>1</v>
      </c>
      <c r="J244" s="365">
        <f t="shared" si="35"/>
        <v>1.05</v>
      </c>
      <c r="K244" s="366" t="s">
        <v>33</v>
      </c>
      <c r="L244" s="649" t="s">
        <v>32</v>
      </c>
      <c r="M244" s="653" t="s">
        <v>219</v>
      </c>
    </row>
    <row r="245" spans="1:13" ht="15.75">
      <c r="A245" s="84">
        <v>194</v>
      </c>
      <c r="B245" s="296">
        <v>43901</v>
      </c>
      <c r="C245" s="363" t="s">
        <v>31</v>
      </c>
      <c r="D245" s="781" t="s">
        <v>3</v>
      </c>
      <c r="E245" s="782" t="s">
        <v>183</v>
      </c>
      <c r="F245" s="783">
        <v>1.3</v>
      </c>
      <c r="G245" s="783">
        <v>1.05</v>
      </c>
      <c r="H245" s="783">
        <v>0.6</v>
      </c>
      <c r="I245" s="364">
        <v>1</v>
      </c>
      <c r="J245" s="365">
        <f t="shared" si="35"/>
        <v>0.81900000000000006</v>
      </c>
      <c r="K245" s="366" t="s">
        <v>33</v>
      </c>
      <c r="L245" s="649" t="s">
        <v>32</v>
      </c>
      <c r="M245" s="653" t="s">
        <v>219</v>
      </c>
    </row>
    <row r="246" spans="1:13" ht="15.75">
      <c r="A246" s="84">
        <v>195</v>
      </c>
      <c r="B246" s="296">
        <v>43901</v>
      </c>
      <c r="C246" s="363" t="s">
        <v>31</v>
      </c>
      <c r="D246" s="781" t="s">
        <v>3</v>
      </c>
      <c r="E246" s="782" t="s">
        <v>492</v>
      </c>
      <c r="F246" s="783">
        <v>2.9</v>
      </c>
      <c r="G246" s="783">
        <v>1.35</v>
      </c>
      <c r="H246" s="783">
        <v>0.6</v>
      </c>
      <c r="I246" s="364">
        <v>1</v>
      </c>
      <c r="J246" s="365">
        <f t="shared" si="35"/>
        <v>2.3489999999999998</v>
      </c>
      <c r="K246" s="366" t="s">
        <v>33</v>
      </c>
      <c r="L246" s="649" t="s">
        <v>32</v>
      </c>
      <c r="M246" s="653" t="s">
        <v>217</v>
      </c>
    </row>
    <row r="247" spans="1:13" ht="15.75">
      <c r="A247" s="84">
        <v>196</v>
      </c>
      <c r="B247" s="296">
        <v>43901</v>
      </c>
      <c r="C247" s="363" t="s">
        <v>31</v>
      </c>
      <c r="D247" s="781" t="s">
        <v>3</v>
      </c>
      <c r="E247" s="782" t="s">
        <v>196</v>
      </c>
      <c r="F247" s="783">
        <v>1.3</v>
      </c>
      <c r="G247" s="783">
        <v>1.1499999999999999</v>
      </c>
      <c r="H247" s="783">
        <v>1</v>
      </c>
      <c r="I247" s="364">
        <v>1</v>
      </c>
      <c r="J247" s="365">
        <f t="shared" si="35"/>
        <v>1.4949999999999999</v>
      </c>
      <c r="K247" s="366" t="s">
        <v>33</v>
      </c>
      <c r="L247" s="649" t="s">
        <v>32</v>
      </c>
      <c r="M247" s="653" t="s">
        <v>308</v>
      </c>
    </row>
    <row r="248" spans="1:13" ht="15.75">
      <c r="A248" s="84">
        <v>197</v>
      </c>
      <c r="B248" s="296">
        <v>43901</v>
      </c>
      <c r="C248" s="363" t="s">
        <v>31</v>
      </c>
      <c r="D248" s="781" t="s">
        <v>3</v>
      </c>
      <c r="E248" s="782" t="s">
        <v>416</v>
      </c>
      <c r="F248" s="783">
        <v>1.2</v>
      </c>
      <c r="G248" s="783">
        <v>1.25</v>
      </c>
      <c r="H248" s="783">
        <v>0.6</v>
      </c>
      <c r="I248" s="364">
        <v>1</v>
      </c>
      <c r="J248" s="365">
        <f t="shared" si="35"/>
        <v>0.89999999999999991</v>
      </c>
      <c r="K248" s="366" t="s">
        <v>33</v>
      </c>
      <c r="L248" s="649" t="s">
        <v>32</v>
      </c>
      <c r="M248" s="653" t="s">
        <v>216</v>
      </c>
    </row>
    <row r="249" spans="1:13" ht="15.75">
      <c r="A249" s="84">
        <v>198</v>
      </c>
      <c r="B249" s="296">
        <v>43901</v>
      </c>
      <c r="C249" s="363" t="s">
        <v>31</v>
      </c>
      <c r="D249" s="781" t="s">
        <v>3</v>
      </c>
      <c r="E249" s="782" t="s">
        <v>191</v>
      </c>
      <c r="F249" s="783">
        <v>1.3</v>
      </c>
      <c r="G249" s="783">
        <v>0.85</v>
      </c>
      <c r="H249" s="783">
        <v>0.6</v>
      </c>
      <c r="I249" s="364">
        <v>1</v>
      </c>
      <c r="J249" s="365">
        <f t="shared" si="35"/>
        <v>0.66299999999999992</v>
      </c>
      <c r="K249" s="366" t="s">
        <v>33</v>
      </c>
      <c r="L249" s="649" t="s">
        <v>32</v>
      </c>
      <c r="M249" s="653" t="s">
        <v>219</v>
      </c>
    </row>
    <row r="250" spans="1:13" ht="15.75">
      <c r="A250" s="84">
        <v>199</v>
      </c>
      <c r="B250" s="296">
        <v>43901</v>
      </c>
      <c r="C250" s="363" t="s">
        <v>31</v>
      </c>
      <c r="D250" s="781" t="s">
        <v>3</v>
      </c>
      <c r="E250" s="782" t="s">
        <v>215</v>
      </c>
      <c r="F250" s="783">
        <v>1.1000000000000001</v>
      </c>
      <c r="G250" s="783">
        <v>0.95</v>
      </c>
      <c r="H250" s="783">
        <v>0.6</v>
      </c>
      <c r="I250" s="364">
        <v>1</v>
      </c>
      <c r="J250" s="365">
        <f t="shared" si="35"/>
        <v>0.62699999999999989</v>
      </c>
      <c r="K250" s="366" t="s">
        <v>33</v>
      </c>
      <c r="L250" s="649" t="s">
        <v>32</v>
      </c>
      <c r="M250" s="653" t="s">
        <v>219</v>
      </c>
    </row>
    <row r="251" spans="1:13" ht="15.75">
      <c r="A251" s="84">
        <v>200</v>
      </c>
      <c r="B251" s="296">
        <v>43901</v>
      </c>
      <c r="C251" s="363" t="s">
        <v>31</v>
      </c>
      <c r="D251" s="781" t="s">
        <v>3</v>
      </c>
      <c r="E251" s="782" t="s">
        <v>489</v>
      </c>
      <c r="F251" s="783">
        <v>1.2</v>
      </c>
      <c r="G251" s="783">
        <v>1.05</v>
      </c>
      <c r="H251" s="783">
        <v>0.6</v>
      </c>
      <c r="I251" s="364">
        <v>1</v>
      </c>
      <c r="J251" s="365">
        <f t="shared" si="35"/>
        <v>0.75600000000000001</v>
      </c>
      <c r="K251" s="366" t="s">
        <v>33</v>
      </c>
      <c r="L251" s="649" t="s">
        <v>32</v>
      </c>
      <c r="M251" s="653" t="s">
        <v>216</v>
      </c>
    </row>
    <row r="252" spans="1:13" ht="15.75">
      <c r="A252" s="84">
        <v>201</v>
      </c>
      <c r="B252" s="296">
        <v>43901</v>
      </c>
      <c r="C252" s="363" t="s">
        <v>31</v>
      </c>
      <c r="D252" s="781" t="s">
        <v>3</v>
      </c>
      <c r="E252" s="782" t="s">
        <v>429</v>
      </c>
      <c r="F252" s="783">
        <v>1.5</v>
      </c>
      <c r="G252" s="783">
        <v>1.25</v>
      </c>
      <c r="H252" s="783">
        <v>0.6</v>
      </c>
      <c r="I252" s="364">
        <v>1</v>
      </c>
      <c r="J252" s="365">
        <f t="shared" si="35"/>
        <v>1.125</v>
      </c>
      <c r="K252" s="366" t="s">
        <v>33</v>
      </c>
      <c r="L252" s="649" t="s">
        <v>32</v>
      </c>
      <c r="M252" s="653" t="s">
        <v>219</v>
      </c>
    </row>
    <row r="253" spans="1:13" ht="15.75">
      <c r="A253" s="84">
        <v>202</v>
      </c>
      <c r="B253" s="296">
        <v>43901</v>
      </c>
      <c r="C253" s="363" t="s">
        <v>31</v>
      </c>
      <c r="D253" s="781" t="s">
        <v>3</v>
      </c>
      <c r="E253" s="782" t="s">
        <v>488</v>
      </c>
      <c r="F253" s="783">
        <v>1.3</v>
      </c>
      <c r="G253" s="783">
        <v>1.1499999999999999</v>
      </c>
      <c r="H253" s="783">
        <v>0.6</v>
      </c>
      <c r="I253" s="364">
        <v>1</v>
      </c>
      <c r="J253" s="365">
        <f t="shared" ref="J253:J263" si="37">F253*G253*H253</f>
        <v>0.89699999999999991</v>
      </c>
      <c r="K253" s="366" t="s">
        <v>33</v>
      </c>
      <c r="L253" s="649" t="s">
        <v>32</v>
      </c>
      <c r="M253" s="653" t="s">
        <v>216</v>
      </c>
    </row>
    <row r="254" spans="1:13" ht="15.75">
      <c r="A254" s="84">
        <v>203</v>
      </c>
      <c r="B254" s="812">
        <v>43901</v>
      </c>
      <c r="C254" s="813" t="s">
        <v>31</v>
      </c>
      <c r="D254" s="864" t="s">
        <v>4</v>
      </c>
      <c r="E254" s="866" t="s">
        <v>493</v>
      </c>
      <c r="F254" s="867">
        <v>1.3</v>
      </c>
      <c r="G254" s="867">
        <v>0.95</v>
      </c>
      <c r="H254" s="867">
        <v>0.6</v>
      </c>
      <c r="I254" s="817">
        <v>1</v>
      </c>
      <c r="J254" s="921">
        <f t="shared" si="37"/>
        <v>0.74099999999999988</v>
      </c>
      <c r="K254" s="819" t="s">
        <v>33</v>
      </c>
      <c r="L254" s="820" t="s">
        <v>32</v>
      </c>
      <c r="M254" s="821" t="s">
        <v>216</v>
      </c>
    </row>
    <row r="255" spans="1:13" ht="15.75">
      <c r="A255" s="84">
        <v>204</v>
      </c>
      <c r="B255" s="296">
        <v>43902</v>
      </c>
      <c r="C255" s="363" t="s">
        <v>31</v>
      </c>
      <c r="D255" s="781" t="s">
        <v>4</v>
      </c>
      <c r="E255" s="782" t="s">
        <v>430</v>
      </c>
      <c r="F255" s="783">
        <v>1.1000000000000001</v>
      </c>
      <c r="G255" s="783">
        <v>0.95</v>
      </c>
      <c r="H255" s="783">
        <v>0.6</v>
      </c>
      <c r="I255" s="364">
        <v>1</v>
      </c>
      <c r="J255" s="365">
        <f t="shared" si="37"/>
        <v>0.62699999999999989</v>
      </c>
      <c r="K255" s="366" t="s">
        <v>33</v>
      </c>
      <c r="L255" s="649" t="s">
        <v>32</v>
      </c>
      <c r="M255" s="653" t="s">
        <v>219</v>
      </c>
    </row>
    <row r="256" spans="1:13" ht="15.75">
      <c r="A256" s="84">
        <v>205</v>
      </c>
      <c r="B256" s="296">
        <v>43902</v>
      </c>
      <c r="C256" s="363" t="s">
        <v>31</v>
      </c>
      <c r="D256" s="781" t="s">
        <v>3</v>
      </c>
      <c r="E256" s="782" t="s">
        <v>420</v>
      </c>
      <c r="F256" s="783">
        <v>1.3</v>
      </c>
      <c r="G256" s="783">
        <v>0.85</v>
      </c>
      <c r="H256" s="783">
        <v>0.6</v>
      </c>
      <c r="I256" s="364">
        <v>1</v>
      </c>
      <c r="J256" s="365">
        <f t="shared" si="37"/>
        <v>0.66299999999999992</v>
      </c>
      <c r="K256" s="366" t="s">
        <v>33</v>
      </c>
      <c r="L256" s="649" t="s">
        <v>32</v>
      </c>
      <c r="M256" s="653" t="s">
        <v>218</v>
      </c>
    </row>
    <row r="257" spans="1:13" ht="15.75">
      <c r="A257" s="84">
        <v>206</v>
      </c>
      <c r="B257" s="296">
        <v>43902</v>
      </c>
      <c r="C257" s="363" t="s">
        <v>31</v>
      </c>
      <c r="D257" s="781" t="s">
        <v>4</v>
      </c>
      <c r="E257" s="782" t="s">
        <v>195</v>
      </c>
      <c r="F257" s="783">
        <v>1.1000000000000001</v>
      </c>
      <c r="G257" s="783">
        <v>0.95</v>
      </c>
      <c r="H257" s="783">
        <v>0.6</v>
      </c>
      <c r="I257" s="364">
        <v>1</v>
      </c>
      <c r="J257" s="365">
        <f t="shared" si="37"/>
        <v>0.62699999999999989</v>
      </c>
      <c r="K257" s="366" t="s">
        <v>33</v>
      </c>
      <c r="L257" s="649" t="s">
        <v>32</v>
      </c>
      <c r="M257" s="653" t="s">
        <v>216</v>
      </c>
    </row>
    <row r="258" spans="1:13" ht="15.75">
      <c r="A258" s="84">
        <v>207</v>
      </c>
      <c r="B258" s="296">
        <v>43902</v>
      </c>
      <c r="C258" s="363" t="s">
        <v>31</v>
      </c>
      <c r="D258" s="781" t="s">
        <v>4</v>
      </c>
      <c r="E258" s="782" t="s">
        <v>494</v>
      </c>
      <c r="F258" s="783">
        <v>2.2000000000000002</v>
      </c>
      <c r="G258" s="783">
        <v>0.65</v>
      </c>
      <c r="H258" s="783">
        <v>0.6</v>
      </c>
      <c r="I258" s="364">
        <v>1</v>
      </c>
      <c r="J258" s="365">
        <f t="shared" si="37"/>
        <v>0.8580000000000001</v>
      </c>
      <c r="K258" s="366" t="s">
        <v>33</v>
      </c>
      <c r="L258" s="649" t="s">
        <v>32</v>
      </c>
      <c r="M258" s="653" t="s">
        <v>217</v>
      </c>
    </row>
    <row r="259" spans="1:13" ht="15.75">
      <c r="A259" s="84">
        <v>208</v>
      </c>
      <c r="B259" s="296">
        <v>43902</v>
      </c>
      <c r="C259" s="363" t="s">
        <v>31</v>
      </c>
      <c r="D259" s="781" t="s">
        <v>3</v>
      </c>
      <c r="E259" s="782" t="s">
        <v>478</v>
      </c>
      <c r="F259" s="783">
        <v>1.3</v>
      </c>
      <c r="G259" s="783">
        <v>0.95</v>
      </c>
      <c r="H259" s="783">
        <v>0.6</v>
      </c>
      <c r="I259" s="364">
        <v>1</v>
      </c>
      <c r="J259" s="365">
        <f t="shared" si="37"/>
        <v>0.74099999999999988</v>
      </c>
      <c r="K259" s="366" t="s">
        <v>33</v>
      </c>
      <c r="L259" s="649" t="s">
        <v>32</v>
      </c>
      <c r="M259" s="653" t="s">
        <v>219</v>
      </c>
    </row>
    <row r="260" spans="1:13" ht="15.75">
      <c r="A260" s="84">
        <v>209</v>
      </c>
      <c r="B260" s="296">
        <v>43902</v>
      </c>
      <c r="C260" s="363" t="s">
        <v>31</v>
      </c>
      <c r="D260" s="781" t="s">
        <v>3</v>
      </c>
      <c r="E260" s="782" t="s">
        <v>178</v>
      </c>
      <c r="F260" s="783">
        <v>1.2</v>
      </c>
      <c r="G260" s="783">
        <v>1.25</v>
      </c>
      <c r="H260" s="783">
        <v>0.6</v>
      </c>
      <c r="I260" s="364">
        <v>1</v>
      </c>
      <c r="J260" s="365">
        <f t="shared" si="37"/>
        <v>0.89999999999999991</v>
      </c>
      <c r="K260" s="366" t="s">
        <v>33</v>
      </c>
      <c r="L260" s="649" t="s">
        <v>32</v>
      </c>
      <c r="M260" s="653" t="s">
        <v>219</v>
      </c>
    </row>
    <row r="261" spans="1:13" ht="15.75">
      <c r="A261" s="84">
        <v>210</v>
      </c>
      <c r="B261" s="296">
        <v>43902</v>
      </c>
      <c r="C261" s="363" t="s">
        <v>31</v>
      </c>
      <c r="D261" s="781" t="s">
        <v>3</v>
      </c>
      <c r="E261" s="782" t="s">
        <v>486</v>
      </c>
      <c r="F261" s="783">
        <v>1.2</v>
      </c>
      <c r="G261" s="783">
        <v>0.6</v>
      </c>
      <c r="H261" s="783">
        <v>0.6</v>
      </c>
      <c r="I261" s="364">
        <v>1</v>
      </c>
      <c r="J261" s="365">
        <f t="shared" si="37"/>
        <v>0.432</v>
      </c>
      <c r="K261" s="366" t="s">
        <v>33</v>
      </c>
      <c r="L261" s="649" t="s">
        <v>32</v>
      </c>
      <c r="M261" s="653" t="s">
        <v>216</v>
      </c>
    </row>
    <row r="262" spans="1:13" ht="15.75">
      <c r="A262" s="84">
        <v>211</v>
      </c>
      <c r="B262" s="296">
        <v>43902</v>
      </c>
      <c r="C262" s="363" t="s">
        <v>31</v>
      </c>
      <c r="D262" s="781" t="s">
        <v>3</v>
      </c>
      <c r="E262" s="782" t="s">
        <v>177</v>
      </c>
      <c r="F262" s="783">
        <v>1.6</v>
      </c>
      <c r="G262" s="783">
        <v>1.25</v>
      </c>
      <c r="H262" s="783">
        <v>0.6</v>
      </c>
      <c r="I262" s="364">
        <v>1</v>
      </c>
      <c r="J262" s="365">
        <f t="shared" si="37"/>
        <v>1.2</v>
      </c>
      <c r="K262" s="366" t="s">
        <v>33</v>
      </c>
      <c r="L262" s="649" t="s">
        <v>32</v>
      </c>
      <c r="M262" s="653" t="s">
        <v>308</v>
      </c>
    </row>
    <row r="263" spans="1:13" ht="15.75">
      <c r="A263" s="84">
        <v>212</v>
      </c>
      <c r="B263" s="296">
        <v>43902</v>
      </c>
      <c r="C263" s="363" t="s">
        <v>31</v>
      </c>
      <c r="D263" s="781" t="s">
        <v>3</v>
      </c>
      <c r="E263" s="782" t="s">
        <v>168</v>
      </c>
      <c r="F263" s="783">
        <v>1.4</v>
      </c>
      <c r="G263" s="783">
        <v>0.95</v>
      </c>
      <c r="H263" s="783">
        <v>0.6</v>
      </c>
      <c r="I263" s="364">
        <v>1</v>
      </c>
      <c r="J263" s="365">
        <f t="shared" si="37"/>
        <v>0.79799999999999993</v>
      </c>
      <c r="K263" s="366" t="s">
        <v>33</v>
      </c>
      <c r="L263" s="649" t="s">
        <v>32</v>
      </c>
      <c r="M263" s="653" t="s">
        <v>218</v>
      </c>
    </row>
    <row r="264" spans="1:13" ht="15.75">
      <c r="A264" s="84">
        <v>213</v>
      </c>
      <c r="B264" s="296">
        <v>43902</v>
      </c>
      <c r="C264" s="363" t="s">
        <v>31</v>
      </c>
      <c r="D264" s="781" t="s">
        <v>4</v>
      </c>
      <c r="E264" s="782" t="s">
        <v>180</v>
      </c>
      <c r="F264" s="783">
        <v>1.8</v>
      </c>
      <c r="G264" s="783">
        <v>1.1499999999999999</v>
      </c>
      <c r="H264" s="783">
        <v>0.6</v>
      </c>
      <c r="I264" s="364">
        <v>1</v>
      </c>
      <c r="J264" s="365">
        <f t="shared" ref="J264:J350" si="38">F264*G264*H264</f>
        <v>1.2419999999999998</v>
      </c>
      <c r="K264" s="366" t="s">
        <v>33</v>
      </c>
      <c r="L264" s="649" t="s">
        <v>32</v>
      </c>
      <c r="M264" s="653" t="s">
        <v>216</v>
      </c>
    </row>
    <row r="265" spans="1:13" ht="15.75">
      <c r="A265" s="84">
        <v>214</v>
      </c>
      <c r="B265" s="296">
        <v>43902</v>
      </c>
      <c r="C265" s="363" t="s">
        <v>31</v>
      </c>
      <c r="D265" s="781" t="s">
        <v>4</v>
      </c>
      <c r="E265" s="782" t="s">
        <v>258</v>
      </c>
      <c r="F265" s="783">
        <v>1.2</v>
      </c>
      <c r="G265" s="783">
        <v>0.95</v>
      </c>
      <c r="H265" s="783">
        <v>0.6</v>
      </c>
      <c r="I265" s="364">
        <v>1</v>
      </c>
      <c r="J265" s="365">
        <f t="shared" si="38"/>
        <v>0.68399999999999994</v>
      </c>
      <c r="K265" s="366" t="s">
        <v>33</v>
      </c>
      <c r="L265" s="649" t="s">
        <v>32</v>
      </c>
      <c r="M265" s="653" t="s">
        <v>219</v>
      </c>
    </row>
    <row r="266" spans="1:13" ht="15.75">
      <c r="A266" s="84">
        <v>215</v>
      </c>
      <c r="B266" s="296">
        <v>43902</v>
      </c>
      <c r="C266" s="363" t="s">
        <v>31</v>
      </c>
      <c r="D266" s="781" t="s">
        <v>4</v>
      </c>
      <c r="E266" s="782" t="s">
        <v>480</v>
      </c>
      <c r="F266" s="783">
        <v>1.7</v>
      </c>
      <c r="G266" s="783">
        <v>0.6</v>
      </c>
      <c r="H266" s="783">
        <v>0.6</v>
      </c>
      <c r="I266" s="364">
        <v>1</v>
      </c>
      <c r="J266" s="365">
        <f t="shared" si="38"/>
        <v>0.61199999999999999</v>
      </c>
      <c r="K266" s="366" t="s">
        <v>33</v>
      </c>
      <c r="L266" s="649" t="s">
        <v>32</v>
      </c>
      <c r="M266" s="653" t="s">
        <v>217</v>
      </c>
    </row>
    <row r="267" spans="1:13" ht="15.75">
      <c r="A267" s="84">
        <v>216</v>
      </c>
      <c r="B267" s="296">
        <v>43902</v>
      </c>
      <c r="C267" s="363" t="s">
        <v>31</v>
      </c>
      <c r="D267" s="781" t="s">
        <v>4</v>
      </c>
      <c r="E267" s="782" t="s">
        <v>246</v>
      </c>
      <c r="F267" s="783">
        <v>1.3</v>
      </c>
      <c r="G267" s="783">
        <v>0.65</v>
      </c>
      <c r="H267" s="783">
        <v>0.6</v>
      </c>
      <c r="I267" s="364">
        <v>1</v>
      </c>
      <c r="J267" s="365">
        <f t="shared" si="38"/>
        <v>0.50700000000000001</v>
      </c>
      <c r="K267" s="366" t="s">
        <v>33</v>
      </c>
      <c r="L267" s="649" t="s">
        <v>32</v>
      </c>
      <c r="M267" s="653" t="s">
        <v>219</v>
      </c>
    </row>
    <row r="268" spans="1:13" ht="15.75">
      <c r="A268" s="84">
        <v>217</v>
      </c>
      <c r="B268" s="296">
        <v>43902</v>
      </c>
      <c r="C268" s="363" t="s">
        <v>31</v>
      </c>
      <c r="D268" s="781" t="s">
        <v>3</v>
      </c>
      <c r="E268" s="782" t="s">
        <v>201</v>
      </c>
      <c r="F268" s="783">
        <v>1.5</v>
      </c>
      <c r="G268" s="783">
        <v>1.25</v>
      </c>
      <c r="H268" s="783">
        <v>0.6</v>
      </c>
      <c r="I268" s="364">
        <v>1</v>
      </c>
      <c r="J268" s="365">
        <f t="shared" si="38"/>
        <v>1.125</v>
      </c>
      <c r="K268" s="366" t="s">
        <v>33</v>
      </c>
      <c r="L268" s="649" t="s">
        <v>32</v>
      </c>
      <c r="M268" s="653" t="s">
        <v>216</v>
      </c>
    </row>
    <row r="269" spans="1:13" ht="15.75">
      <c r="A269" s="84">
        <v>218</v>
      </c>
      <c r="B269" s="296">
        <v>43902</v>
      </c>
      <c r="C269" s="363" t="s">
        <v>31</v>
      </c>
      <c r="D269" s="781" t="s">
        <v>4</v>
      </c>
      <c r="E269" s="782" t="s">
        <v>174</v>
      </c>
      <c r="F269" s="783">
        <v>1.7</v>
      </c>
      <c r="G269" s="783">
        <v>1.1499999999999999</v>
      </c>
      <c r="H269" s="783">
        <v>0.6</v>
      </c>
      <c r="I269" s="364">
        <v>1</v>
      </c>
      <c r="J269" s="365">
        <f t="shared" si="38"/>
        <v>1.1729999999999998</v>
      </c>
      <c r="K269" s="366" t="s">
        <v>33</v>
      </c>
      <c r="L269" s="649" t="s">
        <v>32</v>
      </c>
      <c r="M269" s="653" t="s">
        <v>219</v>
      </c>
    </row>
    <row r="270" spans="1:13" ht="15.75">
      <c r="A270" s="84">
        <v>219</v>
      </c>
      <c r="B270" s="296">
        <v>43902</v>
      </c>
      <c r="C270" s="363" t="s">
        <v>31</v>
      </c>
      <c r="D270" s="781" t="s">
        <v>3</v>
      </c>
      <c r="E270" s="782" t="s">
        <v>250</v>
      </c>
      <c r="F270" s="783">
        <v>1.2</v>
      </c>
      <c r="G270" s="783">
        <v>1.25</v>
      </c>
      <c r="H270" s="783">
        <v>0.6</v>
      </c>
      <c r="I270" s="364">
        <v>1</v>
      </c>
      <c r="J270" s="365">
        <f t="shared" si="38"/>
        <v>0.89999999999999991</v>
      </c>
      <c r="K270" s="366" t="s">
        <v>33</v>
      </c>
      <c r="L270" s="649" t="s">
        <v>32</v>
      </c>
      <c r="M270" s="653" t="s">
        <v>216</v>
      </c>
    </row>
    <row r="271" spans="1:13" ht="15.75">
      <c r="A271" s="84">
        <v>220</v>
      </c>
      <c r="B271" s="296">
        <v>43902</v>
      </c>
      <c r="C271" s="363" t="s">
        <v>31</v>
      </c>
      <c r="D271" s="781" t="s">
        <v>4</v>
      </c>
      <c r="E271" s="782" t="s">
        <v>166</v>
      </c>
      <c r="F271" s="783">
        <v>2.6</v>
      </c>
      <c r="G271" s="783">
        <v>1.35</v>
      </c>
      <c r="H271" s="783">
        <v>0.6</v>
      </c>
      <c r="I271" s="364">
        <v>1</v>
      </c>
      <c r="J271" s="365">
        <f t="shared" si="38"/>
        <v>2.1059999999999999</v>
      </c>
      <c r="K271" s="366" t="s">
        <v>33</v>
      </c>
      <c r="L271" s="649" t="s">
        <v>32</v>
      </c>
      <c r="M271" s="653" t="s">
        <v>218</v>
      </c>
    </row>
    <row r="272" spans="1:13" ht="15.75">
      <c r="A272" s="84">
        <v>221</v>
      </c>
      <c r="B272" s="296">
        <v>43902</v>
      </c>
      <c r="C272" s="363" t="s">
        <v>31</v>
      </c>
      <c r="D272" s="781" t="s">
        <v>4</v>
      </c>
      <c r="E272" s="782" t="s">
        <v>169</v>
      </c>
      <c r="F272" s="783">
        <v>1.2</v>
      </c>
      <c r="G272" s="783">
        <v>0.65</v>
      </c>
      <c r="H272" s="783">
        <v>0.6</v>
      </c>
      <c r="I272" s="364">
        <v>1</v>
      </c>
      <c r="J272" s="365">
        <f t="shared" si="38"/>
        <v>0.46799999999999997</v>
      </c>
      <c r="K272" s="366" t="s">
        <v>33</v>
      </c>
      <c r="L272" s="649" t="s">
        <v>32</v>
      </c>
      <c r="M272" s="653" t="s">
        <v>219</v>
      </c>
    </row>
    <row r="273" spans="1:13" ht="15.75">
      <c r="A273" s="84">
        <v>222</v>
      </c>
      <c r="B273" s="296">
        <v>43902</v>
      </c>
      <c r="C273" s="363" t="s">
        <v>31</v>
      </c>
      <c r="D273" s="781" t="s">
        <v>4</v>
      </c>
      <c r="E273" s="782" t="s">
        <v>432</v>
      </c>
      <c r="F273" s="783">
        <v>1.1000000000000001</v>
      </c>
      <c r="G273" s="783">
        <v>0.85</v>
      </c>
      <c r="H273" s="783">
        <v>0.6</v>
      </c>
      <c r="I273" s="364">
        <v>1</v>
      </c>
      <c r="J273" s="365">
        <f t="shared" si="38"/>
        <v>0.56100000000000005</v>
      </c>
      <c r="K273" s="366" t="s">
        <v>33</v>
      </c>
      <c r="L273" s="649" t="s">
        <v>32</v>
      </c>
      <c r="M273" s="653" t="s">
        <v>219</v>
      </c>
    </row>
    <row r="274" spans="1:13" ht="15.75">
      <c r="A274" s="84">
        <v>223</v>
      </c>
      <c r="B274" s="296">
        <v>43902</v>
      </c>
      <c r="C274" s="363" t="s">
        <v>31</v>
      </c>
      <c r="D274" s="781" t="s">
        <v>3</v>
      </c>
      <c r="E274" s="782" t="s">
        <v>477</v>
      </c>
      <c r="F274" s="783">
        <v>1.4</v>
      </c>
      <c r="G274" s="783">
        <v>0.65</v>
      </c>
      <c r="H274" s="783">
        <v>0.6</v>
      </c>
      <c r="I274" s="364">
        <v>1</v>
      </c>
      <c r="J274" s="365">
        <f t="shared" si="38"/>
        <v>0.54599999999999993</v>
      </c>
      <c r="K274" s="366" t="s">
        <v>33</v>
      </c>
      <c r="L274" s="649" t="s">
        <v>32</v>
      </c>
      <c r="M274" s="653" t="s">
        <v>217</v>
      </c>
    </row>
    <row r="275" spans="1:13" ht="15.75">
      <c r="A275" s="84">
        <v>224</v>
      </c>
      <c r="B275" s="812">
        <v>43902</v>
      </c>
      <c r="C275" s="813" t="s">
        <v>31</v>
      </c>
      <c r="D275" s="864" t="s">
        <v>3</v>
      </c>
      <c r="E275" s="866" t="s">
        <v>212</v>
      </c>
      <c r="F275" s="867">
        <v>1.3</v>
      </c>
      <c r="G275" s="867">
        <v>0.75</v>
      </c>
      <c r="H275" s="867">
        <v>0.6</v>
      </c>
      <c r="I275" s="817">
        <v>1</v>
      </c>
      <c r="J275" s="921">
        <f t="shared" si="38"/>
        <v>0.58500000000000008</v>
      </c>
      <c r="K275" s="819" t="s">
        <v>33</v>
      </c>
      <c r="L275" s="820" t="s">
        <v>32</v>
      </c>
      <c r="M275" s="821" t="s">
        <v>219</v>
      </c>
    </row>
    <row r="276" spans="1:13" ht="15.75">
      <c r="A276" s="84">
        <v>225</v>
      </c>
      <c r="B276" s="296">
        <v>43904</v>
      </c>
      <c r="C276" s="363" t="s">
        <v>31</v>
      </c>
      <c r="D276" s="781" t="s">
        <v>3</v>
      </c>
      <c r="E276" s="782" t="s">
        <v>192</v>
      </c>
      <c r="F276" s="783">
        <v>1.5</v>
      </c>
      <c r="G276" s="783">
        <v>1.1499999999999999</v>
      </c>
      <c r="H276" s="783">
        <v>0.6</v>
      </c>
      <c r="I276" s="364">
        <v>1</v>
      </c>
      <c r="J276" s="365">
        <f t="shared" si="38"/>
        <v>1.0349999999999999</v>
      </c>
      <c r="K276" s="366" t="s">
        <v>33</v>
      </c>
      <c r="L276" s="649" t="s">
        <v>32</v>
      </c>
      <c r="M276" s="653" t="s">
        <v>308</v>
      </c>
    </row>
    <row r="277" spans="1:13" ht="15.75">
      <c r="A277" s="84">
        <v>226</v>
      </c>
      <c r="B277" s="296">
        <v>43904</v>
      </c>
      <c r="C277" s="363" t="s">
        <v>31</v>
      </c>
      <c r="D277" s="781" t="s">
        <v>3</v>
      </c>
      <c r="E277" s="782" t="s">
        <v>197</v>
      </c>
      <c r="F277" s="783">
        <v>1.2</v>
      </c>
      <c r="G277" s="783">
        <v>1.1499999999999999</v>
      </c>
      <c r="H277" s="783">
        <v>0.6</v>
      </c>
      <c r="I277" s="364">
        <v>1</v>
      </c>
      <c r="J277" s="365">
        <f t="shared" si="38"/>
        <v>0.82799999999999996</v>
      </c>
      <c r="K277" s="366" t="s">
        <v>33</v>
      </c>
      <c r="L277" s="649" t="s">
        <v>32</v>
      </c>
      <c r="M277" s="653" t="s">
        <v>216</v>
      </c>
    </row>
    <row r="278" spans="1:13" ht="15.75">
      <c r="A278" s="84">
        <v>227</v>
      </c>
      <c r="B278" s="296">
        <v>43904</v>
      </c>
      <c r="C278" s="363" t="s">
        <v>31</v>
      </c>
      <c r="D278" s="781" t="s">
        <v>4</v>
      </c>
      <c r="E278" s="782" t="s">
        <v>221</v>
      </c>
      <c r="F278" s="783">
        <v>1</v>
      </c>
      <c r="G278" s="783">
        <v>0.65</v>
      </c>
      <c r="H278" s="783">
        <v>0.6</v>
      </c>
      <c r="I278" s="364">
        <v>1</v>
      </c>
      <c r="J278" s="365">
        <f t="shared" si="38"/>
        <v>0.39</v>
      </c>
      <c r="K278" s="366" t="s">
        <v>33</v>
      </c>
      <c r="L278" s="649" t="s">
        <v>32</v>
      </c>
      <c r="M278" s="653" t="s">
        <v>219</v>
      </c>
    </row>
    <row r="279" spans="1:13" ht="15.75">
      <c r="A279" s="84">
        <v>228</v>
      </c>
      <c r="B279" s="296">
        <v>43904</v>
      </c>
      <c r="C279" s="363" t="s">
        <v>31</v>
      </c>
      <c r="D279" s="781" t="s">
        <v>3</v>
      </c>
      <c r="E279" s="782" t="s">
        <v>198</v>
      </c>
      <c r="F279" s="783">
        <v>1.2</v>
      </c>
      <c r="G279" s="783">
        <v>1.1499999999999999</v>
      </c>
      <c r="H279" s="783">
        <v>0.6</v>
      </c>
      <c r="I279" s="364">
        <v>1</v>
      </c>
      <c r="J279" s="365">
        <f t="shared" si="38"/>
        <v>0.82799999999999996</v>
      </c>
      <c r="K279" s="366" t="s">
        <v>33</v>
      </c>
      <c r="L279" s="649" t="s">
        <v>32</v>
      </c>
      <c r="M279" s="653" t="s">
        <v>218</v>
      </c>
    </row>
    <row r="280" spans="1:13" ht="15.75">
      <c r="A280" s="84">
        <v>229</v>
      </c>
      <c r="B280" s="296">
        <v>43904</v>
      </c>
      <c r="C280" s="363" t="s">
        <v>31</v>
      </c>
      <c r="D280" s="781" t="s">
        <v>4</v>
      </c>
      <c r="E280" s="782" t="s">
        <v>173</v>
      </c>
      <c r="F280" s="783">
        <v>1.6</v>
      </c>
      <c r="G280" s="783">
        <v>1.35</v>
      </c>
      <c r="H280" s="783">
        <v>0.6</v>
      </c>
      <c r="I280" s="364">
        <v>1</v>
      </c>
      <c r="J280" s="365">
        <f t="shared" si="38"/>
        <v>1.296</v>
      </c>
      <c r="K280" s="366" t="s">
        <v>33</v>
      </c>
      <c r="L280" s="649" t="s">
        <v>32</v>
      </c>
      <c r="M280" s="653" t="s">
        <v>219</v>
      </c>
    </row>
    <row r="281" spans="1:13" ht="15.75">
      <c r="A281" s="84">
        <v>230</v>
      </c>
      <c r="B281" s="296">
        <v>43904</v>
      </c>
      <c r="C281" s="363" t="s">
        <v>31</v>
      </c>
      <c r="D281" s="781" t="s">
        <v>4</v>
      </c>
      <c r="E281" s="782" t="s">
        <v>481</v>
      </c>
      <c r="F281" s="783">
        <v>1.2</v>
      </c>
      <c r="G281" s="783">
        <v>1.05</v>
      </c>
      <c r="H281" s="783">
        <v>0.6</v>
      </c>
      <c r="I281" s="364">
        <v>1</v>
      </c>
      <c r="J281" s="365">
        <f t="shared" si="38"/>
        <v>0.75600000000000001</v>
      </c>
      <c r="K281" s="366" t="s">
        <v>33</v>
      </c>
      <c r="L281" s="649" t="s">
        <v>32</v>
      </c>
      <c r="M281" s="653" t="s">
        <v>216</v>
      </c>
    </row>
    <row r="282" spans="1:13" ht="15.75">
      <c r="A282" s="84">
        <v>231</v>
      </c>
      <c r="B282" s="296">
        <v>43904</v>
      </c>
      <c r="C282" s="363" t="s">
        <v>31</v>
      </c>
      <c r="D282" s="781" t="s">
        <v>3</v>
      </c>
      <c r="E282" s="782" t="s">
        <v>524</v>
      </c>
      <c r="F282" s="783">
        <v>1.5</v>
      </c>
      <c r="G282" s="783">
        <v>1.35</v>
      </c>
      <c r="H282" s="783">
        <v>0.6</v>
      </c>
      <c r="I282" s="364">
        <v>1</v>
      </c>
      <c r="J282" s="365">
        <f t="shared" si="38"/>
        <v>1.2150000000000001</v>
      </c>
      <c r="K282" s="366" t="s">
        <v>33</v>
      </c>
      <c r="L282" s="649" t="s">
        <v>32</v>
      </c>
      <c r="M282" s="653" t="s">
        <v>216</v>
      </c>
    </row>
    <row r="283" spans="1:13" ht="15.75">
      <c r="A283" s="84">
        <v>232</v>
      </c>
      <c r="B283" s="296">
        <v>43904</v>
      </c>
      <c r="C283" s="363" t="s">
        <v>31</v>
      </c>
      <c r="D283" s="781" t="s">
        <v>3</v>
      </c>
      <c r="E283" s="782" t="s">
        <v>362</v>
      </c>
      <c r="F283" s="783">
        <v>1.6</v>
      </c>
      <c r="G283" s="783">
        <v>0.95</v>
      </c>
      <c r="H283" s="783">
        <v>0.6</v>
      </c>
      <c r="I283" s="364">
        <v>1</v>
      </c>
      <c r="J283" s="365">
        <f t="shared" si="38"/>
        <v>0.91199999999999992</v>
      </c>
      <c r="K283" s="366" t="s">
        <v>33</v>
      </c>
      <c r="L283" s="649" t="s">
        <v>32</v>
      </c>
      <c r="M283" s="653" t="s">
        <v>219</v>
      </c>
    </row>
    <row r="284" spans="1:13" ht="15.75">
      <c r="A284" s="84">
        <v>233</v>
      </c>
      <c r="B284" s="296">
        <v>43904</v>
      </c>
      <c r="C284" s="363" t="s">
        <v>31</v>
      </c>
      <c r="D284" s="781" t="s">
        <v>3</v>
      </c>
      <c r="E284" s="782" t="s">
        <v>523</v>
      </c>
      <c r="F284" s="783">
        <v>1.6</v>
      </c>
      <c r="G284" s="783">
        <v>0.65</v>
      </c>
      <c r="H284" s="783">
        <v>0.6</v>
      </c>
      <c r="I284" s="364">
        <v>1</v>
      </c>
      <c r="J284" s="365">
        <f t="shared" si="38"/>
        <v>0.624</v>
      </c>
      <c r="K284" s="366" t="s">
        <v>33</v>
      </c>
      <c r="L284" s="649" t="s">
        <v>32</v>
      </c>
      <c r="M284" s="653" t="s">
        <v>217</v>
      </c>
    </row>
    <row r="285" spans="1:13" ht="15.75">
      <c r="A285" s="84">
        <v>234</v>
      </c>
      <c r="B285" s="296">
        <v>43904</v>
      </c>
      <c r="C285" s="363" t="s">
        <v>31</v>
      </c>
      <c r="D285" s="781" t="s">
        <v>3</v>
      </c>
      <c r="E285" s="782" t="s">
        <v>213</v>
      </c>
      <c r="F285" s="783">
        <v>1.8</v>
      </c>
      <c r="G285" s="783">
        <v>1.35</v>
      </c>
      <c r="H285" s="783">
        <v>0.6</v>
      </c>
      <c r="I285" s="364">
        <v>1</v>
      </c>
      <c r="J285" s="365">
        <f t="shared" si="38"/>
        <v>1.458</v>
      </c>
      <c r="K285" s="366" t="s">
        <v>33</v>
      </c>
      <c r="L285" s="649" t="s">
        <v>32</v>
      </c>
      <c r="M285" s="653" t="s">
        <v>216</v>
      </c>
    </row>
    <row r="286" spans="1:13" ht="15.75">
      <c r="A286" s="84">
        <v>235</v>
      </c>
      <c r="B286" s="296">
        <v>43904</v>
      </c>
      <c r="C286" s="363" t="s">
        <v>31</v>
      </c>
      <c r="D286" s="781" t="s">
        <v>3</v>
      </c>
      <c r="E286" s="782" t="s">
        <v>485</v>
      </c>
      <c r="F286" s="783">
        <v>1.2</v>
      </c>
      <c r="G286" s="783">
        <v>0.85</v>
      </c>
      <c r="H286" s="783">
        <v>0.6</v>
      </c>
      <c r="I286" s="364">
        <v>1</v>
      </c>
      <c r="J286" s="365">
        <f t="shared" si="38"/>
        <v>0.61199999999999999</v>
      </c>
      <c r="K286" s="366" t="s">
        <v>33</v>
      </c>
      <c r="L286" s="649" t="s">
        <v>32</v>
      </c>
      <c r="M286" s="653" t="s">
        <v>219</v>
      </c>
    </row>
    <row r="287" spans="1:13" ht="15.75">
      <c r="A287" s="84">
        <v>236</v>
      </c>
      <c r="B287" s="296">
        <v>43904</v>
      </c>
      <c r="C287" s="363" t="s">
        <v>31</v>
      </c>
      <c r="D287" s="781" t="s">
        <v>3</v>
      </c>
      <c r="E287" s="782" t="s">
        <v>529</v>
      </c>
      <c r="F287" s="783">
        <v>1.7</v>
      </c>
      <c r="G287" s="783">
        <v>1.25</v>
      </c>
      <c r="H287" s="783">
        <v>0.6</v>
      </c>
      <c r="I287" s="364">
        <v>1</v>
      </c>
      <c r="J287" s="365">
        <f t="shared" si="38"/>
        <v>1.2749999999999999</v>
      </c>
      <c r="K287" s="366" t="s">
        <v>33</v>
      </c>
      <c r="L287" s="649" t="s">
        <v>32</v>
      </c>
      <c r="M287" s="653" t="s">
        <v>218</v>
      </c>
    </row>
    <row r="288" spans="1:13" ht="15.75">
      <c r="A288" s="84">
        <v>237</v>
      </c>
      <c r="B288" s="296">
        <v>43904</v>
      </c>
      <c r="C288" s="363" t="s">
        <v>31</v>
      </c>
      <c r="D288" s="781" t="s">
        <v>3</v>
      </c>
      <c r="E288" s="782" t="s">
        <v>179</v>
      </c>
      <c r="F288" s="783">
        <v>1.2</v>
      </c>
      <c r="G288" s="783">
        <v>1.1499999999999999</v>
      </c>
      <c r="H288" s="783">
        <v>0.6</v>
      </c>
      <c r="I288" s="364">
        <v>1</v>
      </c>
      <c r="J288" s="365">
        <f t="shared" si="38"/>
        <v>0.82799999999999996</v>
      </c>
      <c r="K288" s="366" t="s">
        <v>33</v>
      </c>
      <c r="L288" s="649" t="s">
        <v>32</v>
      </c>
      <c r="M288" s="653" t="s">
        <v>219</v>
      </c>
    </row>
    <row r="289" spans="1:13" ht="15.75">
      <c r="A289" s="84">
        <v>238</v>
      </c>
      <c r="B289" s="296">
        <v>43904</v>
      </c>
      <c r="C289" s="363" t="s">
        <v>31</v>
      </c>
      <c r="D289" s="781" t="s">
        <v>3</v>
      </c>
      <c r="E289" s="782" t="s">
        <v>165</v>
      </c>
      <c r="F289" s="783">
        <v>1.3</v>
      </c>
      <c r="G289" s="783">
        <v>0.75</v>
      </c>
      <c r="H289" s="783">
        <v>0.6</v>
      </c>
      <c r="I289" s="364">
        <v>1</v>
      </c>
      <c r="J289" s="365">
        <f t="shared" si="38"/>
        <v>0.58500000000000008</v>
      </c>
      <c r="K289" s="366" t="s">
        <v>33</v>
      </c>
      <c r="L289" s="649" t="s">
        <v>32</v>
      </c>
      <c r="M289" s="653" t="s">
        <v>216</v>
      </c>
    </row>
    <row r="290" spans="1:13" ht="15.75">
      <c r="A290" s="84">
        <v>239</v>
      </c>
      <c r="B290" s="296">
        <v>43904</v>
      </c>
      <c r="C290" s="363" t="s">
        <v>31</v>
      </c>
      <c r="D290" s="781" t="s">
        <v>4</v>
      </c>
      <c r="E290" s="782" t="s">
        <v>245</v>
      </c>
      <c r="F290" s="783">
        <v>1.2</v>
      </c>
      <c r="G290" s="783">
        <v>0.65</v>
      </c>
      <c r="H290" s="783">
        <v>0.6</v>
      </c>
      <c r="I290" s="364">
        <v>1</v>
      </c>
      <c r="J290" s="365">
        <f t="shared" si="38"/>
        <v>0.46799999999999997</v>
      </c>
      <c r="K290" s="366" t="s">
        <v>33</v>
      </c>
      <c r="L290" s="649" t="s">
        <v>32</v>
      </c>
      <c r="M290" s="653" t="s">
        <v>219</v>
      </c>
    </row>
    <row r="291" spans="1:13" ht="15.75">
      <c r="A291" s="84">
        <v>240</v>
      </c>
      <c r="B291" s="296">
        <v>43904</v>
      </c>
      <c r="C291" s="363" t="s">
        <v>31</v>
      </c>
      <c r="D291" s="781" t="s">
        <v>3</v>
      </c>
      <c r="E291" s="782" t="s">
        <v>526</v>
      </c>
      <c r="F291" s="783">
        <v>1.5</v>
      </c>
      <c r="G291" s="783">
        <v>1.05</v>
      </c>
      <c r="H291" s="783">
        <v>0.6</v>
      </c>
      <c r="I291" s="364">
        <v>1</v>
      </c>
      <c r="J291" s="365">
        <f t="shared" si="38"/>
        <v>0.94500000000000006</v>
      </c>
      <c r="K291" s="366" t="s">
        <v>33</v>
      </c>
      <c r="L291" s="649" t="s">
        <v>32</v>
      </c>
      <c r="M291" s="653" t="s">
        <v>216</v>
      </c>
    </row>
    <row r="292" spans="1:13" ht="15.75">
      <c r="A292" s="84">
        <v>241</v>
      </c>
      <c r="B292" s="296">
        <v>43904</v>
      </c>
      <c r="C292" s="363" t="s">
        <v>31</v>
      </c>
      <c r="D292" s="781" t="s">
        <v>3</v>
      </c>
      <c r="E292" s="782" t="s">
        <v>533</v>
      </c>
      <c r="F292" s="783">
        <v>1.7</v>
      </c>
      <c r="G292" s="783">
        <v>1.25</v>
      </c>
      <c r="H292" s="783">
        <v>0.6</v>
      </c>
      <c r="I292" s="364">
        <v>1</v>
      </c>
      <c r="J292" s="365">
        <f t="shared" si="38"/>
        <v>1.2749999999999999</v>
      </c>
      <c r="K292" s="366" t="s">
        <v>33</v>
      </c>
      <c r="L292" s="649" t="s">
        <v>32</v>
      </c>
      <c r="M292" s="653" t="s">
        <v>308</v>
      </c>
    </row>
    <row r="293" spans="1:13" ht="15.75">
      <c r="A293" s="84">
        <v>242</v>
      </c>
      <c r="B293" s="296">
        <v>43904</v>
      </c>
      <c r="C293" s="363" t="s">
        <v>31</v>
      </c>
      <c r="D293" s="781" t="s">
        <v>3</v>
      </c>
      <c r="E293" s="782" t="s">
        <v>214</v>
      </c>
      <c r="F293" s="783">
        <v>1.6</v>
      </c>
      <c r="G293" s="783">
        <v>1.35</v>
      </c>
      <c r="H293" s="783">
        <v>0.6</v>
      </c>
      <c r="I293" s="364">
        <v>1</v>
      </c>
      <c r="J293" s="365">
        <f t="shared" si="38"/>
        <v>1.296</v>
      </c>
      <c r="K293" s="366" t="s">
        <v>33</v>
      </c>
      <c r="L293" s="649" t="s">
        <v>32</v>
      </c>
      <c r="M293" s="653" t="s">
        <v>219</v>
      </c>
    </row>
    <row r="294" spans="1:13" ht="15.75">
      <c r="A294" s="84">
        <v>243</v>
      </c>
      <c r="B294" s="296">
        <v>43904</v>
      </c>
      <c r="C294" s="363" t="s">
        <v>31</v>
      </c>
      <c r="D294" s="781" t="s">
        <v>4</v>
      </c>
      <c r="E294" s="782" t="s">
        <v>211</v>
      </c>
      <c r="F294" s="783">
        <v>1.3</v>
      </c>
      <c r="G294" s="783">
        <v>0.65</v>
      </c>
      <c r="H294" s="783">
        <v>0.6</v>
      </c>
      <c r="I294" s="364">
        <v>1</v>
      </c>
      <c r="J294" s="365">
        <f t="shared" si="38"/>
        <v>0.50700000000000001</v>
      </c>
      <c r="K294" s="366" t="s">
        <v>33</v>
      </c>
      <c r="L294" s="649" t="s">
        <v>32</v>
      </c>
      <c r="M294" s="653" t="s">
        <v>216</v>
      </c>
    </row>
    <row r="295" spans="1:13" ht="15.75">
      <c r="A295" s="84">
        <v>244</v>
      </c>
      <c r="B295" s="296">
        <v>43904</v>
      </c>
      <c r="C295" s="363" t="s">
        <v>31</v>
      </c>
      <c r="D295" s="781" t="s">
        <v>4</v>
      </c>
      <c r="E295" s="782" t="s">
        <v>185</v>
      </c>
      <c r="F295" s="783">
        <v>1.9</v>
      </c>
      <c r="G295" s="783">
        <v>0.65</v>
      </c>
      <c r="H295" s="783">
        <v>0.6</v>
      </c>
      <c r="I295" s="364">
        <v>1</v>
      </c>
      <c r="J295" s="365">
        <f t="shared" si="38"/>
        <v>0.74099999999999988</v>
      </c>
      <c r="K295" s="366" t="s">
        <v>33</v>
      </c>
      <c r="L295" s="649" t="s">
        <v>32</v>
      </c>
      <c r="M295" s="653" t="s">
        <v>217</v>
      </c>
    </row>
    <row r="296" spans="1:13" ht="15.75">
      <c r="A296" s="84">
        <v>245</v>
      </c>
      <c r="B296" s="812">
        <v>43904</v>
      </c>
      <c r="C296" s="813" t="s">
        <v>31</v>
      </c>
      <c r="D296" s="864" t="s">
        <v>4</v>
      </c>
      <c r="E296" s="866" t="s">
        <v>251</v>
      </c>
      <c r="F296" s="867">
        <v>1.3</v>
      </c>
      <c r="G296" s="867">
        <v>0.65</v>
      </c>
      <c r="H296" s="867">
        <v>0.6</v>
      </c>
      <c r="I296" s="817">
        <v>1</v>
      </c>
      <c r="J296" s="921">
        <f t="shared" si="38"/>
        <v>0.50700000000000001</v>
      </c>
      <c r="K296" s="819" t="s">
        <v>33</v>
      </c>
      <c r="L296" s="820" t="s">
        <v>32</v>
      </c>
      <c r="M296" s="821" t="s">
        <v>219</v>
      </c>
    </row>
    <row r="297" spans="1:13" ht="15.75">
      <c r="A297" s="84">
        <v>246</v>
      </c>
      <c r="B297" s="296">
        <v>43905</v>
      </c>
      <c r="C297" s="363" t="s">
        <v>31</v>
      </c>
      <c r="D297" s="781" t="s">
        <v>4</v>
      </c>
      <c r="E297" s="782" t="s">
        <v>525</v>
      </c>
      <c r="F297" s="783">
        <v>1.2</v>
      </c>
      <c r="G297" s="783">
        <v>0.75</v>
      </c>
      <c r="H297" s="783">
        <v>0.6</v>
      </c>
      <c r="I297" s="364">
        <v>1</v>
      </c>
      <c r="J297" s="365">
        <f t="shared" ref="J297:J318" si="39">F297*G297*H297</f>
        <v>0.53999999999999992</v>
      </c>
      <c r="K297" s="366" t="s">
        <v>33</v>
      </c>
      <c r="L297" s="649" t="s">
        <v>32</v>
      </c>
      <c r="M297" s="653" t="s">
        <v>219</v>
      </c>
    </row>
    <row r="298" spans="1:13" ht="15.75">
      <c r="A298" s="84">
        <v>247</v>
      </c>
      <c r="B298" s="296">
        <v>43905</v>
      </c>
      <c r="C298" s="363" t="s">
        <v>31</v>
      </c>
      <c r="D298" s="781" t="s">
        <v>4</v>
      </c>
      <c r="E298" s="782" t="s">
        <v>190</v>
      </c>
      <c r="F298" s="783">
        <v>1.2</v>
      </c>
      <c r="G298" s="783">
        <v>1.25</v>
      </c>
      <c r="H298" s="783">
        <v>0.6</v>
      </c>
      <c r="I298" s="364">
        <v>1</v>
      </c>
      <c r="J298" s="365">
        <f t="shared" si="39"/>
        <v>0.89999999999999991</v>
      </c>
      <c r="K298" s="366" t="s">
        <v>33</v>
      </c>
      <c r="L298" s="649" t="s">
        <v>32</v>
      </c>
      <c r="M298" s="653" t="s">
        <v>218</v>
      </c>
    </row>
    <row r="299" spans="1:13" ht="15.75">
      <c r="A299" s="84">
        <v>248</v>
      </c>
      <c r="B299" s="296">
        <v>43905</v>
      </c>
      <c r="C299" s="363" t="s">
        <v>31</v>
      </c>
      <c r="D299" s="781" t="s">
        <v>3</v>
      </c>
      <c r="E299" s="782" t="s">
        <v>530</v>
      </c>
      <c r="F299" s="783">
        <v>1.3</v>
      </c>
      <c r="G299" s="783">
        <v>1.3</v>
      </c>
      <c r="H299" s="783">
        <v>0.6</v>
      </c>
      <c r="I299" s="364">
        <v>1</v>
      </c>
      <c r="J299" s="365">
        <f t="shared" si="39"/>
        <v>1.014</v>
      </c>
      <c r="K299" s="366" t="s">
        <v>33</v>
      </c>
      <c r="L299" s="649" t="s">
        <v>32</v>
      </c>
      <c r="M299" s="653" t="s">
        <v>216</v>
      </c>
    </row>
    <row r="300" spans="1:13" ht="15.75">
      <c r="A300" s="84">
        <v>249</v>
      </c>
      <c r="B300" s="296">
        <v>43905</v>
      </c>
      <c r="C300" s="363" t="s">
        <v>31</v>
      </c>
      <c r="D300" s="781" t="s">
        <v>4</v>
      </c>
      <c r="E300" s="782" t="s">
        <v>182</v>
      </c>
      <c r="F300" s="783">
        <v>2.5</v>
      </c>
      <c r="G300" s="783">
        <v>0.95</v>
      </c>
      <c r="H300" s="783">
        <v>0.6</v>
      </c>
      <c r="I300" s="364">
        <v>1</v>
      </c>
      <c r="J300" s="365">
        <f t="shared" si="39"/>
        <v>1.425</v>
      </c>
      <c r="K300" s="366" t="s">
        <v>33</v>
      </c>
      <c r="L300" s="649" t="s">
        <v>32</v>
      </c>
      <c r="M300" s="653" t="s">
        <v>219</v>
      </c>
    </row>
    <row r="301" spans="1:13" ht="15.75">
      <c r="A301" s="84">
        <v>250</v>
      </c>
      <c r="B301" s="296">
        <v>43905</v>
      </c>
      <c r="C301" s="363" t="s">
        <v>31</v>
      </c>
      <c r="D301" s="781" t="s">
        <v>3</v>
      </c>
      <c r="E301" s="782" t="s">
        <v>531</v>
      </c>
      <c r="F301" s="783">
        <v>1</v>
      </c>
      <c r="G301" s="783">
        <v>0.95</v>
      </c>
      <c r="H301" s="783">
        <v>0.6</v>
      </c>
      <c r="I301" s="364">
        <v>1</v>
      </c>
      <c r="J301" s="365">
        <f t="shared" si="39"/>
        <v>0.56999999999999995</v>
      </c>
      <c r="K301" s="366" t="s">
        <v>33</v>
      </c>
      <c r="L301" s="649" t="s">
        <v>32</v>
      </c>
      <c r="M301" s="653" t="s">
        <v>219</v>
      </c>
    </row>
    <row r="302" spans="1:13" ht="15.75">
      <c r="A302" s="84">
        <v>251</v>
      </c>
      <c r="B302" s="296">
        <v>43905</v>
      </c>
      <c r="C302" s="363" t="s">
        <v>31</v>
      </c>
      <c r="D302" s="781" t="s">
        <v>3</v>
      </c>
      <c r="E302" s="782" t="s">
        <v>220</v>
      </c>
      <c r="F302" s="783">
        <v>1.3</v>
      </c>
      <c r="G302" s="783">
        <v>0.65</v>
      </c>
      <c r="H302" s="783">
        <v>0.6</v>
      </c>
      <c r="I302" s="364">
        <v>1</v>
      </c>
      <c r="J302" s="365">
        <f t="shared" si="39"/>
        <v>0.50700000000000001</v>
      </c>
      <c r="K302" s="366" t="s">
        <v>33</v>
      </c>
      <c r="L302" s="649" t="s">
        <v>32</v>
      </c>
      <c r="M302" s="653" t="s">
        <v>216</v>
      </c>
    </row>
    <row r="303" spans="1:13" ht="15.75">
      <c r="A303" s="84">
        <v>252</v>
      </c>
      <c r="B303" s="296">
        <v>43905</v>
      </c>
      <c r="C303" s="363" t="s">
        <v>31</v>
      </c>
      <c r="D303" s="781" t="s">
        <v>4</v>
      </c>
      <c r="E303" s="782" t="s">
        <v>303</v>
      </c>
      <c r="F303" s="783">
        <v>1.2</v>
      </c>
      <c r="G303" s="783">
        <v>0.95</v>
      </c>
      <c r="H303" s="783">
        <v>0.6</v>
      </c>
      <c r="I303" s="364">
        <v>1</v>
      </c>
      <c r="J303" s="365">
        <f t="shared" si="39"/>
        <v>0.68399999999999994</v>
      </c>
      <c r="K303" s="366" t="s">
        <v>33</v>
      </c>
      <c r="L303" s="649" t="s">
        <v>32</v>
      </c>
      <c r="M303" s="653" t="s">
        <v>216</v>
      </c>
    </row>
    <row r="304" spans="1:13" ht="15.75">
      <c r="A304" s="84">
        <v>253</v>
      </c>
      <c r="B304" s="296">
        <v>43905</v>
      </c>
      <c r="C304" s="363" t="s">
        <v>31</v>
      </c>
      <c r="D304" s="781" t="s">
        <v>3</v>
      </c>
      <c r="E304" s="782" t="s">
        <v>426</v>
      </c>
      <c r="F304" s="783">
        <v>1.3</v>
      </c>
      <c r="G304" s="783">
        <v>1.05</v>
      </c>
      <c r="H304" s="783">
        <v>0.6</v>
      </c>
      <c r="I304" s="364">
        <v>1</v>
      </c>
      <c r="J304" s="365">
        <f t="shared" si="39"/>
        <v>0.81900000000000006</v>
      </c>
      <c r="K304" s="366" t="s">
        <v>33</v>
      </c>
      <c r="L304" s="649" t="s">
        <v>32</v>
      </c>
      <c r="M304" s="653" t="s">
        <v>219</v>
      </c>
    </row>
    <row r="305" spans="1:13" ht="15.75">
      <c r="A305" s="84">
        <v>254</v>
      </c>
      <c r="B305" s="296">
        <v>43905</v>
      </c>
      <c r="C305" s="363" t="s">
        <v>31</v>
      </c>
      <c r="D305" s="781" t="s">
        <v>3</v>
      </c>
      <c r="E305" s="782" t="s">
        <v>295</v>
      </c>
      <c r="F305" s="783">
        <v>1.6</v>
      </c>
      <c r="G305" s="783">
        <v>1.1499999999999999</v>
      </c>
      <c r="H305" s="783">
        <v>0.6</v>
      </c>
      <c r="I305" s="364">
        <v>1</v>
      </c>
      <c r="J305" s="365">
        <f t="shared" si="39"/>
        <v>1.1039999999999999</v>
      </c>
      <c r="K305" s="366" t="s">
        <v>33</v>
      </c>
      <c r="L305" s="649" t="s">
        <v>32</v>
      </c>
      <c r="M305" s="653" t="s">
        <v>218</v>
      </c>
    </row>
    <row r="306" spans="1:13" ht="15.75">
      <c r="A306" s="84">
        <v>255</v>
      </c>
      <c r="B306" s="296">
        <v>43905</v>
      </c>
      <c r="C306" s="363" t="s">
        <v>31</v>
      </c>
      <c r="D306" s="781" t="s">
        <v>3</v>
      </c>
      <c r="E306" s="782" t="s">
        <v>545</v>
      </c>
      <c r="F306" s="783">
        <v>1.2</v>
      </c>
      <c r="G306" s="783">
        <v>0.75</v>
      </c>
      <c r="H306" s="783">
        <v>0.6</v>
      </c>
      <c r="I306" s="364">
        <v>1</v>
      </c>
      <c r="J306" s="365">
        <f t="shared" si="39"/>
        <v>0.53999999999999992</v>
      </c>
      <c r="K306" s="366" t="s">
        <v>33</v>
      </c>
      <c r="L306" s="649" t="s">
        <v>32</v>
      </c>
      <c r="M306" s="653" t="s">
        <v>216</v>
      </c>
    </row>
    <row r="307" spans="1:13" ht="15.75">
      <c r="A307" s="84">
        <v>256</v>
      </c>
      <c r="B307" s="296">
        <v>43905</v>
      </c>
      <c r="C307" s="363" t="s">
        <v>31</v>
      </c>
      <c r="D307" s="781" t="s">
        <v>4</v>
      </c>
      <c r="E307" s="782" t="s">
        <v>301</v>
      </c>
      <c r="F307" s="783">
        <v>1.3</v>
      </c>
      <c r="G307" s="783">
        <v>0.65</v>
      </c>
      <c r="H307" s="783">
        <v>0.6</v>
      </c>
      <c r="I307" s="364">
        <v>1</v>
      </c>
      <c r="J307" s="365">
        <f t="shared" si="39"/>
        <v>0.50700000000000001</v>
      </c>
      <c r="K307" s="366" t="s">
        <v>33</v>
      </c>
      <c r="L307" s="649" t="s">
        <v>32</v>
      </c>
      <c r="M307" s="653" t="s">
        <v>219</v>
      </c>
    </row>
    <row r="308" spans="1:13" ht="15.75">
      <c r="A308" s="84">
        <v>257</v>
      </c>
      <c r="B308" s="296">
        <v>43905</v>
      </c>
      <c r="C308" s="363" t="s">
        <v>31</v>
      </c>
      <c r="D308" s="781" t="s">
        <v>4</v>
      </c>
      <c r="E308" s="782" t="s">
        <v>337</v>
      </c>
      <c r="F308" s="783">
        <v>1.3</v>
      </c>
      <c r="G308" s="783">
        <v>0.95</v>
      </c>
      <c r="H308" s="783">
        <v>0.6</v>
      </c>
      <c r="I308" s="364">
        <v>1</v>
      </c>
      <c r="J308" s="365">
        <f t="shared" si="39"/>
        <v>0.74099999999999988</v>
      </c>
      <c r="K308" s="366" t="s">
        <v>33</v>
      </c>
      <c r="L308" s="649" t="s">
        <v>32</v>
      </c>
      <c r="M308" s="653" t="s">
        <v>219</v>
      </c>
    </row>
    <row r="309" spans="1:13" ht="15.75">
      <c r="A309" s="84">
        <v>258</v>
      </c>
      <c r="B309" s="296">
        <v>43905</v>
      </c>
      <c r="C309" s="363" t="s">
        <v>31</v>
      </c>
      <c r="D309" s="781" t="s">
        <v>4</v>
      </c>
      <c r="E309" s="782" t="s">
        <v>302</v>
      </c>
      <c r="F309" s="783">
        <v>1.3</v>
      </c>
      <c r="G309" s="783">
        <v>1.05</v>
      </c>
      <c r="H309" s="783">
        <v>0.6</v>
      </c>
      <c r="I309" s="364">
        <v>1</v>
      </c>
      <c r="J309" s="365">
        <f t="shared" si="39"/>
        <v>0.81900000000000006</v>
      </c>
      <c r="K309" s="366" t="s">
        <v>33</v>
      </c>
      <c r="L309" s="649" t="s">
        <v>32</v>
      </c>
      <c r="M309" s="653" t="s">
        <v>216</v>
      </c>
    </row>
    <row r="310" spans="1:13" ht="15.75">
      <c r="A310" s="84">
        <v>259</v>
      </c>
      <c r="B310" s="296">
        <v>43905</v>
      </c>
      <c r="C310" s="363" t="s">
        <v>31</v>
      </c>
      <c r="D310" s="781" t="s">
        <v>4</v>
      </c>
      <c r="E310" s="782" t="s">
        <v>325</v>
      </c>
      <c r="F310" s="783">
        <v>1.2</v>
      </c>
      <c r="G310" s="783">
        <v>0.75</v>
      </c>
      <c r="H310" s="783">
        <v>0.6</v>
      </c>
      <c r="I310" s="364">
        <v>1</v>
      </c>
      <c r="J310" s="365">
        <f t="shared" si="39"/>
        <v>0.53999999999999992</v>
      </c>
      <c r="K310" s="366" t="s">
        <v>33</v>
      </c>
      <c r="L310" s="649" t="s">
        <v>32</v>
      </c>
      <c r="M310" s="653" t="s">
        <v>216</v>
      </c>
    </row>
    <row r="311" spans="1:13" ht="15.75">
      <c r="A311" s="84">
        <v>260</v>
      </c>
      <c r="B311" s="296">
        <v>43905</v>
      </c>
      <c r="C311" s="363" t="s">
        <v>31</v>
      </c>
      <c r="D311" s="781" t="s">
        <v>3</v>
      </c>
      <c r="E311" s="782" t="s">
        <v>487</v>
      </c>
      <c r="F311" s="783">
        <v>1</v>
      </c>
      <c r="G311" s="783">
        <v>0.65</v>
      </c>
      <c r="H311" s="783">
        <v>0.6</v>
      </c>
      <c r="I311" s="364">
        <v>1</v>
      </c>
      <c r="J311" s="365">
        <f t="shared" si="39"/>
        <v>0.39</v>
      </c>
      <c r="K311" s="366" t="s">
        <v>33</v>
      </c>
      <c r="L311" s="649" t="s">
        <v>32</v>
      </c>
      <c r="M311" s="653" t="s">
        <v>308</v>
      </c>
    </row>
    <row r="312" spans="1:13" ht="15.75">
      <c r="A312" s="84">
        <v>261</v>
      </c>
      <c r="B312" s="296">
        <v>43905</v>
      </c>
      <c r="C312" s="363" t="s">
        <v>31</v>
      </c>
      <c r="D312" s="781" t="s">
        <v>3</v>
      </c>
      <c r="E312" s="782" t="s">
        <v>300</v>
      </c>
      <c r="F312" s="783">
        <v>1.3</v>
      </c>
      <c r="G312" s="783">
        <v>0.75</v>
      </c>
      <c r="H312" s="783">
        <v>0.6</v>
      </c>
      <c r="I312" s="364">
        <v>1</v>
      </c>
      <c r="J312" s="365">
        <f t="shared" si="39"/>
        <v>0.58500000000000008</v>
      </c>
      <c r="K312" s="366" t="s">
        <v>33</v>
      </c>
      <c r="L312" s="649" t="s">
        <v>32</v>
      </c>
      <c r="M312" s="653" t="s">
        <v>216</v>
      </c>
    </row>
    <row r="313" spans="1:13" ht="15.75">
      <c r="A313" s="84">
        <v>262</v>
      </c>
      <c r="B313" s="812">
        <v>43905</v>
      </c>
      <c r="C313" s="813" t="s">
        <v>31</v>
      </c>
      <c r="D313" s="864" t="s">
        <v>3</v>
      </c>
      <c r="E313" s="866" t="s">
        <v>484</v>
      </c>
      <c r="F313" s="867">
        <v>1.3</v>
      </c>
      <c r="G313" s="867">
        <v>0.65</v>
      </c>
      <c r="H313" s="867">
        <v>0.6</v>
      </c>
      <c r="I313" s="817">
        <v>1</v>
      </c>
      <c r="J313" s="921">
        <f t="shared" si="39"/>
        <v>0.50700000000000001</v>
      </c>
      <c r="K313" s="819" t="s">
        <v>33</v>
      </c>
      <c r="L313" s="820" t="s">
        <v>32</v>
      </c>
      <c r="M313" s="821" t="s">
        <v>219</v>
      </c>
    </row>
    <row r="314" spans="1:13" ht="15.75">
      <c r="A314" s="84">
        <v>263</v>
      </c>
      <c r="B314" s="296">
        <v>43906</v>
      </c>
      <c r="C314" s="363" t="s">
        <v>31</v>
      </c>
      <c r="D314" s="781" t="s">
        <v>3</v>
      </c>
      <c r="E314" s="782" t="s">
        <v>532</v>
      </c>
      <c r="F314" s="783">
        <v>1.2</v>
      </c>
      <c r="G314" s="783">
        <v>1.2</v>
      </c>
      <c r="H314" s="783">
        <v>0.6</v>
      </c>
      <c r="I314" s="364">
        <v>1</v>
      </c>
      <c r="J314" s="365">
        <f t="shared" si="39"/>
        <v>0.86399999999999999</v>
      </c>
      <c r="K314" s="366" t="s">
        <v>33</v>
      </c>
      <c r="L314" s="649" t="s">
        <v>32</v>
      </c>
      <c r="M314" s="653" t="s">
        <v>219</v>
      </c>
    </row>
    <row r="315" spans="1:13" ht="15.75">
      <c r="A315" s="84">
        <v>264</v>
      </c>
      <c r="B315" s="296">
        <v>43906</v>
      </c>
      <c r="C315" s="363" t="s">
        <v>31</v>
      </c>
      <c r="D315" s="781" t="s">
        <v>3</v>
      </c>
      <c r="E315" s="782" t="s">
        <v>200</v>
      </c>
      <c r="F315" s="783">
        <v>1.2</v>
      </c>
      <c r="G315" s="783">
        <v>1.1499999999999999</v>
      </c>
      <c r="H315" s="783">
        <v>0.6</v>
      </c>
      <c r="I315" s="364">
        <v>1</v>
      </c>
      <c r="J315" s="365">
        <f t="shared" si="39"/>
        <v>0.82799999999999996</v>
      </c>
      <c r="K315" s="366" t="s">
        <v>33</v>
      </c>
      <c r="L315" s="649" t="s">
        <v>32</v>
      </c>
      <c r="M315" s="653" t="s">
        <v>216</v>
      </c>
    </row>
    <row r="316" spans="1:13" ht="15.75">
      <c r="A316" s="84">
        <v>265</v>
      </c>
      <c r="B316" s="296">
        <v>43906</v>
      </c>
      <c r="C316" s="363" t="s">
        <v>31</v>
      </c>
      <c r="D316" s="781" t="s">
        <v>3</v>
      </c>
      <c r="E316" s="782" t="s">
        <v>543</v>
      </c>
      <c r="F316" s="783">
        <v>1.1000000000000001</v>
      </c>
      <c r="G316" s="783">
        <v>0.95</v>
      </c>
      <c r="H316" s="783">
        <v>0.6</v>
      </c>
      <c r="I316" s="364">
        <v>1</v>
      </c>
      <c r="J316" s="365">
        <f t="shared" si="39"/>
        <v>0.62699999999999989</v>
      </c>
      <c r="K316" s="366" t="s">
        <v>33</v>
      </c>
      <c r="L316" s="649" t="s">
        <v>32</v>
      </c>
      <c r="M316" s="653" t="s">
        <v>219</v>
      </c>
    </row>
    <row r="317" spans="1:13" ht="15.75">
      <c r="A317" s="84">
        <v>266</v>
      </c>
      <c r="B317" s="296">
        <v>43906</v>
      </c>
      <c r="C317" s="363" t="s">
        <v>31</v>
      </c>
      <c r="D317" s="781" t="s">
        <v>3</v>
      </c>
      <c r="E317" s="782" t="s">
        <v>294</v>
      </c>
      <c r="F317" s="783">
        <v>1.2</v>
      </c>
      <c r="G317" s="783">
        <v>0.85</v>
      </c>
      <c r="H317" s="783">
        <v>0.6</v>
      </c>
      <c r="I317" s="364">
        <v>1</v>
      </c>
      <c r="J317" s="365">
        <f t="shared" si="39"/>
        <v>0.61199999999999999</v>
      </c>
      <c r="K317" s="366" t="s">
        <v>33</v>
      </c>
      <c r="L317" s="649" t="s">
        <v>32</v>
      </c>
      <c r="M317" s="653" t="s">
        <v>218</v>
      </c>
    </row>
    <row r="318" spans="1:13" ht="15.75">
      <c r="A318" s="84">
        <v>267</v>
      </c>
      <c r="B318" s="296">
        <v>43906</v>
      </c>
      <c r="C318" s="363" t="s">
        <v>31</v>
      </c>
      <c r="D318" s="781" t="s">
        <v>3</v>
      </c>
      <c r="E318" s="782" t="s">
        <v>546</v>
      </c>
      <c r="F318" s="783">
        <v>1.4</v>
      </c>
      <c r="G318" s="783">
        <v>1.25</v>
      </c>
      <c r="H318" s="783">
        <v>0.6</v>
      </c>
      <c r="I318" s="364">
        <v>1</v>
      </c>
      <c r="J318" s="365">
        <f t="shared" si="39"/>
        <v>1.05</v>
      </c>
      <c r="K318" s="366" t="s">
        <v>33</v>
      </c>
      <c r="L318" s="649" t="s">
        <v>32</v>
      </c>
      <c r="M318" s="653" t="s">
        <v>216</v>
      </c>
    </row>
    <row r="319" spans="1:13" ht="15.75">
      <c r="A319" s="84">
        <v>268</v>
      </c>
      <c r="B319" s="296">
        <v>43906</v>
      </c>
      <c r="C319" s="363" t="s">
        <v>31</v>
      </c>
      <c r="D319" s="781" t="s">
        <v>4</v>
      </c>
      <c r="E319" s="782" t="s">
        <v>547</v>
      </c>
      <c r="F319" s="783">
        <v>1.3</v>
      </c>
      <c r="G319" s="783">
        <v>1.3</v>
      </c>
      <c r="H319" s="783">
        <v>0.6</v>
      </c>
      <c r="I319" s="364">
        <v>1</v>
      </c>
      <c r="J319" s="365">
        <f t="shared" ref="J319:J339" si="40">F319*G319*H319</f>
        <v>1.014</v>
      </c>
      <c r="K319" s="366" t="s">
        <v>33</v>
      </c>
      <c r="L319" s="649" t="s">
        <v>32</v>
      </c>
      <c r="M319" s="653" t="s">
        <v>217</v>
      </c>
    </row>
    <row r="320" spans="1:13" ht="15.75">
      <c r="A320" s="84">
        <v>269</v>
      </c>
      <c r="B320" s="296">
        <v>43906</v>
      </c>
      <c r="C320" s="363" t="s">
        <v>31</v>
      </c>
      <c r="D320" s="781" t="s">
        <v>3</v>
      </c>
      <c r="E320" s="782" t="s">
        <v>534</v>
      </c>
      <c r="F320" s="783">
        <v>1.6</v>
      </c>
      <c r="G320" s="783">
        <v>1.25</v>
      </c>
      <c r="H320" s="783">
        <v>0.6</v>
      </c>
      <c r="I320" s="364">
        <v>1</v>
      </c>
      <c r="J320" s="365">
        <f t="shared" si="40"/>
        <v>1.2</v>
      </c>
      <c r="K320" s="366" t="s">
        <v>33</v>
      </c>
      <c r="L320" s="649" t="s">
        <v>32</v>
      </c>
      <c r="M320" s="653" t="s">
        <v>308</v>
      </c>
    </row>
    <row r="321" spans="1:15" ht="15.75">
      <c r="A321" s="84">
        <v>270</v>
      </c>
      <c r="B321" s="296">
        <v>43906</v>
      </c>
      <c r="C321" s="363" t="s">
        <v>31</v>
      </c>
      <c r="D321" s="781" t="s">
        <v>4</v>
      </c>
      <c r="E321" s="782" t="s">
        <v>307</v>
      </c>
      <c r="F321" s="783">
        <v>1.4</v>
      </c>
      <c r="G321" s="783">
        <v>0.6</v>
      </c>
      <c r="H321" s="783">
        <v>0.6</v>
      </c>
      <c r="I321" s="364">
        <v>1</v>
      </c>
      <c r="J321" s="365">
        <f t="shared" si="40"/>
        <v>0.504</v>
      </c>
      <c r="K321" s="366" t="s">
        <v>33</v>
      </c>
      <c r="L321" s="649" t="s">
        <v>32</v>
      </c>
      <c r="M321" s="653" t="s">
        <v>217</v>
      </c>
    </row>
    <row r="322" spans="1:15" ht="15.75">
      <c r="A322" s="84">
        <v>271</v>
      </c>
      <c r="B322" s="296">
        <v>43906</v>
      </c>
      <c r="C322" s="363" t="s">
        <v>31</v>
      </c>
      <c r="D322" s="781" t="s">
        <v>3</v>
      </c>
      <c r="E322" s="782" t="s">
        <v>569</v>
      </c>
      <c r="F322" s="783">
        <v>2.7</v>
      </c>
      <c r="G322" s="783">
        <v>1.35</v>
      </c>
      <c r="H322" s="783">
        <v>0.6</v>
      </c>
      <c r="I322" s="364">
        <v>1</v>
      </c>
      <c r="J322" s="365">
        <f t="shared" si="40"/>
        <v>2.1870000000000003</v>
      </c>
      <c r="K322" s="366" t="s">
        <v>33</v>
      </c>
      <c r="L322" s="649" t="s">
        <v>32</v>
      </c>
      <c r="M322" s="653" t="s">
        <v>216</v>
      </c>
    </row>
    <row r="323" spans="1:15" ht="15.75">
      <c r="A323" s="84">
        <v>272</v>
      </c>
      <c r="B323" s="296">
        <v>43906</v>
      </c>
      <c r="C323" s="363" t="s">
        <v>31</v>
      </c>
      <c r="D323" s="781" t="s">
        <v>4</v>
      </c>
      <c r="E323" s="782" t="s">
        <v>547</v>
      </c>
      <c r="F323" s="783">
        <v>1.8</v>
      </c>
      <c r="G323" s="783">
        <v>0.65</v>
      </c>
      <c r="H323" s="783">
        <v>0.6</v>
      </c>
      <c r="I323" s="364">
        <v>1</v>
      </c>
      <c r="J323" s="365">
        <f t="shared" si="40"/>
        <v>0.70200000000000007</v>
      </c>
      <c r="K323" s="366" t="s">
        <v>33</v>
      </c>
      <c r="L323" s="649" t="s">
        <v>32</v>
      </c>
      <c r="M323" s="653" t="s">
        <v>217</v>
      </c>
    </row>
    <row r="324" spans="1:15" ht="15.75">
      <c r="A324" s="84">
        <v>273</v>
      </c>
      <c r="B324" s="296">
        <v>43906</v>
      </c>
      <c r="C324" s="363" t="s">
        <v>31</v>
      </c>
      <c r="D324" s="781" t="s">
        <v>4</v>
      </c>
      <c r="E324" s="782" t="s">
        <v>297</v>
      </c>
      <c r="F324" s="783">
        <v>1.3</v>
      </c>
      <c r="G324" s="783">
        <v>1.25</v>
      </c>
      <c r="H324" s="783">
        <v>0.6</v>
      </c>
      <c r="I324" s="364">
        <v>1</v>
      </c>
      <c r="J324" s="365">
        <f t="shared" si="40"/>
        <v>0.97499999999999998</v>
      </c>
      <c r="K324" s="366" t="s">
        <v>33</v>
      </c>
      <c r="L324" s="649" t="s">
        <v>32</v>
      </c>
      <c r="M324" s="653" t="s">
        <v>219</v>
      </c>
    </row>
    <row r="325" spans="1:15" ht="15.75">
      <c r="A325" s="84">
        <v>274</v>
      </c>
      <c r="B325" s="296">
        <v>43906</v>
      </c>
      <c r="C325" s="363" t="s">
        <v>31</v>
      </c>
      <c r="D325" s="781" t="s">
        <v>3</v>
      </c>
      <c r="E325" s="782" t="s">
        <v>544</v>
      </c>
      <c r="F325" s="783">
        <v>1.5</v>
      </c>
      <c r="G325" s="783">
        <v>1.1499999999999999</v>
      </c>
      <c r="H325" s="783">
        <v>0.6</v>
      </c>
      <c r="I325" s="364">
        <v>1</v>
      </c>
      <c r="J325" s="365">
        <f t="shared" si="40"/>
        <v>1.0349999999999999</v>
      </c>
      <c r="K325" s="366" t="s">
        <v>33</v>
      </c>
      <c r="L325" s="649" t="s">
        <v>32</v>
      </c>
      <c r="M325" s="653" t="s">
        <v>308</v>
      </c>
    </row>
    <row r="326" spans="1:15" ht="15.75">
      <c r="A326" s="84">
        <v>275</v>
      </c>
      <c r="B326" s="296">
        <v>43906</v>
      </c>
      <c r="C326" s="363" t="s">
        <v>31</v>
      </c>
      <c r="D326" s="781" t="s">
        <v>4</v>
      </c>
      <c r="E326" s="782" t="s">
        <v>248</v>
      </c>
      <c r="F326" s="783">
        <v>1.3</v>
      </c>
      <c r="G326" s="783">
        <v>1.25</v>
      </c>
      <c r="H326" s="783">
        <v>0.6</v>
      </c>
      <c r="I326" s="364">
        <v>1</v>
      </c>
      <c r="J326" s="365">
        <f t="shared" si="40"/>
        <v>0.97499999999999998</v>
      </c>
      <c r="K326" s="366" t="s">
        <v>33</v>
      </c>
      <c r="L326" s="649" t="s">
        <v>32</v>
      </c>
      <c r="M326" s="653" t="s">
        <v>216</v>
      </c>
    </row>
    <row r="327" spans="1:15" ht="15.75">
      <c r="A327" s="84">
        <v>276</v>
      </c>
      <c r="B327" s="296">
        <v>43906</v>
      </c>
      <c r="C327" s="363" t="s">
        <v>31</v>
      </c>
      <c r="D327" s="781" t="s">
        <v>4</v>
      </c>
      <c r="E327" s="782" t="s">
        <v>256</v>
      </c>
      <c r="F327" s="783">
        <v>1.3</v>
      </c>
      <c r="G327" s="783">
        <v>1.1499999999999999</v>
      </c>
      <c r="H327" s="783">
        <v>0.6</v>
      </c>
      <c r="I327" s="364">
        <v>1</v>
      </c>
      <c r="J327" s="365">
        <f t="shared" si="40"/>
        <v>0.89699999999999991</v>
      </c>
      <c r="K327" s="366" t="s">
        <v>33</v>
      </c>
      <c r="L327" s="649" t="s">
        <v>32</v>
      </c>
      <c r="M327" s="653" t="s">
        <v>219</v>
      </c>
    </row>
    <row r="328" spans="1:15" ht="15.75">
      <c r="A328" s="84">
        <v>277</v>
      </c>
      <c r="B328" s="296">
        <v>43906</v>
      </c>
      <c r="C328" s="363" t="s">
        <v>31</v>
      </c>
      <c r="D328" s="781" t="s">
        <v>4</v>
      </c>
      <c r="E328" s="782" t="s">
        <v>287</v>
      </c>
      <c r="F328" s="783">
        <v>1.2</v>
      </c>
      <c r="G328" s="783">
        <v>0.95</v>
      </c>
      <c r="H328" s="783">
        <v>0.6</v>
      </c>
      <c r="I328" s="364">
        <v>1</v>
      </c>
      <c r="J328" s="365">
        <f t="shared" si="40"/>
        <v>0.68399999999999994</v>
      </c>
      <c r="K328" s="366" t="s">
        <v>33</v>
      </c>
      <c r="L328" s="649" t="s">
        <v>32</v>
      </c>
      <c r="M328" s="653" t="s">
        <v>216</v>
      </c>
    </row>
    <row r="329" spans="1:15" ht="15.75">
      <c r="A329" s="84">
        <v>278</v>
      </c>
      <c r="B329" s="296">
        <v>43906</v>
      </c>
      <c r="C329" s="363" t="s">
        <v>31</v>
      </c>
      <c r="D329" s="781" t="s">
        <v>4</v>
      </c>
      <c r="E329" s="782" t="s">
        <v>247</v>
      </c>
      <c r="F329" s="783">
        <v>1.2</v>
      </c>
      <c r="G329" s="783">
        <v>1.1499999999999999</v>
      </c>
      <c r="H329" s="783">
        <v>0.6</v>
      </c>
      <c r="I329" s="364">
        <v>1</v>
      </c>
      <c r="J329" s="365">
        <f t="shared" si="40"/>
        <v>0.82799999999999996</v>
      </c>
      <c r="K329" s="366" t="s">
        <v>33</v>
      </c>
      <c r="L329" s="649" t="s">
        <v>32</v>
      </c>
      <c r="M329" s="653" t="s">
        <v>219</v>
      </c>
    </row>
    <row r="330" spans="1:15" ht="15.75">
      <c r="A330" s="84">
        <v>279</v>
      </c>
      <c r="B330" s="296">
        <v>43906</v>
      </c>
      <c r="C330" s="363" t="s">
        <v>31</v>
      </c>
      <c r="D330" s="781" t="s">
        <v>3</v>
      </c>
      <c r="E330" s="782" t="s">
        <v>570</v>
      </c>
      <c r="F330" s="783">
        <v>1.8</v>
      </c>
      <c r="G330" s="783">
        <v>1.1499999999999999</v>
      </c>
      <c r="H330" s="783">
        <v>0.6</v>
      </c>
      <c r="I330" s="364">
        <v>1</v>
      </c>
      <c r="J330" s="365">
        <f t="shared" si="40"/>
        <v>1.2419999999999998</v>
      </c>
      <c r="K330" s="366" t="s">
        <v>33</v>
      </c>
      <c r="L330" s="649" t="s">
        <v>32</v>
      </c>
      <c r="M330" s="653" t="s">
        <v>216</v>
      </c>
    </row>
    <row r="331" spans="1:15" ht="15.75">
      <c r="A331" s="84">
        <v>280</v>
      </c>
      <c r="B331" s="296">
        <v>43906</v>
      </c>
      <c r="C331" s="363" t="s">
        <v>31</v>
      </c>
      <c r="D331" s="781" t="s">
        <v>3</v>
      </c>
      <c r="E331" s="782" t="s">
        <v>568</v>
      </c>
      <c r="F331" s="783">
        <v>1.1000000000000001</v>
      </c>
      <c r="G331" s="783">
        <v>0.95</v>
      </c>
      <c r="H331" s="783">
        <v>0.6</v>
      </c>
      <c r="I331" s="364">
        <v>1</v>
      </c>
      <c r="J331" s="365">
        <f t="shared" si="40"/>
        <v>0.62699999999999989</v>
      </c>
      <c r="K331" s="366" t="s">
        <v>33</v>
      </c>
      <c r="L331" s="649" t="s">
        <v>32</v>
      </c>
      <c r="M331" s="653" t="s">
        <v>219</v>
      </c>
    </row>
    <row r="332" spans="1:15" ht="15.75">
      <c r="A332" s="84">
        <v>281</v>
      </c>
      <c r="B332" s="296">
        <v>43906</v>
      </c>
      <c r="C332" s="363" t="s">
        <v>31</v>
      </c>
      <c r="D332" s="781" t="s">
        <v>4</v>
      </c>
      <c r="E332" s="782" t="s">
        <v>305</v>
      </c>
      <c r="F332" s="783">
        <v>1.4</v>
      </c>
      <c r="G332" s="783">
        <v>1.25</v>
      </c>
      <c r="H332" s="783">
        <v>0.6</v>
      </c>
      <c r="I332" s="364">
        <v>1</v>
      </c>
      <c r="J332" s="365">
        <f t="shared" si="40"/>
        <v>1.05</v>
      </c>
      <c r="K332" s="366" t="s">
        <v>33</v>
      </c>
      <c r="L332" s="649" t="s">
        <v>32</v>
      </c>
      <c r="M332" s="653" t="s">
        <v>571</v>
      </c>
    </row>
    <row r="333" spans="1:15" ht="15.75">
      <c r="A333" s="84">
        <v>282</v>
      </c>
      <c r="B333" s="296">
        <v>43906</v>
      </c>
      <c r="C333" s="363" t="s">
        <v>31</v>
      </c>
      <c r="D333" s="781" t="s">
        <v>4</v>
      </c>
      <c r="E333" s="782" t="s">
        <v>254</v>
      </c>
      <c r="F333" s="783">
        <v>1.9</v>
      </c>
      <c r="G333" s="783">
        <v>1.25</v>
      </c>
      <c r="H333" s="783">
        <v>0.6</v>
      </c>
      <c r="I333" s="364">
        <v>1</v>
      </c>
      <c r="J333" s="365">
        <f t="shared" si="40"/>
        <v>1.425</v>
      </c>
      <c r="K333" s="366" t="s">
        <v>33</v>
      </c>
      <c r="L333" s="649" t="s">
        <v>32</v>
      </c>
      <c r="M333" s="653" t="s">
        <v>216</v>
      </c>
    </row>
    <row r="334" spans="1:15" ht="15.75">
      <c r="A334" s="84">
        <v>283</v>
      </c>
      <c r="B334" s="296">
        <v>43906</v>
      </c>
      <c r="C334" s="363" t="s">
        <v>31</v>
      </c>
      <c r="D334" s="781" t="s">
        <v>4</v>
      </c>
      <c r="E334" s="782" t="s">
        <v>253</v>
      </c>
      <c r="F334" s="783">
        <v>1.6</v>
      </c>
      <c r="G334" s="783">
        <v>1.25</v>
      </c>
      <c r="H334" s="783">
        <v>0.6</v>
      </c>
      <c r="I334" s="364">
        <v>1</v>
      </c>
      <c r="J334" s="365">
        <f t="shared" si="40"/>
        <v>1.2</v>
      </c>
      <c r="K334" s="366" t="s">
        <v>33</v>
      </c>
      <c r="L334" s="649" t="s">
        <v>32</v>
      </c>
      <c r="M334" s="653" t="s">
        <v>219</v>
      </c>
    </row>
    <row r="335" spans="1:15" ht="15.75">
      <c r="A335" s="84">
        <v>284</v>
      </c>
      <c r="B335" s="812">
        <v>43906</v>
      </c>
      <c r="C335" s="813" t="s">
        <v>31</v>
      </c>
      <c r="D335" s="864" t="s">
        <v>4</v>
      </c>
      <c r="E335" s="866" t="s">
        <v>249</v>
      </c>
      <c r="F335" s="867">
        <v>2.2999999999999998</v>
      </c>
      <c r="G335" s="867">
        <v>0.85</v>
      </c>
      <c r="H335" s="867">
        <v>0.6</v>
      </c>
      <c r="I335" s="817">
        <v>1</v>
      </c>
      <c r="J335" s="921">
        <f t="shared" si="40"/>
        <v>1.1729999999999998</v>
      </c>
      <c r="K335" s="819" t="s">
        <v>33</v>
      </c>
      <c r="L335" s="820" t="s">
        <v>32</v>
      </c>
      <c r="M335" s="821" t="s">
        <v>216</v>
      </c>
    </row>
    <row r="336" spans="1:15" ht="15.75">
      <c r="A336" s="84">
        <v>285</v>
      </c>
      <c r="B336" s="296">
        <v>43907</v>
      </c>
      <c r="C336" s="363" t="s">
        <v>31</v>
      </c>
      <c r="D336" s="781" t="s">
        <v>4</v>
      </c>
      <c r="E336" s="782" t="s">
        <v>257</v>
      </c>
      <c r="F336" s="783">
        <v>1.2</v>
      </c>
      <c r="G336" s="783">
        <v>1.1499999999999999</v>
      </c>
      <c r="H336" s="783">
        <v>0.6</v>
      </c>
      <c r="I336" s="364">
        <v>1</v>
      </c>
      <c r="J336" s="365">
        <f t="shared" si="40"/>
        <v>0.82799999999999996</v>
      </c>
      <c r="K336" s="366" t="s">
        <v>33</v>
      </c>
      <c r="L336" s="649" t="s">
        <v>32</v>
      </c>
      <c r="M336" s="653" t="s">
        <v>216</v>
      </c>
      <c r="O336" s="905"/>
    </row>
    <row r="337" spans="1:15" ht="15.75">
      <c r="A337" s="84">
        <v>286</v>
      </c>
      <c r="B337" s="296">
        <v>43907</v>
      </c>
      <c r="C337" s="363" t="s">
        <v>31</v>
      </c>
      <c r="D337" s="781" t="s">
        <v>4</v>
      </c>
      <c r="E337" s="782" t="s">
        <v>299</v>
      </c>
      <c r="F337" s="783">
        <v>1.3</v>
      </c>
      <c r="G337" s="783">
        <v>1.3</v>
      </c>
      <c r="H337" s="783">
        <v>0.6</v>
      </c>
      <c r="I337" s="364">
        <v>1</v>
      </c>
      <c r="J337" s="365">
        <f t="shared" si="40"/>
        <v>1.014</v>
      </c>
      <c r="K337" s="366" t="s">
        <v>33</v>
      </c>
      <c r="L337" s="649" t="s">
        <v>32</v>
      </c>
      <c r="M337" s="653" t="s">
        <v>219</v>
      </c>
      <c r="O337" s="905"/>
    </row>
    <row r="338" spans="1:15" ht="15.75">
      <c r="A338" s="84">
        <v>287</v>
      </c>
      <c r="B338" s="296">
        <v>43907</v>
      </c>
      <c r="C338" s="363" t="s">
        <v>31</v>
      </c>
      <c r="D338" s="781" t="s">
        <v>3</v>
      </c>
      <c r="E338" s="782" t="s">
        <v>609</v>
      </c>
      <c r="F338" s="783">
        <v>1.3</v>
      </c>
      <c r="G338" s="783">
        <v>0.65</v>
      </c>
      <c r="H338" s="783">
        <v>0.6</v>
      </c>
      <c r="I338" s="364">
        <v>1</v>
      </c>
      <c r="J338" s="365">
        <f t="shared" si="40"/>
        <v>0.50700000000000001</v>
      </c>
      <c r="K338" s="366" t="s">
        <v>33</v>
      </c>
      <c r="L338" s="649" t="s">
        <v>32</v>
      </c>
      <c r="M338" s="653" t="s">
        <v>217</v>
      </c>
      <c r="O338" s="905"/>
    </row>
    <row r="339" spans="1:15" ht="15.75">
      <c r="A339" s="84">
        <v>288</v>
      </c>
      <c r="B339" s="296">
        <v>43907</v>
      </c>
      <c r="C339" s="363" t="s">
        <v>31</v>
      </c>
      <c r="D339" s="781" t="s">
        <v>3</v>
      </c>
      <c r="E339" s="782" t="s">
        <v>604</v>
      </c>
      <c r="F339" s="783">
        <v>2</v>
      </c>
      <c r="G339" s="783">
        <v>1.05</v>
      </c>
      <c r="H339" s="783">
        <v>0.6</v>
      </c>
      <c r="I339" s="364">
        <v>1</v>
      </c>
      <c r="J339" s="365">
        <f t="shared" si="40"/>
        <v>1.26</v>
      </c>
      <c r="K339" s="366" t="s">
        <v>33</v>
      </c>
      <c r="L339" s="649" t="s">
        <v>32</v>
      </c>
      <c r="M339" s="653" t="s">
        <v>216</v>
      </c>
      <c r="O339" s="905"/>
    </row>
    <row r="340" spans="1:15" ht="15.75">
      <c r="A340" s="84">
        <v>289</v>
      </c>
      <c r="B340" s="296">
        <v>43907</v>
      </c>
      <c r="C340" s="363" t="s">
        <v>31</v>
      </c>
      <c r="D340" s="781" t="s">
        <v>3</v>
      </c>
      <c r="E340" s="782" t="s">
        <v>605</v>
      </c>
      <c r="F340" s="783">
        <v>0.95</v>
      </c>
      <c r="G340" s="783">
        <v>0.65</v>
      </c>
      <c r="H340" s="783">
        <v>0.6</v>
      </c>
      <c r="I340" s="364">
        <v>1</v>
      </c>
      <c r="J340" s="365">
        <f t="shared" si="38"/>
        <v>0.37049999999999994</v>
      </c>
      <c r="K340" s="366" t="s">
        <v>33</v>
      </c>
      <c r="L340" s="649" t="s">
        <v>32</v>
      </c>
      <c r="M340" s="653" t="s">
        <v>219</v>
      </c>
      <c r="O340" s="905"/>
    </row>
    <row r="341" spans="1:15" ht="15.75">
      <c r="A341" s="84">
        <v>290</v>
      </c>
      <c r="B341" s="296">
        <v>43907</v>
      </c>
      <c r="C341" s="363" t="s">
        <v>31</v>
      </c>
      <c r="D341" s="781" t="s">
        <v>3</v>
      </c>
      <c r="E341" s="782" t="s">
        <v>606</v>
      </c>
      <c r="F341" s="783">
        <v>1.2</v>
      </c>
      <c r="G341" s="783">
        <v>1.2</v>
      </c>
      <c r="H341" s="783">
        <v>0.6</v>
      </c>
      <c r="I341" s="364">
        <v>1</v>
      </c>
      <c r="J341" s="365">
        <f t="shared" si="38"/>
        <v>0.86399999999999999</v>
      </c>
      <c r="K341" s="366" t="s">
        <v>33</v>
      </c>
      <c r="L341" s="649" t="s">
        <v>32</v>
      </c>
      <c r="M341" s="653" t="s">
        <v>219</v>
      </c>
      <c r="O341" s="905"/>
    </row>
    <row r="342" spans="1:15" ht="15.75">
      <c r="A342" s="84">
        <v>291</v>
      </c>
      <c r="B342" s="296">
        <v>43907</v>
      </c>
      <c r="C342" s="363" t="s">
        <v>31</v>
      </c>
      <c r="D342" s="781" t="s">
        <v>3</v>
      </c>
      <c r="E342" s="782" t="s">
        <v>602</v>
      </c>
      <c r="F342" s="783">
        <v>2.6</v>
      </c>
      <c r="G342" s="783">
        <v>1.1499999999999999</v>
      </c>
      <c r="H342" s="783">
        <v>0.6</v>
      </c>
      <c r="I342" s="364">
        <v>1</v>
      </c>
      <c r="J342" s="365">
        <f t="shared" si="38"/>
        <v>1.7939999999999998</v>
      </c>
      <c r="K342" s="366" t="s">
        <v>33</v>
      </c>
      <c r="L342" s="649" t="s">
        <v>32</v>
      </c>
      <c r="M342" s="653" t="s">
        <v>308</v>
      </c>
      <c r="O342" s="905"/>
    </row>
    <row r="343" spans="1:15" ht="15.75">
      <c r="A343" s="84">
        <v>292</v>
      </c>
      <c r="B343" s="296">
        <v>43907</v>
      </c>
      <c r="C343" s="363" t="s">
        <v>31</v>
      </c>
      <c r="D343" s="781" t="s">
        <v>3</v>
      </c>
      <c r="E343" s="782" t="s">
        <v>593</v>
      </c>
      <c r="F343" s="783">
        <v>1.2</v>
      </c>
      <c r="G343" s="783">
        <v>0.85</v>
      </c>
      <c r="H343" s="783">
        <v>0.6</v>
      </c>
      <c r="I343" s="364">
        <v>1</v>
      </c>
      <c r="J343" s="365">
        <f t="shared" si="38"/>
        <v>0.61199999999999999</v>
      </c>
      <c r="K343" s="366" t="s">
        <v>33</v>
      </c>
      <c r="L343" s="649" t="s">
        <v>32</v>
      </c>
      <c r="M343" s="653" t="s">
        <v>219</v>
      </c>
      <c r="O343" s="905"/>
    </row>
    <row r="344" spans="1:15" ht="15.75">
      <c r="A344" s="84">
        <v>293</v>
      </c>
      <c r="B344" s="296">
        <v>43907</v>
      </c>
      <c r="C344" s="363" t="s">
        <v>31</v>
      </c>
      <c r="D344" s="781" t="s">
        <v>3</v>
      </c>
      <c r="E344" s="782" t="s">
        <v>592</v>
      </c>
      <c r="F344" s="783">
        <v>1.2</v>
      </c>
      <c r="G344" s="783">
        <v>0.95</v>
      </c>
      <c r="H344" s="783">
        <v>0.6</v>
      </c>
      <c r="I344" s="364">
        <v>1</v>
      </c>
      <c r="J344" s="365">
        <f t="shared" si="38"/>
        <v>0.68399999999999994</v>
      </c>
      <c r="K344" s="366" t="s">
        <v>33</v>
      </c>
      <c r="L344" s="649" t="s">
        <v>32</v>
      </c>
      <c r="M344" s="653" t="s">
        <v>216</v>
      </c>
      <c r="O344" s="905"/>
    </row>
    <row r="345" spans="1:15" ht="15.75">
      <c r="A345" s="84">
        <v>294</v>
      </c>
      <c r="B345" s="296">
        <v>43907</v>
      </c>
      <c r="C345" s="363" t="s">
        <v>31</v>
      </c>
      <c r="D345" s="781" t="s">
        <v>3</v>
      </c>
      <c r="E345" s="782" t="s">
        <v>296</v>
      </c>
      <c r="F345" s="783">
        <v>2.1</v>
      </c>
      <c r="G345" s="783">
        <v>1.35</v>
      </c>
      <c r="H345" s="783">
        <v>0.6</v>
      </c>
      <c r="I345" s="364">
        <v>1</v>
      </c>
      <c r="J345" s="365">
        <f t="shared" si="38"/>
        <v>1.7010000000000003</v>
      </c>
      <c r="K345" s="366" t="s">
        <v>33</v>
      </c>
      <c r="L345" s="649" t="s">
        <v>32</v>
      </c>
      <c r="M345" s="653" t="s">
        <v>571</v>
      </c>
      <c r="O345" s="905"/>
    </row>
    <row r="346" spans="1:15" ht="15.75">
      <c r="A346" s="84">
        <v>295</v>
      </c>
      <c r="B346" s="296">
        <v>43907</v>
      </c>
      <c r="C346" s="363" t="s">
        <v>31</v>
      </c>
      <c r="D346" s="781" t="s">
        <v>3</v>
      </c>
      <c r="E346" s="782" t="s">
        <v>591</v>
      </c>
      <c r="F346" s="783">
        <v>1.2</v>
      </c>
      <c r="G346" s="783">
        <v>0.65</v>
      </c>
      <c r="H346" s="783">
        <v>0.6</v>
      </c>
      <c r="I346" s="364">
        <v>1</v>
      </c>
      <c r="J346" s="365">
        <f t="shared" si="38"/>
        <v>0.46799999999999997</v>
      </c>
      <c r="K346" s="366" t="s">
        <v>33</v>
      </c>
      <c r="L346" s="649" t="s">
        <v>32</v>
      </c>
      <c r="M346" s="653" t="s">
        <v>219</v>
      </c>
      <c r="O346" s="905"/>
    </row>
    <row r="347" spans="1:15" ht="15.75">
      <c r="A347" s="84">
        <v>296</v>
      </c>
      <c r="B347" s="296">
        <v>43907</v>
      </c>
      <c r="C347" s="363" t="s">
        <v>31</v>
      </c>
      <c r="D347" s="781" t="s">
        <v>3</v>
      </c>
      <c r="E347" s="782" t="s">
        <v>594</v>
      </c>
      <c r="F347" s="783">
        <v>2.2999999999999998</v>
      </c>
      <c r="G347" s="783">
        <v>1.25</v>
      </c>
      <c r="H347" s="783">
        <v>0.6</v>
      </c>
      <c r="I347" s="364">
        <v>1</v>
      </c>
      <c r="J347" s="365">
        <f t="shared" si="38"/>
        <v>1.7249999999999999</v>
      </c>
      <c r="K347" s="366" t="s">
        <v>33</v>
      </c>
      <c r="L347" s="649" t="s">
        <v>32</v>
      </c>
      <c r="M347" s="653" t="s">
        <v>218</v>
      </c>
      <c r="O347" s="905"/>
    </row>
    <row r="348" spans="1:15" ht="15.75">
      <c r="A348" s="84">
        <v>297</v>
      </c>
      <c r="B348" s="296">
        <v>43907</v>
      </c>
      <c r="C348" s="363" t="s">
        <v>31</v>
      </c>
      <c r="D348" s="781" t="s">
        <v>3</v>
      </c>
      <c r="E348" s="782" t="s">
        <v>596</v>
      </c>
      <c r="F348" s="783">
        <v>2.2000000000000002</v>
      </c>
      <c r="G348" s="783">
        <v>0.95</v>
      </c>
      <c r="H348" s="783">
        <v>0.6</v>
      </c>
      <c r="I348" s="364">
        <v>1</v>
      </c>
      <c r="J348" s="365">
        <f t="shared" si="38"/>
        <v>1.2539999999999998</v>
      </c>
      <c r="K348" s="366" t="s">
        <v>33</v>
      </c>
      <c r="L348" s="649" t="s">
        <v>32</v>
      </c>
      <c r="M348" s="653" t="s">
        <v>216</v>
      </c>
      <c r="O348" s="905"/>
    </row>
    <row r="349" spans="1:15" ht="15.75">
      <c r="A349" s="84">
        <v>298</v>
      </c>
      <c r="B349" s="296">
        <v>43907</v>
      </c>
      <c r="C349" s="363" t="s">
        <v>31</v>
      </c>
      <c r="D349" s="781" t="s">
        <v>3</v>
      </c>
      <c r="E349" s="782" t="s">
        <v>597</v>
      </c>
      <c r="F349" s="783">
        <v>1.6</v>
      </c>
      <c r="G349" s="783">
        <v>0.6</v>
      </c>
      <c r="H349" s="783">
        <v>0.6</v>
      </c>
      <c r="I349" s="364">
        <v>1</v>
      </c>
      <c r="J349" s="365">
        <f t="shared" si="38"/>
        <v>0.57599999999999996</v>
      </c>
      <c r="K349" s="366" t="s">
        <v>33</v>
      </c>
      <c r="L349" s="649" t="s">
        <v>32</v>
      </c>
      <c r="M349" s="653" t="s">
        <v>219</v>
      </c>
      <c r="O349" s="905"/>
    </row>
    <row r="350" spans="1:15" ht="15.75">
      <c r="A350" s="84">
        <v>299</v>
      </c>
      <c r="B350" s="296">
        <v>43907</v>
      </c>
      <c r="C350" s="363" t="s">
        <v>31</v>
      </c>
      <c r="D350" s="781" t="s">
        <v>3</v>
      </c>
      <c r="E350" s="782" t="s">
        <v>607</v>
      </c>
      <c r="F350" s="783">
        <v>1.2</v>
      </c>
      <c r="G350" s="783">
        <v>1.05</v>
      </c>
      <c r="H350" s="783">
        <v>0.6</v>
      </c>
      <c r="I350" s="364">
        <v>1</v>
      </c>
      <c r="J350" s="365">
        <f t="shared" si="38"/>
        <v>0.75600000000000001</v>
      </c>
      <c r="K350" s="366" t="s">
        <v>33</v>
      </c>
      <c r="L350" s="649" t="s">
        <v>32</v>
      </c>
      <c r="M350" s="653" t="s">
        <v>219</v>
      </c>
      <c r="O350" s="905"/>
    </row>
    <row r="351" spans="1:15" ht="15.75">
      <c r="A351" s="84">
        <v>300</v>
      </c>
      <c r="B351" s="296">
        <v>43907</v>
      </c>
      <c r="C351" s="363" t="s">
        <v>31</v>
      </c>
      <c r="D351" s="781" t="s">
        <v>4</v>
      </c>
      <c r="E351" s="782" t="s">
        <v>611</v>
      </c>
      <c r="F351" s="783">
        <v>1.2</v>
      </c>
      <c r="G351" s="783">
        <v>0.75</v>
      </c>
      <c r="H351" s="783">
        <v>0.6</v>
      </c>
      <c r="I351" s="364">
        <v>1</v>
      </c>
      <c r="J351" s="365">
        <f t="shared" si="35"/>
        <v>0.53999999999999992</v>
      </c>
      <c r="K351" s="366" t="s">
        <v>33</v>
      </c>
      <c r="L351" s="649" t="s">
        <v>32</v>
      </c>
      <c r="M351" s="653" t="s">
        <v>216</v>
      </c>
      <c r="O351" s="905"/>
    </row>
    <row r="352" spans="1:15" ht="15.75">
      <c r="A352" s="84">
        <v>301</v>
      </c>
      <c r="B352" s="296">
        <v>43907</v>
      </c>
      <c r="C352" s="363" t="s">
        <v>31</v>
      </c>
      <c r="D352" s="781" t="s">
        <v>4</v>
      </c>
      <c r="E352" s="782" t="s">
        <v>255</v>
      </c>
      <c r="F352" s="783">
        <v>1.2</v>
      </c>
      <c r="G352" s="783">
        <v>1.2</v>
      </c>
      <c r="H352" s="783">
        <v>0.6</v>
      </c>
      <c r="I352" s="364">
        <v>1</v>
      </c>
      <c r="J352" s="365">
        <f t="shared" si="35"/>
        <v>0.86399999999999999</v>
      </c>
      <c r="K352" s="366" t="s">
        <v>33</v>
      </c>
      <c r="L352" s="649" t="s">
        <v>32</v>
      </c>
      <c r="M352" s="653" t="s">
        <v>571</v>
      </c>
      <c r="O352" s="905"/>
    </row>
    <row r="353" spans="1:15" ht="15.75">
      <c r="A353" s="84">
        <v>302</v>
      </c>
      <c r="B353" s="296">
        <v>43907</v>
      </c>
      <c r="C353" s="363" t="s">
        <v>31</v>
      </c>
      <c r="D353" s="781" t="s">
        <v>4</v>
      </c>
      <c r="E353" s="782" t="s">
        <v>613</v>
      </c>
      <c r="F353" s="783">
        <v>1.3</v>
      </c>
      <c r="G353" s="783">
        <v>0.65</v>
      </c>
      <c r="H353" s="783">
        <v>0.6</v>
      </c>
      <c r="I353" s="364">
        <v>1</v>
      </c>
      <c r="J353" s="365">
        <f t="shared" si="35"/>
        <v>0.50700000000000001</v>
      </c>
      <c r="K353" s="366" t="s">
        <v>33</v>
      </c>
      <c r="L353" s="649" t="s">
        <v>32</v>
      </c>
      <c r="M353" s="653" t="s">
        <v>219</v>
      </c>
      <c r="O353" s="905"/>
    </row>
    <row r="354" spans="1:15" ht="15.75">
      <c r="A354" s="84">
        <v>303</v>
      </c>
      <c r="B354" s="296">
        <v>43907</v>
      </c>
      <c r="C354" s="363" t="s">
        <v>31</v>
      </c>
      <c r="D354" s="781" t="s">
        <v>3</v>
      </c>
      <c r="E354" s="782" t="s">
        <v>600</v>
      </c>
      <c r="F354" s="783">
        <v>1.6</v>
      </c>
      <c r="G354" s="783">
        <v>1.25</v>
      </c>
      <c r="H354" s="783">
        <v>0.6</v>
      </c>
      <c r="I354" s="364">
        <v>1</v>
      </c>
      <c r="J354" s="365">
        <f t="shared" si="35"/>
        <v>1.2</v>
      </c>
      <c r="K354" s="366" t="s">
        <v>33</v>
      </c>
      <c r="L354" s="649" t="s">
        <v>32</v>
      </c>
      <c r="M354" s="653" t="s">
        <v>219</v>
      </c>
      <c r="O354" s="905"/>
    </row>
    <row r="355" spans="1:15" ht="15.75">
      <c r="A355" s="84">
        <v>304</v>
      </c>
      <c r="B355" s="296">
        <v>43907</v>
      </c>
      <c r="C355" s="363" t="s">
        <v>31</v>
      </c>
      <c r="D355" s="781" t="s">
        <v>3</v>
      </c>
      <c r="E355" s="782" t="s">
        <v>601</v>
      </c>
      <c r="F355" s="783">
        <v>2.6</v>
      </c>
      <c r="G355" s="783">
        <v>0.95</v>
      </c>
      <c r="H355" s="783">
        <v>0.6</v>
      </c>
      <c r="I355" s="364">
        <v>1</v>
      </c>
      <c r="J355" s="365">
        <f t="shared" si="35"/>
        <v>1.4819999999999998</v>
      </c>
      <c r="K355" s="366" t="s">
        <v>33</v>
      </c>
      <c r="L355" s="649" t="s">
        <v>32</v>
      </c>
      <c r="M355" s="653" t="s">
        <v>216</v>
      </c>
      <c r="O355" s="905"/>
    </row>
    <row r="356" spans="1:15" ht="15.75">
      <c r="A356" s="84">
        <v>305</v>
      </c>
      <c r="B356" s="812">
        <v>43907</v>
      </c>
      <c r="C356" s="813" t="s">
        <v>31</v>
      </c>
      <c r="D356" s="864" t="s">
        <v>3</v>
      </c>
      <c r="E356" s="866" t="s">
        <v>599</v>
      </c>
      <c r="F356" s="867">
        <v>2.2000000000000002</v>
      </c>
      <c r="G356" s="867">
        <v>1.25</v>
      </c>
      <c r="H356" s="867">
        <v>0.6</v>
      </c>
      <c r="I356" s="817">
        <v>1</v>
      </c>
      <c r="J356" s="921">
        <f t="shared" si="35"/>
        <v>1.65</v>
      </c>
      <c r="K356" s="819" t="s">
        <v>33</v>
      </c>
      <c r="L356" s="820" t="s">
        <v>32</v>
      </c>
      <c r="M356" s="821" t="s">
        <v>216</v>
      </c>
      <c r="O356" s="905"/>
    </row>
    <row r="357" spans="1:15" ht="15.75">
      <c r="A357" s="84">
        <v>306</v>
      </c>
      <c r="B357" s="296">
        <v>43908</v>
      </c>
      <c r="C357" s="363" t="s">
        <v>31</v>
      </c>
      <c r="D357" s="781" t="s">
        <v>4</v>
      </c>
      <c r="E357" s="782" t="s">
        <v>616</v>
      </c>
      <c r="F357" s="783">
        <v>1.2</v>
      </c>
      <c r="G357" s="783">
        <v>1.25</v>
      </c>
      <c r="H357" s="783">
        <v>0.6</v>
      </c>
      <c r="I357" s="364">
        <v>1</v>
      </c>
      <c r="J357" s="365">
        <f t="shared" si="35"/>
        <v>0.89999999999999991</v>
      </c>
      <c r="K357" s="366" t="s">
        <v>33</v>
      </c>
      <c r="L357" s="649" t="s">
        <v>32</v>
      </c>
      <c r="M357" s="653" t="s">
        <v>219</v>
      </c>
    </row>
    <row r="358" spans="1:15" ht="15.75">
      <c r="A358" s="84">
        <v>307</v>
      </c>
      <c r="B358" s="296">
        <v>43908</v>
      </c>
      <c r="C358" s="363" t="s">
        <v>31</v>
      </c>
      <c r="D358" s="781" t="s">
        <v>4</v>
      </c>
      <c r="E358" s="782" t="s">
        <v>615</v>
      </c>
      <c r="F358" s="783">
        <v>1.6</v>
      </c>
      <c r="G358" s="783">
        <v>1.25</v>
      </c>
      <c r="H358" s="783">
        <v>0.6</v>
      </c>
      <c r="I358" s="364">
        <v>1</v>
      </c>
      <c r="J358" s="365">
        <f t="shared" si="35"/>
        <v>1.2</v>
      </c>
      <c r="K358" s="366" t="s">
        <v>33</v>
      </c>
      <c r="L358" s="649" t="s">
        <v>32</v>
      </c>
      <c r="M358" s="653" t="s">
        <v>216</v>
      </c>
    </row>
    <row r="359" spans="1:15" ht="15.75">
      <c r="A359" s="84">
        <v>308</v>
      </c>
      <c r="B359" s="296">
        <v>43908</v>
      </c>
      <c r="C359" s="363" t="s">
        <v>31</v>
      </c>
      <c r="D359" s="781" t="s">
        <v>3</v>
      </c>
      <c r="E359" s="782" t="s">
        <v>640</v>
      </c>
      <c r="F359" s="783">
        <v>2</v>
      </c>
      <c r="G359" s="783">
        <v>1.1499999999999999</v>
      </c>
      <c r="H359" s="783">
        <v>0.6</v>
      </c>
      <c r="I359" s="364">
        <v>1</v>
      </c>
      <c r="J359" s="365">
        <f t="shared" si="35"/>
        <v>1.38</v>
      </c>
      <c r="K359" s="366" t="s">
        <v>33</v>
      </c>
      <c r="L359" s="649" t="s">
        <v>32</v>
      </c>
      <c r="M359" s="653" t="s">
        <v>216</v>
      </c>
    </row>
    <row r="360" spans="1:15" ht="15.75">
      <c r="A360" s="84">
        <v>309</v>
      </c>
      <c r="B360" s="296">
        <v>43908</v>
      </c>
      <c r="C360" s="363" t="s">
        <v>31</v>
      </c>
      <c r="D360" s="781" t="s">
        <v>3</v>
      </c>
      <c r="E360" s="782" t="s">
        <v>639</v>
      </c>
      <c r="F360" s="783">
        <v>1.9</v>
      </c>
      <c r="G360" s="783">
        <v>1.25</v>
      </c>
      <c r="H360" s="783">
        <v>0.6</v>
      </c>
      <c r="I360" s="364">
        <v>1</v>
      </c>
      <c r="J360" s="365">
        <f t="shared" si="35"/>
        <v>1.425</v>
      </c>
      <c r="K360" s="366" t="s">
        <v>33</v>
      </c>
      <c r="L360" s="649" t="s">
        <v>32</v>
      </c>
      <c r="M360" s="653" t="s">
        <v>219</v>
      </c>
    </row>
    <row r="361" spans="1:15" ht="15.75">
      <c r="A361" s="84">
        <v>310</v>
      </c>
      <c r="B361" s="296">
        <v>43908</v>
      </c>
      <c r="C361" s="363" t="s">
        <v>31</v>
      </c>
      <c r="D361" s="781" t="s">
        <v>3</v>
      </c>
      <c r="E361" s="782" t="s">
        <v>650</v>
      </c>
      <c r="F361" s="783">
        <v>1.7</v>
      </c>
      <c r="G361" s="783">
        <v>1.25</v>
      </c>
      <c r="H361" s="783">
        <v>0.6</v>
      </c>
      <c r="I361" s="364">
        <v>1</v>
      </c>
      <c r="J361" s="365">
        <f t="shared" si="35"/>
        <v>1.2749999999999999</v>
      </c>
      <c r="K361" s="366" t="s">
        <v>33</v>
      </c>
      <c r="L361" s="649" t="s">
        <v>32</v>
      </c>
      <c r="M361" s="653" t="s">
        <v>217</v>
      </c>
    </row>
    <row r="362" spans="1:15" ht="15.75">
      <c r="A362" s="84">
        <v>311</v>
      </c>
      <c r="B362" s="296">
        <v>43908</v>
      </c>
      <c r="C362" s="363" t="s">
        <v>31</v>
      </c>
      <c r="D362" s="781" t="s">
        <v>4</v>
      </c>
      <c r="E362" s="782" t="s">
        <v>653</v>
      </c>
      <c r="F362" s="783">
        <v>1.2</v>
      </c>
      <c r="G362" s="783">
        <v>0.85</v>
      </c>
      <c r="H362" s="783">
        <v>0.6</v>
      </c>
      <c r="I362" s="364">
        <v>1</v>
      </c>
      <c r="J362" s="365">
        <f t="shared" ref="J362:J388" si="41">F362*G362*H362</f>
        <v>0.61199999999999999</v>
      </c>
      <c r="K362" s="366" t="s">
        <v>33</v>
      </c>
      <c r="L362" s="649" t="s">
        <v>32</v>
      </c>
      <c r="M362" s="653" t="s">
        <v>571</v>
      </c>
    </row>
    <row r="363" spans="1:15" ht="15.75">
      <c r="A363" s="84">
        <v>312</v>
      </c>
      <c r="B363" s="296">
        <v>43908</v>
      </c>
      <c r="C363" s="363" t="s">
        <v>31</v>
      </c>
      <c r="D363" s="781" t="s">
        <v>4</v>
      </c>
      <c r="E363" s="782" t="s">
        <v>638</v>
      </c>
      <c r="F363" s="783">
        <v>1.2</v>
      </c>
      <c r="G363" s="783">
        <v>1.05</v>
      </c>
      <c r="H363" s="783">
        <v>0.6</v>
      </c>
      <c r="I363" s="364">
        <v>1</v>
      </c>
      <c r="J363" s="365">
        <f t="shared" si="41"/>
        <v>0.75600000000000001</v>
      </c>
      <c r="K363" s="366" t="s">
        <v>33</v>
      </c>
      <c r="L363" s="649" t="s">
        <v>32</v>
      </c>
      <c r="M363" s="653" t="s">
        <v>218</v>
      </c>
    </row>
    <row r="364" spans="1:15" ht="15.75">
      <c r="A364" s="84">
        <v>313</v>
      </c>
      <c r="B364" s="296">
        <v>43908</v>
      </c>
      <c r="C364" s="363" t="s">
        <v>31</v>
      </c>
      <c r="D364" s="781" t="s">
        <v>4</v>
      </c>
      <c r="E364" s="782" t="s">
        <v>614</v>
      </c>
      <c r="F364" s="783">
        <v>1.2</v>
      </c>
      <c r="G364" s="783">
        <v>0.75</v>
      </c>
      <c r="H364" s="783">
        <v>0.6</v>
      </c>
      <c r="I364" s="364">
        <v>1</v>
      </c>
      <c r="J364" s="365">
        <f t="shared" si="41"/>
        <v>0.53999999999999992</v>
      </c>
      <c r="K364" s="366" t="s">
        <v>33</v>
      </c>
      <c r="L364" s="649" t="s">
        <v>32</v>
      </c>
      <c r="M364" s="653" t="s">
        <v>219</v>
      </c>
    </row>
    <row r="365" spans="1:15" ht="15.75">
      <c r="A365" s="84">
        <v>314</v>
      </c>
      <c r="B365" s="296">
        <v>43908</v>
      </c>
      <c r="C365" s="363" t="s">
        <v>31</v>
      </c>
      <c r="D365" s="781" t="s">
        <v>3</v>
      </c>
      <c r="E365" s="782" t="s">
        <v>598</v>
      </c>
      <c r="F365" s="783">
        <v>1.2</v>
      </c>
      <c r="G365" s="783">
        <v>0.85</v>
      </c>
      <c r="H365" s="783">
        <v>0.6</v>
      </c>
      <c r="I365" s="364">
        <v>1</v>
      </c>
      <c r="J365" s="365">
        <f t="shared" ref="J365:J384" si="42">F365*G365*H365</f>
        <v>0.61199999999999999</v>
      </c>
      <c r="K365" s="366" t="s">
        <v>33</v>
      </c>
      <c r="L365" s="649" t="s">
        <v>32</v>
      </c>
      <c r="M365" s="653" t="s">
        <v>219</v>
      </c>
    </row>
    <row r="366" spans="1:15" ht="15.75">
      <c r="A366" s="84">
        <v>315</v>
      </c>
      <c r="B366" s="296">
        <v>43908</v>
      </c>
      <c r="C366" s="363" t="s">
        <v>31</v>
      </c>
      <c r="D366" s="781" t="s">
        <v>3</v>
      </c>
      <c r="E366" s="782" t="s">
        <v>328</v>
      </c>
      <c r="F366" s="783">
        <v>1.9</v>
      </c>
      <c r="G366" s="783">
        <v>0.65</v>
      </c>
      <c r="H366" s="783">
        <v>0.6</v>
      </c>
      <c r="I366" s="364">
        <v>1</v>
      </c>
      <c r="J366" s="365">
        <f t="shared" si="42"/>
        <v>0.74099999999999988</v>
      </c>
      <c r="K366" s="366" t="s">
        <v>33</v>
      </c>
      <c r="L366" s="649" t="s">
        <v>32</v>
      </c>
      <c r="M366" s="653" t="s">
        <v>571</v>
      </c>
    </row>
    <row r="367" spans="1:15" ht="15.75">
      <c r="A367" s="84">
        <v>316</v>
      </c>
      <c r="B367" s="296">
        <v>43908</v>
      </c>
      <c r="C367" s="363" t="s">
        <v>31</v>
      </c>
      <c r="D367" s="781" t="s">
        <v>3</v>
      </c>
      <c r="E367" s="782" t="s">
        <v>478</v>
      </c>
      <c r="F367" s="783">
        <v>2.1</v>
      </c>
      <c r="G367" s="783">
        <v>0.65</v>
      </c>
      <c r="H367" s="783">
        <v>0.6</v>
      </c>
      <c r="I367" s="364">
        <v>1</v>
      </c>
      <c r="J367" s="365">
        <f t="shared" si="42"/>
        <v>0.81900000000000006</v>
      </c>
      <c r="K367" s="366" t="s">
        <v>33</v>
      </c>
      <c r="L367" s="649" t="s">
        <v>32</v>
      </c>
      <c r="M367" s="653" t="s">
        <v>216</v>
      </c>
    </row>
    <row r="368" spans="1:15" ht="15.75">
      <c r="A368" s="84">
        <v>317</v>
      </c>
      <c r="B368" s="296">
        <v>43908</v>
      </c>
      <c r="C368" s="363" t="s">
        <v>31</v>
      </c>
      <c r="D368" s="781" t="s">
        <v>4</v>
      </c>
      <c r="E368" s="782" t="s">
        <v>331</v>
      </c>
      <c r="F368" s="783">
        <v>1.3</v>
      </c>
      <c r="G368" s="783">
        <v>0.95</v>
      </c>
      <c r="H368" s="783">
        <v>0.6</v>
      </c>
      <c r="I368" s="364">
        <v>1</v>
      </c>
      <c r="J368" s="365">
        <f t="shared" si="42"/>
        <v>0.74099999999999988</v>
      </c>
      <c r="K368" s="366" t="s">
        <v>33</v>
      </c>
      <c r="L368" s="649" t="s">
        <v>32</v>
      </c>
      <c r="M368" s="653" t="s">
        <v>219</v>
      </c>
    </row>
    <row r="369" spans="1:13" ht="15.75">
      <c r="A369" s="84">
        <v>318</v>
      </c>
      <c r="B369" s="296">
        <v>43908</v>
      </c>
      <c r="C369" s="363" t="s">
        <v>31</v>
      </c>
      <c r="D369" s="781" t="s">
        <v>3</v>
      </c>
      <c r="E369" s="782" t="s">
        <v>323</v>
      </c>
      <c r="F369" s="783">
        <v>1.3</v>
      </c>
      <c r="G369" s="783">
        <v>1.1499999999999999</v>
      </c>
      <c r="H369" s="783">
        <v>0.6</v>
      </c>
      <c r="I369" s="364">
        <v>1</v>
      </c>
      <c r="J369" s="365">
        <f t="shared" si="42"/>
        <v>0.89699999999999991</v>
      </c>
      <c r="K369" s="366" t="s">
        <v>33</v>
      </c>
      <c r="L369" s="649" t="s">
        <v>32</v>
      </c>
      <c r="M369" s="653" t="s">
        <v>308</v>
      </c>
    </row>
    <row r="370" spans="1:13" ht="15.75">
      <c r="A370" s="84">
        <v>319</v>
      </c>
      <c r="B370" s="296">
        <v>43908</v>
      </c>
      <c r="C370" s="363" t="s">
        <v>31</v>
      </c>
      <c r="D370" s="781" t="s">
        <v>4</v>
      </c>
      <c r="E370" s="782" t="s">
        <v>652</v>
      </c>
      <c r="F370" s="783">
        <v>2.2000000000000002</v>
      </c>
      <c r="G370" s="783">
        <v>1.25</v>
      </c>
      <c r="H370" s="783">
        <v>0.6</v>
      </c>
      <c r="I370" s="364">
        <v>1</v>
      </c>
      <c r="J370" s="365">
        <f t="shared" si="42"/>
        <v>1.65</v>
      </c>
      <c r="K370" s="366" t="s">
        <v>33</v>
      </c>
      <c r="L370" s="649" t="s">
        <v>32</v>
      </c>
      <c r="M370" s="653" t="s">
        <v>218</v>
      </c>
    </row>
    <row r="371" spans="1:13" ht="15.75">
      <c r="A371" s="84">
        <v>320</v>
      </c>
      <c r="B371" s="296">
        <v>43908</v>
      </c>
      <c r="C371" s="363" t="s">
        <v>31</v>
      </c>
      <c r="D371" s="781" t="s">
        <v>4</v>
      </c>
      <c r="E371" s="782" t="s">
        <v>330</v>
      </c>
      <c r="F371" s="783">
        <v>1.4</v>
      </c>
      <c r="G371" s="783">
        <v>1.05</v>
      </c>
      <c r="H371" s="783">
        <v>0.6</v>
      </c>
      <c r="I371" s="364">
        <v>1</v>
      </c>
      <c r="J371" s="365">
        <f t="shared" si="42"/>
        <v>0.88200000000000001</v>
      </c>
      <c r="K371" s="366" t="s">
        <v>33</v>
      </c>
      <c r="L371" s="649" t="s">
        <v>32</v>
      </c>
      <c r="M371" s="653" t="s">
        <v>219</v>
      </c>
    </row>
    <row r="372" spans="1:13" ht="15.75">
      <c r="A372" s="84">
        <v>321</v>
      </c>
      <c r="B372" s="296">
        <v>43908</v>
      </c>
      <c r="C372" s="363" t="s">
        <v>31</v>
      </c>
      <c r="D372" s="781" t="s">
        <v>3</v>
      </c>
      <c r="E372" s="782" t="s">
        <v>329</v>
      </c>
      <c r="F372" s="783">
        <v>1.4</v>
      </c>
      <c r="G372" s="783">
        <v>1.45</v>
      </c>
      <c r="H372" s="783">
        <v>0.6</v>
      </c>
      <c r="I372" s="364">
        <v>1</v>
      </c>
      <c r="J372" s="365">
        <f t="shared" si="42"/>
        <v>1.2179999999999997</v>
      </c>
      <c r="K372" s="366" t="s">
        <v>33</v>
      </c>
      <c r="L372" s="649" t="s">
        <v>32</v>
      </c>
      <c r="M372" s="653" t="s">
        <v>216</v>
      </c>
    </row>
    <row r="373" spans="1:13" ht="15.75">
      <c r="A373" s="84">
        <v>322</v>
      </c>
      <c r="B373" s="812">
        <v>43908</v>
      </c>
      <c r="C373" s="813" t="s">
        <v>31</v>
      </c>
      <c r="D373" s="864" t="s">
        <v>3</v>
      </c>
      <c r="E373" s="866" t="s">
        <v>647</v>
      </c>
      <c r="F373" s="867">
        <v>1.2</v>
      </c>
      <c r="G373" s="867">
        <v>1.1499999999999999</v>
      </c>
      <c r="H373" s="867">
        <v>0.6</v>
      </c>
      <c r="I373" s="817">
        <v>1</v>
      </c>
      <c r="J373" s="921">
        <f t="shared" si="42"/>
        <v>0.82799999999999996</v>
      </c>
      <c r="K373" s="819" t="s">
        <v>33</v>
      </c>
      <c r="L373" s="820" t="s">
        <v>32</v>
      </c>
      <c r="M373" s="821" t="s">
        <v>219</v>
      </c>
    </row>
    <row r="374" spans="1:13" ht="15.75">
      <c r="A374" s="84">
        <v>323</v>
      </c>
      <c r="B374" s="296">
        <v>43909</v>
      </c>
      <c r="C374" s="363" t="s">
        <v>31</v>
      </c>
      <c r="D374" s="781" t="s">
        <v>4</v>
      </c>
      <c r="E374" s="782" t="s">
        <v>649</v>
      </c>
      <c r="F374" s="783">
        <v>1.6</v>
      </c>
      <c r="G374" s="783">
        <v>0.95</v>
      </c>
      <c r="H374" s="783">
        <v>0.6</v>
      </c>
      <c r="I374" s="364">
        <v>1</v>
      </c>
      <c r="J374" s="365">
        <f t="shared" si="42"/>
        <v>0.91199999999999992</v>
      </c>
      <c r="K374" s="366" t="s">
        <v>33</v>
      </c>
      <c r="L374" s="649" t="s">
        <v>32</v>
      </c>
      <c r="M374" s="653" t="s">
        <v>219</v>
      </c>
    </row>
    <row r="375" spans="1:13" ht="15.75">
      <c r="A375" s="84">
        <v>324</v>
      </c>
      <c r="B375" s="296">
        <v>43909</v>
      </c>
      <c r="C375" s="363" t="s">
        <v>31</v>
      </c>
      <c r="D375" s="781" t="s">
        <v>4</v>
      </c>
      <c r="E375" s="782" t="s">
        <v>327</v>
      </c>
      <c r="F375" s="783">
        <v>1.3</v>
      </c>
      <c r="G375" s="783">
        <v>1.25</v>
      </c>
      <c r="H375" s="783">
        <v>0.6</v>
      </c>
      <c r="I375" s="364">
        <v>1</v>
      </c>
      <c r="J375" s="365">
        <f t="shared" si="42"/>
        <v>0.97499999999999998</v>
      </c>
      <c r="K375" s="366" t="s">
        <v>33</v>
      </c>
      <c r="L375" s="649" t="s">
        <v>32</v>
      </c>
      <c r="M375" s="653" t="s">
        <v>571</v>
      </c>
    </row>
    <row r="376" spans="1:13" ht="15.75">
      <c r="A376" s="84">
        <v>325</v>
      </c>
      <c r="B376" s="296">
        <v>43909</v>
      </c>
      <c r="C376" s="363" t="s">
        <v>31</v>
      </c>
      <c r="D376" s="781" t="s">
        <v>4</v>
      </c>
      <c r="E376" s="782" t="s">
        <v>612</v>
      </c>
      <c r="F376" s="783">
        <v>1.1000000000000001</v>
      </c>
      <c r="G376" s="783">
        <v>0.75</v>
      </c>
      <c r="H376" s="783">
        <v>0.6</v>
      </c>
      <c r="I376" s="364">
        <v>1</v>
      </c>
      <c r="J376" s="365">
        <f t="shared" si="42"/>
        <v>0.495</v>
      </c>
      <c r="K376" s="366" t="s">
        <v>33</v>
      </c>
      <c r="L376" s="649" t="s">
        <v>32</v>
      </c>
      <c r="M376" s="653" t="s">
        <v>216</v>
      </c>
    </row>
    <row r="377" spans="1:13" ht="15.75">
      <c r="A377" s="84">
        <v>326</v>
      </c>
      <c r="B377" s="296">
        <v>43909</v>
      </c>
      <c r="C377" s="363" t="s">
        <v>31</v>
      </c>
      <c r="D377" s="781" t="s">
        <v>3</v>
      </c>
      <c r="E377" s="782" t="s">
        <v>651</v>
      </c>
      <c r="F377" s="783">
        <v>1.3</v>
      </c>
      <c r="G377" s="783">
        <v>1.3</v>
      </c>
      <c r="H377" s="783">
        <v>0.6</v>
      </c>
      <c r="I377" s="364">
        <v>1</v>
      </c>
      <c r="J377" s="365">
        <f t="shared" si="42"/>
        <v>1.014</v>
      </c>
      <c r="K377" s="366" t="s">
        <v>33</v>
      </c>
      <c r="L377" s="649" t="s">
        <v>32</v>
      </c>
      <c r="M377" s="653" t="s">
        <v>217</v>
      </c>
    </row>
    <row r="378" spans="1:13" ht="15.75">
      <c r="A378" s="84">
        <v>327</v>
      </c>
      <c r="B378" s="296">
        <v>43909</v>
      </c>
      <c r="C378" s="363" t="s">
        <v>31</v>
      </c>
      <c r="D378" s="781" t="s">
        <v>4</v>
      </c>
      <c r="E378" s="782" t="s">
        <v>322</v>
      </c>
      <c r="F378" s="783">
        <v>1.3</v>
      </c>
      <c r="G378" s="783">
        <v>0.85</v>
      </c>
      <c r="H378" s="783">
        <v>0.6</v>
      </c>
      <c r="I378" s="364">
        <v>1</v>
      </c>
      <c r="J378" s="365">
        <f t="shared" si="42"/>
        <v>0.66299999999999992</v>
      </c>
      <c r="K378" s="366" t="s">
        <v>33</v>
      </c>
      <c r="L378" s="649" t="s">
        <v>32</v>
      </c>
      <c r="M378" s="653" t="s">
        <v>218</v>
      </c>
    </row>
    <row r="379" spans="1:13" ht="15.75">
      <c r="A379" s="84">
        <v>328</v>
      </c>
      <c r="B379" s="296">
        <v>43909</v>
      </c>
      <c r="C379" s="363" t="s">
        <v>31</v>
      </c>
      <c r="D379" s="781" t="s">
        <v>4</v>
      </c>
      <c r="E379" s="782" t="s">
        <v>333</v>
      </c>
      <c r="F379" s="783">
        <v>1.2</v>
      </c>
      <c r="G379" s="783">
        <v>0.95</v>
      </c>
      <c r="H379" s="783">
        <v>0.6</v>
      </c>
      <c r="I379" s="364">
        <v>1</v>
      </c>
      <c r="J379" s="365">
        <f t="shared" si="42"/>
        <v>0.68399999999999994</v>
      </c>
      <c r="K379" s="366" t="s">
        <v>33</v>
      </c>
      <c r="L379" s="649" t="s">
        <v>32</v>
      </c>
      <c r="M379" s="653" t="s">
        <v>216</v>
      </c>
    </row>
    <row r="380" spans="1:13" ht="15.75">
      <c r="A380" s="84">
        <v>329</v>
      </c>
      <c r="B380" s="296">
        <v>43909</v>
      </c>
      <c r="C380" s="363" t="s">
        <v>31</v>
      </c>
      <c r="D380" s="781" t="s">
        <v>3</v>
      </c>
      <c r="E380" s="782" t="s">
        <v>364</v>
      </c>
      <c r="F380" s="783">
        <v>1.3</v>
      </c>
      <c r="G380" s="783">
        <v>0.6</v>
      </c>
      <c r="H380" s="783">
        <v>0.6</v>
      </c>
      <c r="I380" s="364">
        <v>1</v>
      </c>
      <c r="J380" s="365">
        <f t="shared" si="42"/>
        <v>0.46799999999999997</v>
      </c>
      <c r="K380" s="366" t="s">
        <v>33</v>
      </c>
      <c r="L380" s="649" t="s">
        <v>32</v>
      </c>
      <c r="M380" s="653" t="s">
        <v>219</v>
      </c>
    </row>
    <row r="381" spans="1:13" ht="15.75">
      <c r="A381" s="84">
        <v>330</v>
      </c>
      <c r="B381" s="296">
        <v>43909</v>
      </c>
      <c r="C381" s="363" t="s">
        <v>31</v>
      </c>
      <c r="D381" s="781" t="s">
        <v>4</v>
      </c>
      <c r="E381" s="782" t="s">
        <v>362</v>
      </c>
      <c r="F381" s="783">
        <v>1.2</v>
      </c>
      <c r="G381" s="783">
        <v>1.1499999999999999</v>
      </c>
      <c r="H381" s="783">
        <v>0.6</v>
      </c>
      <c r="I381" s="364">
        <v>1</v>
      </c>
      <c r="J381" s="365">
        <f t="shared" si="42"/>
        <v>0.82799999999999996</v>
      </c>
      <c r="K381" s="366" t="s">
        <v>33</v>
      </c>
      <c r="L381" s="649" t="s">
        <v>32</v>
      </c>
      <c r="M381" s="653" t="s">
        <v>216</v>
      </c>
    </row>
    <row r="382" spans="1:13" ht="15.75">
      <c r="A382" s="84">
        <v>331</v>
      </c>
      <c r="B382" s="296">
        <v>43909</v>
      </c>
      <c r="C382" s="363" t="s">
        <v>31</v>
      </c>
      <c r="D382" s="781" t="s">
        <v>3</v>
      </c>
      <c r="E382" s="782" t="s">
        <v>363</v>
      </c>
      <c r="F382" s="783">
        <v>1.2</v>
      </c>
      <c r="G382" s="783">
        <v>0.75</v>
      </c>
      <c r="H382" s="783">
        <v>0.6</v>
      </c>
      <c r="I382" s="364">
        <v>1</v>
      </c>
      <c r="J382" s="365">
        <f t="shared" si="42"/>
        <v>0.53999999999999992</v>
      </c>
      <c r="K382" s="366" t="s">
        <v>33</v>
      </c>
      <c r="L382" s="649" t="s">
        <v>32</v>
      </c>
      <c r="M382" s="653" t="s">
        <v>219</v>
      </c>
    </row>
    <row r="383" spans="1:13" ht="15.75">
      <c r="A383" s="84">
        <v>332</v>
      </c>
      <c r="B383" s="296">
        <v>43909</v>
      </c>
      <c r="C383" s="363" t="s">
        <v>31</v>
      </c>
      <c r="D383" s="781" t="s">
        <v>3</v>
      </c>
      <c r="E383" s="782" t="s">
        <v>384</v>
      </c>
      <c r="F383" s="783">
        <v>1.2</v>
      </c>
      <c r="G383" s="783">
        <v>0.85</v>
      </c>
      <c r="H383" s="783">
        <v>0.6</v>
      </c>
      <c r="I383" s="364">
        <v>1</v>
      </c>
      <c r="J383" s="365">
        <f t="shared" si="42"/>
        <v>0.61199999999999999</v>
      </c>
      <c r="K383" s="366" t="s">
        <v>33</v>
      </c>
      <c r="L383" s="649" t="s">
        <v>32</v>
      </c>
      <c r="M383" s="653" t="s">
        <v>219</v>
      </c>
    </row>
    <row r="384" spans="1:13" ht="15.75">
      <c r="A384" s="84">
        <v>333</v>
      </c>
      <c r="B384" s="296">
        <v>43909</v>
      </c>
      <c r="C384" s="363" t="s">
        <v>31</v>
      </c>
      <c r="D384" s="781" t="s">
        <v>4</v>
      </c>
      <c r="E384" s="782" t="s">
        <v>369</v>
      </c>
      <c r="F384" s="783">
        <v>1.2</v>
      </c>
      <c r="G384" s="783">
        <v>0.85</v>
      </c>
      <c r="H384" s="783">
        <v>0.6</v>
      </c>
      <c r="I384" s="364">
        <v>1</v>
      </c>
      <c r="J384" s="365">
        <f t="shared" si="42"/>
        <v>0.61199999999999999</v>
      </c>
      <c r="K384" s="366" t="s">
        <v>33</v>
      </c>
      <c r="L384" s="649" t="s">
        <v>32</v>
      </c>
      <c r="M384" s="653" t="s">
        <v>219</v>
      </c>
    </row>
    <row r="385" spans="1:13" ht="15.75">
      <c r="A385" s="84">
        <v>334</v>
      </c>
      <c r="B385" s="296">
        <v>43909</v>
      </c>
      <c r="C385" s="363" t="s">
        <v>31</v>
      </c>
      <c r="D385" s="781" t="s">
        <v>4</v>
      </c>
      <c r="E385" s="782" t="s">
        <v>334</v>
      </c>
      <c r="F385" s="783">
        <v>1.3</v>
      </c>
      <c r="G385" s="783">
        <v>0.85</v>
      </c>
      <c r="H385" s="783">
        <v>0.6</v>
      </c>
      <c r="I385" s="364">
        <v>1</v>
      </c>
      <c r="J385" s="365">
        <f t="shared" si="41"/>
        <v>0.66299999999999992</v>
      </c>
      <c r="K385" s="366" t="s">
        <v>33</v>
      </c>
      <c r="L385" s="649" t="s">
        <v>32</v>
      </c>
      <c r="M385" s="653" t="s">
        <v>216</v>
      </c>
    </row>
    <row r="386" spans="1:13" ht="15.75">
      <c r="A386" s="84">
        <v>335</v>
      </c>
      <c r="B386" s="296">
        <v>43909</v>
      </c>
      <c r="C386" s="363" t="s">
        <v>31</v>
      </c>
      <c r="D386" s="781" t="s">
        <v>4</v>
      </c>
      <c r="E386" s="782" t="s">
        <v>326</v>
      </c>
      <c r="F386" s="783">
        <v>0.95</v>
      </c>
      <c r="G386" s="783">
        <v>0.6</v>
      </c>
      <c r="H386" s="783">
        <v>0.6</v>
      </c>
      <c r="I386" s="364">
        <v>1</v>
      </c>
      <c r="J386" s="365">
        <f t="shared" si="41"/>
        <v>0.34199999999999997</v>
      </c>
      <c r="K386" s="366" t="s">
        <v>33</v>
      </c>
      <c r="L386" s="649" t="s">
        <v>32</v>
      </c>
      <c r="M386" s="653" t="s">
        <v>219</v>
      </c>
    </row>
    <row r="387" spans="1:13" ht="15.75">
      <c r="A387" s="84">
        <v>336</v>
      </c>
      <c r="B387" s="296">
        <v>43909</v>
      </c>
      <c r="C387" s="363" t="s">
        <v>31</v>
      </c>
      <c r="D387" s="781" t="s">
        <v>4</v>
      </c>
      <c r="E387" s="782" t="s">
        <v>325</v>
      </c>
      <c r="F387" s="783">
        <v>1.3</v>
      </c>
      <c r="G387" s="783">
        <v>0.85</v>
      </c>
      <c r="H387" s="783">
        <v>0.6</v>
      </c>
      <c r="I387" s="364">
        <v>1</v>
      </c>
      <c r="J387" s="365">
        <f t="shared" si="41"/>
        <v>0.66299999999999992</v>
      </c>
      <c r="K387" s="366" t="s">
        <v>33</v>
      </c>
      <c r="L387" s="649" t="s">
        <v>32</v>
      </c>
      <c r="M387" s="653" t="s">
        <v>571</v>
      </c>
    </row>
    <row r="388" spans="1:13" ht="15.75">
      <c r="A388" s="84">
        <v>337</v>
      </c>
      <c r="B388" s="296">
        <v>43909</v>
      </c>
      <c r="C388" s="363" t="s">
        <v>31</v>
      </c>
      <c r="D388" s="781" t="s">
        <v>3</v>
      </c>
      <c r="E388" s="782" t="s">
        <v>493</v>
      </c>
      <c r="F388" s="783">
        <v>1.3</v>
      </c>
      <c r="G388" s="783">
        <v>1.25</v>
      </c>
      <c r="H388" s="783">
        <v>0.6</v>
      </c>
      <c r="I388" s="364">
        <v>1</v>
      </c>
      <c r="J388" s="365">
        <f t="shared" si="41"/>
        <v>0.97499999999999998</v>
      </c>
      <c r="K388" s="366" t="s">
        <v>33</v>
      </c>
      <c r="L388" s="649" t="s">
        <v>32</v>
      </c>
      <c r="M388" s="653" t="s">
        <v>308</v>
      </c>
    </row>
    <row r="389" spans="1:13" ht="15.75">
      <c r="A389" s="84">
        <v>338</v>
      </c>
      <c r="B389" s="296">
        <v>43909</v>
      </c>
      <c r="C389" s="363" t="s">
        <v>31</v>
      </c>
      <c r="D389" s="781" t="s">
        <v>4</v>
      </c>
      <c r="E389" s="782" t="s">
        <v>368</v>
      </c>
      <c r="F389" s="783">
        <v>0.95</v>
      </c>
      <c r="G389" s="783">
        <v>0.6</v>
      </c>
      <c r="H389" s="783">
        <v>0.6</v>
      </c>
      <c r="I389" s="364">
        <v>1</v>
      </c>
      <c r="J389" s="365">
        <f t="shared" ref="J389:J477" si="43">F389*G389*H389</f>
        <v>0.34199999999999997</v>
      </c>
      <c r="K389" s="366" t="s">
        <v>33</v>
      </c>
      <c r="L389" s="649" t="s">
        <v>32</v>
      </c>
      <c r="M389" s="653" t="s">
        <v>219</v>
      </c>
    </row>
    <row r="390" spans="1:13" ht="15.75">
      <c r="A390" s="84">
        <v>339</v>
      </c>
      <c r="B390" s="296">
        <v>43909</v>
      </c>
      <c r="C390" s="363" t="s">
        <v>31</v>
      </c>
      <c r="D390" s="781" t="s">
        <v>4</v>
      </c>
      <c r="E390" s="782" t="s">
        <v>485</v>
      </c>
      <c r="F390" s="783">
        <v>1.4</v>
      </c>
      <c r="G390" s="783">
        <v>1.35</v>
      </c>
      <c r="H390" s="783">
        <v>0.6</v>
      </c>
      <c r="I390" s="364">
        <v>1</v>
      </c>
      <c r="J390" s="365">
        <f t="shared" ref="J390:J439" si="44">F390*G390*H390</f>
        <v>1.1339999999999999</v>
      </c>
      <c r="K390" s="366" t="s">
        <v>33</v>
      </c>
      <c r="L390" s="649" t="s">
        <v>32</v>
      </c>
      <c r="M390" s="653" t="s">
        <v>216</v>
      </c>
    </row>
    <row r="391" spans="1:13" ht="15.75">
      <c r="A391" s="84">
        <v>340</v>
      </c>
      <c r="B391" s="296">
        <v>43909</v>
      </c>
      <c r="C391" s="363" t="s">
        <v>31</v>
      </c>
      <c r="D391" s="781" t="s">
        <v>3</v>
      </c>
      <c r="E391" s="782" t="s">
        <v>304</v>
      </c>
      <c r="F391" s="783">
        <v>1.3</v>
      </c>
      <c r="G391" s="783">
        <v>1.25</v>
      </c>
      <c r="H391" s="783">
        <v>0.6</v>
      </c>
      <c r="I391" s="364">
        <v>1</v>
      </c>
      <c r="J391" s="365">
        <f t="shared" si="44"/>
        <v>0.97499999999999998</v>
      </c>
      <c r="K391" s="366" t="s">
        <v>33</v>
      </c>
      <c r="L391" s="649" t="s">
        <v>32</v>
      </c>
      <c r="M391" s="653" t="s">
        <v>218</v>
      </c>
    </row>
    <row r="392" spans="1:13" ht="15.75">
      <c r="A392" s="84">
        <v>341</v>
      </c>
      <c r="B392" s="296">
        <v>43909</v>
      </c>
      <c r="C392" s="363" t="s">
        <v>31</v>
      </c>
      <c r="D392" s="781" t="s">
        <v>4</v>
      </c>
      <c r="E392" s="782" t="s">
        <v>367</v>
      </c>
      <c r="F392" s="783">
        <v>1.3</v>
      </c>
      <c r="G392" s="783">
        <v>0.85</v>
      </c>
      <c r="H392" s="783">
        <v>0.6</v>
      </c>
      <c r="I392" s="364">
        <v>1</v>
      </c>
      <c r="J392" s="365">
        <f t="shared" si="44"/>
        <v>0.66299999999999992</v>
      </c>
      <c r="K392" s="366" t="s">
        <v>33</v>
      </c>
      <c r="L392" s="649" t="s">
        <v>32</v>
      </c>
      <c r="M392" s="653" t="s">
        <v>219</v>
      </c>
    </row>
    <row r="393" spans="1:13" ht="15.75">
      <c r="A393" s="84">
        <v>342</v>
      </c>
      <c r="B393" s="296">
        <v>43909</v>
      </c>
      <c r="C393" s="363" t="s">
        <v>31</v>
      </c>
      <c r="D393" s="781" t="s">
        <v>4</v>
      </c>
      <c r="E393" s="782" t="s">
        <v>366</v>
      </c>
      <c r="F393" s="783">
        <v>1</v>
      </c>
      <c r="G393" s="783">
        <v>0.95</v>
      </c>
      <c r="H393" s="783">
        <v>0.6</v>
      </c>
      <c r="I393" s="364">
        <v>1</v>
      </c>
      <c r="J393" s="365">
        <f t="shared" si="44"/>
        <v>0.56999999999999995</v>
      </c>
      <c r="K393" s="366" t="s">
        <v>33</v>
      </c>
      <c r="L393" s="649" t="s">
        <v>32</v>
      </c>
      <c r="M393" s="653" t="s">
        <v>219</v>
      </c>
    </row>
    <row r="394" spans="1:13" ht="15.75">
      <c r="A394" s="84">
        <v>343</v>
      </c>
      <c r="B394" s="296">
        <v>43909</v>
      </c>
      <c r="C394" s="363" t="s">
        <v>31</v>
      </c>
      <c r="D394" s="781" t="s">
        <v>3</v>
      </c>
      <c r="E394" s="782" t="s">
        <v>294</v>
      </c>
      <c r="F394" s="783">
        <v>1.9</v>
      </c>
      <c r="G394" s="783">
        <v>1.25</v>
      </c>
      <c r="H394" s="783">
        <v>0.6</v>
      </c>
      <c r="I394" s="364">
        <v>1</v>
      </c>
      <c r="J394" s="365">
        <f t="shared" si="44"/>
        <v>1.425</v>
      </c>
      <c r="K394" s="366" t="s">
        <v>33</v>
      </c>
      <c r="L394" s="649" t="s">
        <v>32</v>
      </c>
      <c r="M394" s="653" t="s">
        <v>217</v>
      </c>
    </row>
    <row r="395" spans="1:13" ht="15.75">
      <c r="A395" s="84">
        <v>344</v>
      </c>
      <c r="B395" s="296">
        <v>43909</v>
      </c>
      <c r="C395" s="363" t="s">
        <v>31</v>
      </c>
      <c r="D395" s="781" t="s">
        <v>4</v>
      </c>
      <c r="E395" s="782" t="s">
        <v>324</v>
      </c>
      <c r="F395" s="783">
        <v>1.3</v>
      </c>
      <c r="G395" s="783">
        <v>1.1499999999999999</v>
      </c>
      <c r="H395" s="783">
        <v>0.6</v>
      </c>
      <c r="I395" s="364">
        <v>1</v>
      </c>
      <c r="J395" s="365">
        <f t="shared" si="44"/>
        <v>0.89699999999999991</v>
      </c>
      <c r="K395" s="366" t="s">
        <v>33</v>
      </c>
      <c r="L395" s="649" t="s">
        <v>32</v>
      </c>
      <c r="M395" s="653" t="s">
        <v>571</v>
      </c>
    </row>
    <row r="396" spans="1:13" ht="15.75">
      <c r="A396" s="84">
        <v>345</v>
      </c>
      <c r="B396" s="296">
        <v>43909</v>
      </c>
      <c r="C396" s="363" t="s">
        <v>31</v>
      </c>
      <c r="D396" s="781" t="s">
        <v>4</v>
      </c>
      <c r="E396" s="782" t="s">
        <v>332</v>
      </c>
      <c r="F396" s="783">
        <v>1.3</v>
      </c>
      <c r="G396" s="783">
        <v>1.25</v>
      </c>
      <c r="H396" s="783">
        <v>0.6</v>
      </c>
      <c r="I396" s="364">
        <v>1</v>
      </c>
      <c r="J396" s="365">
        <f t="shared" si="44"/>
        <v>0.97499999999999998</v>
      </c>
      <c r="K396" s="366" t="s">
        <v>33</v>
      </c>
      <c r="L396" s="649" t="s">
        <v>32</v>
      </c>
      <c r="M396" s="653" t="s">
        <v>216</v>
      </c>
    </row>
    <row r="397" spans="1:13" ht="15.75">
      <c r="A397" s="84">
        <v>346</v>
      </c>
      <c r="B397" s="296">
        <v>43909</v>
      </c>
      <c r="C397" s="363" t="s">
        <v>31</v>
      </c>
      <c r="D397" s="781" t="s">
        <v>3</v>
      </c>
      <c r="E397" s="782" t="s">
        <v>298</v>
      </c>
      <c r="F397" s="783">
        <v>1.3</v>
      </c>
      <c r="G397" s="783">
        <v>0.75</v>
      </c>
      <c r="H397" s="783">
        <v>0.6</v>
      </c>
      <c r="I397" s="364">
        <v>1</v>
      </c>
      <c r="J397" s="365">
        <f t="shared" si="44"/>
        <v>0.58500000000000008</v>
      </c>
      <c r="K397" s="366" t="s">
        <v>33</v>
      </c>
      <c r="L397" s="649" t="s">
        <v>32</v>
      </c>
      <c r="M397" s="653" t="s">
        <v>219</v>
      </c>
    </row>
    <row r="398" spans="1:13" ht="15.75">
      <c r="A398" s="84">
        <v>347</v>
      </c>
      <c r="B398" s="296">
        <v>43909</v>
      </c>
      <c r="C398" s="363" t="s">
        <v>31</v>
      </c>
      <c r="D398" s="781" t="s">
        <v>3</v>
      </c>
      <c r="E398" s="782" t="s">
        <v>302</v>
      </c>
      <c r="F398" s="783">
        <v>1.3</v>
      </c>
      <c r="G398" s="783">
        <v>1.25</v>
      </c>
      <c r="H398" s="783">
        <v>0.6</v>
      </c>
      <c r="I398" s="364">
        <v>1</v>
      </c>
      <c r="J398" s="365">
        <f t="shared" si="44"/>
        <v>0.97499999999999998</v>
      </c>
      <c r="K398" s="366" t="s">
        <v>33</v>
      </c>
      <c r="L398" s="649" t="s">
        <v>32</v>
      </c>
      <c r="M398" s="653" t="s">
        <v>216</v>
      </c>
    </row>
    <row r="399" spans="1:13" ht="15.75">
      <c r="A399" s="84">
        <v>348</v>
      </c>
      <c r="B399" s="296">
        <v>43909</v>
      </c>
      <c r="C399" s="363" t="s">
        <v>31</v>
      </c>
      <c r="D399" s="781" t="s">
        <v>3</v>
      </c>
      <c r="E399" s="782" t="s">
        <v>335</v>
      </c>
      <c r="F399" s="783">
        <v>1.2</v>
      </c>
      <c r="G399" s="783">
        <v>1.05</v>
      </c>
      <c r="H399" s="783">
        <v>0.6</v>
      </c>
      <c r="I399" s="364">
        <v>1</v>
      </c>
      <c r="J399" s="365">
        <f t="shared" si="44"/>
        <v>0.75600000000000001</v>
      </c>
      <c r="K399" s="366" t="s">
        <v>33</v>
      </c>
      <c r="L399" s="649" t="s">
        <v>32</v>
      </c>
      <c r="M399" s="653" t="s">
        <v>219</v>
      </c>
    </row>
    <row r="400" spans="1:13" ht="15.75">
      <c r="A400" s="84">
        <v>349</v>
      </c>
      <c r="B400" s="296">
        <v>43909</v>
      </c>
      <c r="C400" s="363" t="s">
        <v>31</v>
      </c>
      <c r="D400" s="781" t="s">
        <v>4</v>
      </c>
      <c r="E400" s="782" t="s">
        <v>295</v>
      </c>
      <c r="F400" s="783">
        <v>1.2</v>
      </c>
      <c r="G400" s="783">
        <v>0.95</v>
      </c>
      <c r="H400" s="783">
        <v>0.6</v>
      </c>
      <c r="I400" s="364">
        <v>1</v>
      </c>
      <c r="J400" s="365">
        <f t="shared" si="44"/>
        <v>0.68399999999999994</v>
      </c>
      <c r="K400" s="366" t="s">
        <v>33</v>
      </c>
      <c r="L400" s="649" t="s">
        <v>32</v>
      </c>
      <c r="M400" s="653" t="s">
        <v>216</v>
      </c>
    </row>
    <row r="401" spans="1:13" ht="15.75">
      <c r="A401" s="84">
        <v>350</v>
      </c>
      <c r="B401" s="812">
        <v>43909</v>
      </c>
      <c r="C401" s="813" t="s">
        <v>31</v>
      </c>
      <c r="D401" s="864" t="s">
        <v>3</v>
      </c>
      <c r="E401" s="866" t="s">
        <v>336</v>
      </c>
      <c r="F401" s="867">
        <v>1.2</v>
      </c>
      <c r="G401" s="867">
        <v>1.25</v>
      </c>
      <c r="H401" s="867">
        <v>0.6</v>
      </c>
      <c r="I401" s="817">
        <v>1</v>
      </c>
      <c r="J401" s="921">
        <f t="shared" si="44"/>
        <v>0.89999999999999991</v>
      </c>
      <c r="K401" s="819" t="s">
        <v>33</v>
      </c>
      <c r="L401" s="820" t="s">
        <v>32</v>
      </c>
      <c r="M401" s="821" t="s">
        <v>219</v>
      </c>
    </row>
    <row r="402" spans="1:13" ht="15.75">
      <c r="A402" s="84">
        <v>351</v>
      </c>
      <c r="B402" s="296">
        <v>43910</v>
      </c>
      <c r="C402" s="363" t="s">
        <v>31</v>
      </c>
      <c r="D402" s="781" t="s">
        <v>3</v>
      </c>
      <c r="E402" s="782" t="s">
        <v>603</v>
      </c>
      <c r="F402" s="783">
        <v>1.3</v>
      </c>
      <c r="G402" s="783">
        <v>0.65</v>
      </c>
      <c r="H402" s="783">
        <v>0.6</v>
      </c>
      <c r="I402" s="364">
        <v>1</v>
      </c>
      <c r="J402" s="365">
        <f t="shared" si="44"/>
        <v>0.50700000000000001</v>
      </c>
      <c r="K402" s="366" t="s">
        <v>33</v>
      </c>
      <c r="L402" s="649" t="s">
        <v>32</v>
      </c>
      <c r="M402" s="653" t="s">
        <v>216</v>
      </c>
    </row>
    <row r="403" spans="1:13" ht="15.75">
      <c r="A403" s="84">
        <v>352</v>
      </c>
      <c r="B403" s="296">
        <v>43910</v>
      </c>
      <c r="C403" s="363" t="s">
        <v>31</v>
      </c>
      <c r="D403" s="781" t="s">
        <v>4</v>
      </c>
      <c r="E403" s="782" t="s">
        <v>300</v>
      </c>
      <c r="F403" s="783">
        <v>1.1000000000000001</v>
      </c>
      <c r="G403" s="783">
        <v>0.65</v>
      </c>
      <c r="H403" s="783">
        <v>0.6</v>
      </c>
      <c r="I403" s="364">
        <v>1</v>
      </c>
      <c r="J403" s="365">
        <f t="shared" si="44"/>
        <v>0.42900000000000005</v>
      </c>
      <c r="K403" s="366" t="s">
        <v>33</v>
      </c>
      <c r="L403" s="649" t="s">
        <v>32</v>
      </c>
      <c r="M403" s="653" t="s">
        <v>218</v>
      </c>
    </row>
    <row r="404" spans="1:13" ht="15.75">
      <c r="A404" s="84">
        <v>353</v>
      </c>
      <c r="B404" s="296">
        <v>43910</v>
      </c>
      <c r="C404" s="363" t="s">
        <v>31</v>
      </c>
      <c r="D404" s="781" t="s">
        <v>4</v>
      </c>
      <c r="E404" s="782" t="s">
        <v>303</v>
      </c>
      <c r="F404" s="783">
        <v>1.2</v>
      </c>
      <c r="G404" s="783">
        <v>0.85</v>
      </c>
      <c r="H404" s="783">
        <v>0.6</v>
      </c>
      <c r="I404" s="364">
        <v>1</v>
      </c>
      <c r="J404" s="365">
        <f t="shared" ref="J404:J423" si="45">F404*G404*H404</f>
        <v>0.61199999999999999</v>
      </c>
      <c r="K404" s="366" t="s">
        <v>33</v>
      </c>
      <c r="L404" s="649" t="s">
        <v>32</v>
      </c>
      <c r="M404" s="653" t="s">
        <v>571</v>
      </c>
    </row>
    <row r="405" spans="1:13" ht="15.75">
      <c r="A405" s="84">
        <v>354</v>
      </c>
      <c r="B405" s="296">
        <v>43910</v>
      </c>
      <c r="C405" s="363" t="s">
        <v>31</v>
      </c>
      <c r="D405" s="781" t="s">
        <v>3</v>
      </c>
      <c r="E405" s="782" t="s">
        <v>301</v>
      </c>
      <c r="F405" s="783">
        <v>1.2</v>
      </c>
      <c r="G405" s="783">
        <v>1.2</v>
      </c>
      <c r="H405" s="783">
        <v>0.6</v>
      </c>
      <c r="I405" s="364">
        <v>1</v>
      </c>
      <c r="J405" s="365">
        <f t="shared" si="45"/>
        <v>0.86399999999999999</v>
      </c>
      <c r="K405" s="366" t="s">
        <v>33</v>
      </c>
      <c r="L405" s="649" t="s">
        <v>32</v>
      </c>
      <c r="M405" s="653" t="s">
        <v>219</v>
      </c>
    </row>
    <row r="406" spans="1:13" ht="15.75">
      <c r="A406" s="84">
        <v>355</v>
      </c>
      <c r="B406" s="296">
        <v>43910</v>
      </c>
      <c r="C406" s="363" t="s">
        <v>31</v>
      </c>
      <c r="D406" s="781" t="s">
        <v>4</v>
      </c>
      <c r="E406" s="782" t="s">
        <v>336</v>
      </c>
      <c r="F406" s="783">
        <v>1.3</v>
      </c>
      <c r="G406" s="783">
        <v>1.3</v>
      </c>
      <c r="H406" s="783">
        <v>0.6</v>
      </c>
      <c r="I406" s="364">
        <v>1</v>
      </c>
      <c r="J406" s="365">
        <f t="shared" si="45"/>
        <v>1.014</v>
      </c>
      <c r="K406" s="366" t="s">
        <v>33</v>
      </c>
      <c r="L406" s="649" t="s">
        <v>32</v>
      </c>
      <c r="M406" s="653" t="s">
        <v>219</v>
      </c>
    </row>
    <row r="407" spans="1:13" ht="15.75">
      <c r="A407" s="84">
        <v>356</v>
      </c>
      <c r="B407" s="296">
        <v>43910</v>
      </c>
      <c r="C407" s="363" t="s">
        <v>31</v>
      </c>
      <c r="D407" s="781" t="s">
        <v>3</v>
      </c>
      <c r="E407" s="782" t="s">
        <v>178</v>
      </c>
      <c r="F407" s="783">
        <v>1.4</v>
      </c>
      <c r="G407" s="783">
        <v>0.75</v>
      </c>
      <c r="H407" s="783">
        <v>0.6</v>
      </c>
      <c r="I407" s="364">
        <v>1</v>
      </c>
      <c r="J407" s="365">
        <f t="shared" si="45"/>
        <v>0.62999999999999989</v>
      </c>
      <c r="K407" s="366" t="s">
        <v>33</v>
      </c>
      <c r="L407" s="649" t="s">
        <v>32</v>
      </c>
      <c r="M407" s="653" t="s">
        <v>216</v>
      </c>
    </row>
    <row r="408" spans="1:13" ht="15.75">
      <c r="A408" s="84">
        <v>357</v>
      </c>
      <c r="B408" s="296">
        <v>43910</v>
      </c>
      <c r="C408" s="363" t="s">
        <v>31</v>
      </c>
      <c r="D408" s="781" t="s">
        <v>3</v>
      </c>
      <c r="E408" s="782" t="s">
        <v>169</v>
      </c>
      <c r="F408" s="783">
        <v>1.3</v>
      </c>
      <c r="G408" s="783">
        <v>1.05</v>
      </c>
      <c r="H408" s="783">
        <v>0.6</v>
      </c>
      <c r="I408" s="364">
        <v>1</v>
      </c>
      <c r="J408" s="365">
        <f t="shared" ref="J408:J415" si="46">F408*G408*H408</f>
        <v>0.81900000000000006</v>
      </c>
      <c r="K408" s="366" t="s">
        <v>33</v>
      </c>
      <c r="L408" s="649" t="s">
        <v>32</v>
      </c>
      <c r="M408" s="653" t="s">
        <v>216</v>
      </c>
    </row>
    <row r="409" spans="1:13" ht="15.75">
      <c r="A409" s="84">
        <v>358</v>
      </c>
      <c r="B409" s="296">
        <v>43910</v>
      </c>
      <c r="C409" s="363" t="s">
        <v>31</v>
      </c>
      <c r="D409" s="781" t="s">
        <v>4</v>
      </c>
      <c r="E409" s="782" t="s">
        <v>175</v>
      </c>
      <c r="F409" s="783">
        <v>1.5</v>
      </c>
      <c r="G409" s="783">
        <v>0.65</v>
      </c>
      <c r="H409" s="783">
        <v>0.6</v>
      </c>
      <c r="I409" s="364">
        <v>1</v>
      </c>
      <c r="J409" s="365">
        <f t="shared" si="46"/>
        <v>0.58500000000000008</v>
      </c>
      <c r="K409" s="366" t="s">
        <v>33</v>
      </c>
      <c r="L409" s="649" t="s">
        <v>32</v>
      </c>
      <c r="M409" s="653" t="s">
        <v>219</v>
      </c>
    </row>
    <row r="410" spans="1:13" ht="15.75">
      <c r="A410" s="84">
        <v>359</v>
      </c>
      <c r="B410" s="296">
        <v>43910</v>
      </c>
      <c r="C410" s="363" t="s">
        <v>31</v>
      </c>
      <c r="D410" s="781" t="s">
        <v>4</v>
      </c>
      <c r="E410" s="782" t="s">
        <v>179</v>
      </c>
      <c r="F410" s="783">
        <v>1.3</v>
      </c>
      <c r="G410" s="783">
        <v>1.05</v>
      </c>
      <c r="H410" s="783">
        <v>0.6</v>
      </c>
      <c r="I410" s="364">
        <v>1</v>
      </c>
      <c r="J410" s="365">
        <f t="shared" si="46"/>
        <v>0.81900000000000006</v>
      </c>
      <c r="K410" s="366" t="s">
        <v>33</v>
      </c>
      <c r="L410" s="649" t="s">
        <v>32</v>
      </c>
      <c r="M410" s="653" t="s">
        <v>571</v>
      </c>
    </row>
    <row r="411" spans="1:13" ht="15.75">
      <c r="A411" s="84">
        <v>360</v>
      </c>
      <c r="B411" s="296">
        <v>43910</v>
      </c>
      <c r="C411" s="363" t="s">
        <v>31</v>
      </c>
      <c r="D411" s="781" t="s">
        <v>3</v>
      </c>
      <c r="E411" s="782" t="s">
        <v>337</v>
      </c>
      <c r="F411" s="783">
        <v>2.1</v>
      </c>
      <c r="G411" s="783">
        <v>1.35</v>
      </c>
      <c r="H411" s="783">
        <v>0.6</v>
      </c>
      <c r="I411" s="364">
        <v>1</v>
      </c>
      <c r="J411" s="365">
        <f t="shared" si="46"/>
        <v>1.7010000000000003</v>
      </c>
      <c r="K411" s="366" t="s">
        <v>33</v>
      </c>
      <c r="L411" s="649" t="s">
        <v>32</v>
      </c>
      <c r="M411" s="653" t="s">
        <v>217</v>
      </c>
    </row>
    <row r="412" spans="1:13" ht="15.75">
      <c r="A412" s="84">
        <v>361</v>
      </c>
      <c r="B412" s="296">
        <v>43910</v>
      </c>
      <c r="C412" s="363" t="s">
        <v>31</v>
      </c>
      <c r="D412" s="781" t="s">
        <v>4</v>
      </c>
      <c r="E412" s="782" t="s">
        <v>168</v>
      </c>
      <c r="F412" s="783">
        <v>1.2</v>
      </c>
      <c r="G412" s="783">
        <v>1.1499999999999999</v>
      </c>
      <c r="H412" s="783">
        <v>0.6</v>
      </c>
      <c r="I412" s="364">
        <v>1</v>
      </c>
      <c r="J412" s="365">
        <f t="shared" si="46"/>
        <v>0.82799999999999996</v>
      </c>
      <c r="K412" s="366" t="s">
        <v>33</v>
      </c>
      <c r="L412" s="649" t="s">
        <v>32</v>
      </c>
      <c r="M412" s="653" t="s">
        <v>216</v>
      </c>
    </row>
    <row r="413" spans="1:13" ht="15.75">
      <c r="A413" s="84">
        <v>362</v>
      </c>
      <c r="B413" s="296">
        <v>43910</v>
      </c>
      <c r="C413" s="363" t="s">
        <v>31</v>
      </c>
      <c r="D413" s="781" t="s">
        <v>4</v>
      </c>
      <c r="E413" s="782" t="s">
        <v>322</v>
      </c>
      <c r="F413" s="783">
        <v>1.3</v>
      </c>
      <c r="G413" s="783">
        <v>0.75</v>
      </c>
      <c r="H413" s="783">
        <v>0.6</v>
      </c>
      <c r="I413" s="364">
        <v>1</v>
      </c>
      <c r="J413" s="365">
        <f t="shared" si="46"/>
        <v>0.58500000000000008</v>
      </c>
      <c r="K413" s="366" t="s">
        <v>33</v>
      </c>
      <c r="L413" s="649" t="s">
        <v>32</v>
      </c>
      <c r="M413" s="653" t="s">
        <v>218</v>
      </c>
    </row>
    <row r="414" spans="1:13" ht="15.75">
      <c r="A414" s="84">
        <v>363</v>
      </c>
      <c r="B414" s="296">
        <v>43910</v>
      </c>
      <c r="C414" s="363" t="s">
        <v>31</v>
      </c>
      <c r="D414" s="781" t="s">
        <v>3</v>
      </c>
      <c r="E414" s="782" t="s">
        <v>177</v>
      </c>
      <c r="F414" s="783">
        <v>1.4</v>
      </c>
      <c r="G414" s="783">
        <v>0.65</v>
      </c>
      <c r="H414" s="783">
        <v>0.6</v>
      </c>
      <c r="I414" s="364">
        <v>1</v>
      </c>
      <c r="J414" s="365">
        <f t="shared" si="46"/>
        <v>0.54599999999999993</v>
      </c>
      <c r="K414" s="366" t="s">
        <v>33</v>
      </c>
      <c r="L414" s="649" t="s">
        <v>32</v>
      </c>
      <c r="M414" s="653" t="s">
        <v>308</v>
      </c>
    </row>
    <row r="415" spans="1:13" ht="15.75">
      <c r="A415" s="84">
        <v>364</v>
      </c>
      <c r="B415" s="296">
        <v>43910</v>
      </c>
      <c r="C415" s="363" t="s">
        <v>31</v>
      </c>
      <c r="D415" s="781" t="s">
        <v>4</v>
      </c>
      <c r="E415" s="782" t="s">
        <v>180</v>
      </c>
      <c r="F415" s="783">
        <v>1.3</v>
      </c>
      <c r="G415" s="783">
        <v>1.25</v>
      </c>
      <c r="H415" s="783">
        <v>0.6</v>
      </c>
      <c r="I415" s="364">
        <v>1</v>
      </c>
      <c r="J415" s="365">
        <f t="shared" si="46"/>
        <v>0.97499999999999998</v>
      </c>
      <c r="K415" s="366" t="s">
        <v>33</v>
      </c>
      <c r="L415" s="649" t="s">
        <v>32</v>
      </c>
      <c r="M415" s="653" t="s">
        <v>219</v>
      </c>
    </row>
    <row r="416" spans="1:13" ht="15.75">
      <c r="A416" s="84">
        <v>365</v>
      </c>
      <c r="B416" s="296">
        <v>43910</v>
      </c>
      <c r="C416" s="363" t="s">
        <v>31</v>
      </c>
      <c r="D416" s="781" t="s">
        <v>3</v>
      </c>
      <c r="E416" s="782" t="s">
        <v>384</v>
      </c>
      <c r="F416" s="783">
        <v>1.1000000000000001</v>
      </c>
      <c r="G416" s="783">
        <v>1.1000000000000001</v>
      </c>
      <c r="H416" s="783">
        <v>0.6</v>
      </c>
      <c r="I416" s="364">
        <v>1</v>
      </c>
      <c r="J416" s="365">
        <f t="shared" si="45"/>
        <v>0.72600000000000009</v>
      </c>
      <c r="K416" s="366" t="s">
        <v>33</v>
      </c>
      <c r="L416" s="649" t="s">
        <v>32</v>
      </c>
      <c r="M416" s="653" t="s">
        <v>216</v>
      </c>
    </row>
    <row r="417" spans="1:13" ht="15.75">
      <c r="A417" s="84">
        <v>366</v>
      </c>
      <c r="B417" s="296">
        <v>43910</v>
      </c>
      <c r="C417" s="363" t="s">
        <v>31</v>
      </c>
      <c r="D417" s="781" t="s">
        <v>3</v>
      </c>
      <c r="E417" s="782" t="s">
        <v>332</v>
      </c>
      <c r="F417" s="783">
        <v>1.2</v>
      </c>
      <c r="G417" s="783">
        <v>0.95</v>
      </c>
      <c r="H417" s="783">
        <v>0.6</v>
      </c>
      <c r="I417" s="364">
        <v>1</v>
      </c>
      <c r="J417" s="365">
        <f t="shared" si="45"/>
        <v>0.68399999999999994</v>
      </c>
      <c r="K417" s="366" t="s">
        <v>33</v>
      </c>
      <c r="L417" s="649" t="s">
        <v>32</v>
      </c>
      <c r="M417" s="653" t="s">
        <v>219</v>
      </c>
    </row>
    <row r="418" spans="1:13" ht="15.75">
      <c r="A418" s="84">
        <v>367</v>
      </c>
      <c r="B418" s="296">
        <v>43910</v>
      </c>
      <c r="C418" s="363" t="s">
        <v>31</v>
      </c>
      <c r="D418" s="781" t="s">
        <v>3</v>
      </c>
      <c r="E418" s="782" t="s">
        <v>245</v>
      </c>
      <c r="F418" s="783">
        <v>1.1000000000000001</v>
      </c>
      <c r="G418" s="783">
        <v>0.65</v>
      </c>
      <c r="H418" s="783">
        <v>0.6</v>
      </c>
      <c r="I418" s="364">
        <v>1</v>
      </c>
      <c r="J418" s="365">
        <f t="shared" si="45"/>
        <v>0.42900000000000005</v>
      </c>
      <c r="K418" s="366" t="s">
        <v>33</v>
      </c>
      <c r="L418" s="649" t="s">
        <v>32</v>
      </c>
      <c r="M418" s="653" t="s">
        <v>216</v>
      </c>
    </row>
    <row r="419" spans="1:13" ht="15.75">
      <c r="A419" s="84">
        <v>368</v>
      </c>
      <c r="B419" s="296">
        <v>43910</v>
      </c>
      <c r="C419" s="363" t="s">
        <v>31</v>
      </c>
      <c r="D419" s="781" t="s">
        <v>3</v>
      </c>
      <c r="E419" s="782" t="s">
        <v>335</v>
      </c>
      <c r="F419" s="783">
        <v>1.7</v>
      </c>
      <c r="G419" s="783">
        <v>0.85</v>
      </c>
      <c r="H419" s="783">
        <v>0.6</v>
      </c>
      <c r="I419" s="364">
        <v>1</v>
      </c>
      <c r="J419" s="365">
        <f t="shared" si="45"/>
        <v>0.86699999999999988</v>
      </c>
      <c r="K419" s="366" t="s">
        <v>33</v>
      </c>
      <c r="L419" s="649" t="s">
        <v>32</v>
      </c>
      <c r="M419" s="653" t="s">
        <v>218</v>
      </c>
    </row>
    <row r="420" spans="1:13" ht="15.75">
      <c r="A420" s="84">
        <v>369</v>
      </c>
      <c r="B420" s="296">
        <v>43910</v>
      </c>
      <c r="C420" s="363" t="s">
        <v>31</v>
      </c>
      <c r="D420" s="781" t="s">
        <v>3</v>
      </c>
      <c r="E420" s="782" t="s">
        <v>329</v>
      </c>
      <c r="F420" s="783">
        <v>1.3</v>
      </c>
      <c r="G420" s="783">
        <v>0.75</v>
      </c>
      <c r="H420" s="783">
        <v>0.6</v>
      </c>
      <c r="I420" s="364">
        <v>1</v>
      </c>
      <c r="J420" s="365">
        <f t="shared" si="45"/>
        <v>0.58500000000000008</v>
      </c>
      <c r="K420" s="366" t="s">
        <v>33</v>
      </c>
      <c r="L420" s="649" t="s">
        <v>32</v>
      </c>
      <c r="M420" s="653" t="s">
        <v>219</v>
      </c>
    </row>
    <row r="421" spans="1:13" ht="15.75">
      <c r="A421" s="84">
        <v>370</v>
      </c>
      <c r="B421" s="296">
        <v>43910</v>
      </c>
      <c r="C421" s="363" t="s">
        <v>31</v>
      </c>
      <c r="D421" s="781" t="s">
        <v>4</v>
      </c>
      <c r="E421" s="782" t="s">
        <v>326</v>
      </c>
      <c r="F421" s="783">
        <v>1.1000000000000001</v>
      </c>
      <c r="G421" s="783">
        <v>0.95</v>
      </c>
      <c r="H421" s="783">
        <v>0.6</v>
      </c>
      <c r="I421" s="364">
        <v>1</v>
      </c>
      <c r="J421" s="365">
        <f t="shared" si="45"/>
        <v>0.62699999999999989</v>
      </c>
      <c r="K421" s="366" t="s">
        <v>33</v>
      </c>
      <c r="L421" s="649" t="s">
        <v>32</v>
      </c>
      <c r="M421" s="653" t="s">
        <v>571</v>
      </c>
    </row>
    <row r="422" spans="1:13" ht="15.75">
      <c r="A422" s="84">
        <v>371</v>
      </c>
      <c r="B422" s="296">
        <v>43910</v>
      </c>
      <c r="C422" s="363" t="s">
        <v>31</v>
      </c>
      <c r="D422" s="781" t="s">
        <v>4</v>
      </c>
      <c r="E422" s="782" t="s">
        <v>324</v>
      </c>
      <c r="F422" s="783">
        <v>1.1000000000000001</v>
      </c>
      <c r="G422" s="783">
        <v>0.65</v>
      </c>
      <c r="H422" s="783">
        <v>0.6</v>
      </c>
      <c r="I422" s="364">
        <v>1</v>
      </c>
      <c r="J422" s="365">
        <f t="shared" si="45"/>
        <v>0.42900000000000005</v>
      </c>
      <c r="K422" s="366" t="s">
        <v>33</v>
      </c>
      <c r="L422" s="649" t="s">
        <v>32</v>
      </c>
      <c r="M422" s="653" t="s">
        <v>219</v>
      </c>
    </row>
    <row r="423" spans="1:13" ht="15.75">
      <c r="A423" s="84">
        <v>372</v>
      </c>
      <c r="B423" s="296">
        <v>43910</v>
      </c>
      <c r="C423" s="363" t="s">
        <v>31</v>
      </c>
      <c r="D423" s="781" t="s">
        <v>4</v>
      </c>
      <c r="E423" s="782" t="s">
        <v>331</v>
      </c>
      <c r="F423" s="783">
        <v>1.3</v>
      </c>
      <c r="G423" s="783">
        <v>0.95</v>
      </c>
      <c r="H423" s="783">
        <v>0.6</v>
      </c>
      <c r="I423" s="364">
        <v>1</v>
      </c>
      <c r="J423" s="365">
        <f t="shared" si="45"/>
        <v>0.74099999999999988</v>
      </c>
      <c r="K423" s="366" t="s">
        <v>33</v>
      </c>
      <c r="L423" s="649" t="s">
        <v>32</v>
      </c>
      <c r="M423" s="653" t="s">
        <v>216</v>
      </c>
    </row>
    <row r="424" spans="1:13" ht="15.75">
      <c r="A424" s="84">
        <v>373</v>
      </c>
      <c r="B424" s="296">
        <v>43910</v>
      </c>
      <c r="C424" s="363" t="s">
        <v>31</v>
      </c>
      <c r="D424" s="781" t="s">
        <v>4</v>
      </c>
      <c r="E424" s="782" t="s">
        <v>167</v>
      </c>
      <c r="F424" s="783">
        <v>1.2</v>
      </c>
      <c r="G424" s="783">
        <v>0.95</v>
      </c>
      <c r="H424" s="783">
        <v>0.6</v>
      </c>
      <c r="I424" s="364">
        <v>1</v>
      </c>
      <c r="J424" s="365">
        <f t="shared" si="44"/>
        <v>0.68399999999999994</v>
      </c>
      <c r="K424" s="366" t="s">
        <v>33</v>
      </c>
      <c r="L424" s="649" t="s">
        <v>32</v>
      </c>
      <c r="M424" s="653" t="s">
        <v>219</v>
      </c>
    </row>
    <row r="425" spans="1:13" ht="15.75">
      <c r="A425" s="84">
        <v>374</v>
      </c>
      <c r="B425" s="296">
        <v>43910</v>
      </c>
      <c r="C425" s="363" t="s">
        <v>31</v>
      </c>
      <c r="D425" s="781" t="s">
        <v>3</v>
      </c>
      <c r="E425" s="782" t="s">
        <v>333</v>
      </c>
      <c r="F425" s="783">
        <v>1.5</v>
      </c>
      <c r="G425" s="783">
        <v>1.35</v>
      </c>
      <c r="H425" s="783">
        <v>0.6</v>
      </c>
      <c r="I425" s="364">
        <v>1</v>
      </c>
      <c r="J425" s="365">
        <f t="shared" si="44"/>
        <v>1.2150000000000001</v>
      </c>
      <c r="K425" s="366" t="s">
        <v>33</v>
      </c>
      <c r="L425" s="649" t="s">
        <v>32</v>
      </c>
      <c r="M425" s="653" t="s">
        <v>216</v>
      </c>
    </row>
    <row r="426" spans="1:13" ht="15.75">
      <c r="A426" s="84">
        <v>375</v>
      </c>
      <c r="B426" s="296">
        <v>43910</v>
      </c>
      <c r="C426" s="363" t="s">
        <v>31</v>
      </c>
      <c r="D426" s="781" t="s">
        <v>3</v>
      </c>
      <c r="E426" s="782" t="s">
        <v>250</v>
      </c>
      <c r="F426" s="783">
        <v>1.2</v>
      </c>
      <c r="G426" s="783">
        <v>0.6</v>
      </c>
      <c r="H426" s="783">
        <v>0.6</v>
      </c>
      <c r="I426" s="364">
        <v>1</v>
      </c>
      <c r="J426" s="365">
        <f t="shared" si="44"/>
        <v>0.432</v>
      </c>
      <c r="K426" s="366" t="s">
        <v>33</v>
      </c>
      <c r="L426" s="649" t="s">
        <v>32</v>
      </c>
      <c r="M426" s="653" t="s">
        <v>219</v>
      </c>
    </row>
    <row r="427" spans="1:13" ht="15.75">
      <c r="A427" s="84">
        <v>376</v>
      </c>
      <c r="B427" s="812">
        <v>43910</v>
      </c>
      <c r="C427" s="813" t="s">
        <v>31</v>
      </c>
      <c r="D427" s="864" t="s">
        <v>4</v>
      </c>
      <c r="E427" s="866" t="s">
        <v>334</v>
      </c>
      <c r="F427" s="867">
        <v>1.3</v>
      </c>
      <c r="G427" s="867">
        <v>0.95</v>
      </c>
      <c r="H427" s="867">
        <v>0.6</v>
      </c>
      <c r="I427" s="817">
        <v>1</v>
      </c>
      <c r="J427" s="921">
        <f t="shared" si="44"/>
        <v>0.74099999999999988</v>
      </c>
      <c r="K427" s="819" t="s">
        <v>33</v>
      </c>
      <c r="L427" s="820" t="s">
        <v>32</v>
      </c>
      <c r="M427" s="821" t="s">
        <v>571</v>
      </c>
    </row>
    <row r="428" spans="1:13" ht="15.75">
      <c r="A428" s="84">
        <v>377</v>
      </c>
      <c r="B428" s="296">
        <v>43911</v>
      </c>
      <c r="C428" s="363" t="s">
        <v>31</v>
      </c>
      <c r="D428" s="781" t="s">
        <v>3</v>
      </c>
      <c r="E428" s="782" t="s">
        <v>491</v>
      </c>
      <c r="F428" s="783">
        <v>1.4</v>
      </c>
      <c r="G428" s="783">
        <v>1.25</v>
      </c>
      <c r="H428" s="783">
        <v>0.6</v>
      </c>
      <c r="I428" s="364">
        <v>1</v>
      </c>
      <c r="J428" s="365">
        <f t="shared" si="44"/>
        <v>1.05</v>
      </c>
      <c r="K428" s="366" t="s">
        <v>33</v>
      </c>
      <c r="L428" s="649"/>
      <c r="M428" s="653" t="s">
        <v>571</v>
      </c>
    </row>
    <row r="429" spans="1:13" ht="15.75">
      <c r="A429" s="84">
        <v>378</v>
      </c>
      <c r="B429" s="296">
        <v>43911</v>
      </c>
      <c r="C429" s="363" t="s">
        <v>31</v>
      </c>
      <c r="D429" s="781" t="s">
        <v>3</v>
      </c>
      <c r="E429" s="782" t="s">
        <v>323</v>
      </c>
      <c r="F429" s="783">
        <v>1.1000000000000001</v>
      </c>
      <c r="G429" s="783">
        <v>1.05</v>
      </c>
      <c r="H429" s="783">
        <v>0.6</v>
      </c>
      <c r="I429" s="364">
        <v>1</v>
      </c>
      <c r="J429" s="365">
        <f t="shared" si="44"/>
        <v>0.69300000000000017</v>
      </c>
      <c r="K429" s="366" t="s">
        <v>33</v>
      </c>
      <c r="L429" s="649"/>
      <c r="M429" s="653" t="s">
        <v>219</v>
      </c>
    </row>
    <row r="430" spans="1:13" ht="15.75">
      <c r="A430" s="84">
        <v>379</v>
      </c>
      <c r="B430" s="296">
        <v>43911</v>
      </c>
      <c r="C430" s="363" t="s">
        <v>31</v>
      </c>
      <c r="D430" s="781" t="s">
        <v>3</v>
      </c>
      <c r="E430" s="782" t="s">
        <v>677</v>
      </c>
      <c r="F430" s="783">
        <v>2.7</v>
      </c>
      <c r="G430" s="783">
        <v>1.05</v>
      </c>
      <c r="H430" s="783">
        <v>0.6</v>
      </c>
      <c r="I430" s="364">
        <v>1</v>
      </c>
      <c r="J430" s="365">
        <f t="shared" si="44"/>
        <v>1.7010000000000003</v>
      </c>
      <c r="K430" s="366" t="s">
        <v>33</v>
      </c>
      <c r="L430" s="649"/>
      <c r="M430" s="653" t="s">
        <v>216</v>
      </c>
    </row>
    <row r="431" spans="1:13" ht="15.75">
      <c r="A431" s="84">
        <v>380</v>
      </c>
      <c r="B431" s="296">
        <v>43911</v>
      </c>
      <c r="C431" s="363" t="s">
        <v>31</v>
      </c>
      <c r="D431" s="781" t="s">
        <v>3</v>
      </c>
      <c r="E431" s="782" t="s">
        <v>675</v>
      </c>
      <c r="F431" s="783">
        <v>1.3</v>
      </c>
      <c r="G431" s="783">
        <v>1.25</v>
      </c>
      <c r="H431" s="783">
        <v>0.6</v>
      </c>
      <c r="I431" s="364">
        <v>1</v>
      </c>
      <c r="J431" s="365">
        <f t="shared" si="44"/>
        <v>0.97499999999999998</v>
      </c>
      <c r="K431" s="366" t="s">
        <v>33</v>
      </c>
      <c r="L431" s="649"/>
      <c r="M431" s="653" t="s">
        <v>219</v>
      </c>
    </row>
    <row r="432" spans="1:13" ht="15.75">
      <c r="A432" s="84">
        <v>381</v>
      </c>
      <c r="B432" s="296">
        <v>43911</v>
      </c>
      <c r="C432" s="363" t="s">
        <v>31</v>
      </c>
      <c r="D432" s="781" t="s">
        <v>3</v>
      </c>
      <c r="E432" s="782" t="s">
        <v>678</v>
      </c>
      <c r="F432" s="783">
        <v>1.6</v>
      </c>
      <c r="G432" s="783">
        <v>1.25</v>
      </c>
      <c r="H432" s="783">
        <v>0.6</v>
      </c>
      <c r="I432" s="364">
        <v>1</v>
      </c>
      <c r="J432" s="365">
        <f t="shared" si="44"/>
        <v>1.2</v>
      </c>
      <c r="K432" s="366" t="s">
        <v>33</v>
      </c>
      <c r="L432" s="649"/>
      <c r="M432" s="653" t="s">
        <v>308</v>
      </c>
    </row>
    <row r="433" spans="1:13" ht="15.75">
      <c r="A433" s="84">
        <v>382</v>
      </c>
      <c r="B433" s="296">
        <v>43911</v>
      </c>
      <c r="C433" s="363" t="s">
        <v>31</v>
      </c>
      <c r="D433" s="781" t="s">
        <v>4</v>
      </c>
      <c r="E433" s="782" t="s">
        <v>330</v>
      </c>
      <c r="F433" s="783">
        <v>1.2</v>
      </c>
      <c r="G433" s="783">
        <v>1.1499999999999999</v>
      </c>
      <c r="H433" s="783">
        <v>0.6</v>
      </c>
      <c r="I433" s="364">
        <v>1</v>
      </c>
      <c r="J433" s="365">
        <f t="shared" si="44"/>
        <v>0.82799999999999996</v>
      </c>
      <c r="K433" s="366" t="s">
        <v>33</v>
      </c>
      <c r="L433" s="649"/>
      <c r="M433" s="653" t="s">
        <v>218</v>
      </c>
    </row>
    <row r="434" spans="1:13" ht="15.75">
      <c r="A434" s="84">
        <v>383</v>
      </c>
      <c r="B434" s="296">
        <v>43911</v>
      </c>
      <c r="C434" s="363" t="s">
        <v>31</v>
      </c>
      <c r="D434" s="781" t="s">
        <v>4</v>
      </c>
      <c r="E434" s="782" t="s">
        <v>176</v>
      </c>
      <c r="F434" s="783">
        <v>1.9</v>
      </c>
      <c r="G434" s="783">
        <v>0.95</v>
      </c>
      <c r="H434" s="783">
        <v>0.6</v>
      </c>
      <c r="I434" s="364">
        <v>1</v>
      </c>
      <c r="J434" s="365">
        <f t="shared" si="44"/>
        <v>1.083</v>
      </c>
      <c r="K434" s="366" t="s">
        <v>33</v>
      </c>
      <c r="L434" s="649"/>
      <c r="M434" s="653" t="s">
        <v>216</v>
      </c>
    </row>
    <row r="435" spans="1:13" ht="15.75">
      <c r="A435" s="84">
        <v>384</v>
      </c>
      <c r="B435" s="296">
        <v>43911</v>
      </c>
      <c r="C435" s="363" t="s">
        <v>31</v>
      </c>
      <c r="D435" s="781" t="s">
        <v>3</v>
      </c>
      <c r="E435" s="782" t="s">
        <v>676</v>
      </c>
      <c r="F435" s="783">
        <v>1.6</v>
      </c>
      <c r="G435" s="783">
        <v>1.05</v>
      </c>
      <c r="H435" s="783">
        <v>0.6</v>
      </c>
      <c r="I435" s="364">
        <v>1</v>
      </c>
      <c r="J435" s="365">
        <f t="shared" si="44"/>
        <v>1.008</v>
      </c>
      <c r="K435" s="366" t="s">
        <v>33</v>
      </c>
      <c r="L435" s="649"/>
      <c r="M435" s="653" t="s">
        <v>217</v>
      </c>
    </row>
    <row r="436" spans="1:13" ht="15.75">
      <c r="A436" s="84">
        <v>385</v>
      </c>
      <c r="B436" s="296">
        <v>43911</v>
      </c>
      <c r="C436" s="363" t="s">
        <v>31</v>
      </c>
      <c r="D436" s="781" t="s">
        <v>4</v>
      </c>
      <c r="E436" s="782" t="s">
        <v>370</v>
      </c>
      <c r="F436" s="783">
        <v>1.2</v>
      </c>
      <c r="G436" s="783">
        <v>0.65</v>
      </c>
      <c r="H436" s="783">
        <v>0.6</v>
      </c>
      <c r="I436" s="364">
        <v>1</v>
      </c>
      <c r="J436" s="365">
        <f t="shared" si="44"/>
        <v>0.46799999999999997</v>
      </c>
      <c r="K436" s="366" t="s">
        <v>33</v>
      </c>
      <c r="L436" s="649"/>
      <c r="M436" s="653" t="s">
        <v>219</v>
      </c>
    </row>
    <row r="437" spans="1:13" ht="15.75">
      <c r="A437" s="84">
        <v>386</v>
      </c>
      <c r="B437" s="296">
        <v>43911</v>
      </c>
      <c r="C437" s="363" t="s">
        <v>31</v>
      </c>
      <c r="D437" s="781" t="s">
        <v>4</v>
      </c>
      <c r="E437" s="782" t="s">
        <v>366</v>
      </c>
      <c r="F437" s="783">
        <v>1.2</v>
      </c>
      <c r="G437" s="783">
        <v>0.85</v>
      </c>
      <c r="H437" s="783">
        <v>0.6</v>
      </c>
      <c r="I437" s="364">
        <v>1</v>
      </c>
      <c r="J437" s="365">
        <f t="shared" si="44"/>
        <v>0.61199999999999999</v>
      </c>
      <c r="K437" s="366" t="s">
        <v>33</v>
      </c>
      <c r="L437" s="649"/>
      <c r="M437" s="653" t="s">
        <v>219</v>
      </c>
    </row>
    <row r="438" spans="1:13" ht="15.75">
      <c r="A438" s="84">
        <v>387</v>
      </c>
      <c r="B438" s="296">
        <v>43911</v>
      </c>
      <c r="C438" s="363" t="s">
        <v>31</v>
      </c>
      <c r="D438" s="781" t="s">
        <v>4</v>
      </c>
      <c r="E438" s="782" t="s">
        <v>368</v>
      </c>
      <c r="F438" s="783">
        <v>1.3</v>
      </c>
      <c r="G438" s="783">
        <v>0.75</v>
      </c>
      <c r="H438" s="783">
        <v>0.6</v>
      </c>
      <c r="I438" s="364">
        <v>1</v>
      </c>
      <c r="J438" s="365">
        <f t="shared" si="44"/>
        <v>0.58500000000000008</v>
      </c>
      <c r="K438" s="366" t="s">
        <v>33</v>
      </c>
      <c r="L438" s="649"/>
      <c r="M438" s="653" t="s">
        <v>218</v>
      </c>
    </row>
    <row r="439" spans="1:13" ht="15.75">
      <c r="A439" s="84">
        <v>388</v>
      </c>
      <c r="B439" s="296">
        <v>43911</v>
      </c>
      <c r="C439" s="363" t="s">
        <v>31</v>
      </c>
      <c r="D439" s="781" t="s">
        <v>4</v>
      </c>
      <c r="E439" s="782" t="s">
        <v>374</v>
      </c>
      <c r="F439" s="783">
        <v>0.95</v>
      </c>
      <c r="G439" s="783">
        <v>0.85</v>
      </c>
      <c r="H439" s="783">
        <v>0.6</v>
      </c>
      <c r="I439" s="364">
        <v>1</v>
      </c>
      <c r="J439" s="365">
        <f t="shared" si="44"/>
        <v>0.48449999999999999</v>
      </c>
      <c r="K439" s="366" t="s">
        <v>33</v>
      </c>
      <c r="L439" s="649"/>
      <c r="M439" s="653" t="s">
        <v>216</v>
      </c>
    </row>
    <row r="440" spans="1:13" ht="15.75">
      <c r="A440" s="84">
        <v>389</v>
      </c>
      <c r="B440" s="296">
        <v>43911</v>
      </c>
      <c r="C440" s="363" t="s">
        <v>31</v>
      </c>
      <c r="D440" s="781" t="s">
        <v>3</v>
      </c>
      <c r="E440" s="782" t="s">
        <v>327</v>
      </c>
      <c r="F440" s="783">
        <v>1.2</v>
      </c>
      <c r="G440" s="783">
        <v>0.85</v>
      </c>
      <c r="H440" s="783">
        <v>0.6</v>
      </c>
      <c r="I440" s="364">
        <v>1</v>
      </c>
      <c r="J440" s="365">
        <f t="shared" si="43"/>
        <v>0.61199999999999999</v>
      </c>
      <c r="K440" s="366" t="s">
        <v>33</v>
      </c>
      <c r="L440" s="649"/>
      <c r="M440" s="653" t="s">
        <v>219</v>
      </c>
    </row>
    <row r="441" spans="1:13" ht="15.75">
      <c r="A441" s="84">
        <v>390</v>
      </c>
      <c r="B441" s="296">
        <v>43911</v>
      </c>
      <c r="C441" s="363" t="s">
        <v>31</v>
      </c>
      <c r="D441" s="781" t="s">
        <v>3</v>
      </c>
      <c r="E441" s="782" t="s">
        <v>181</v>
      </c>
      <c r="F441" s="783">
        <v>1.3</v>
      </c>
      <c r="G441" s="783">
        <v>0.95</v>
      </c>
      <c r="H441" s="783">
        <v>0.6</v>
      </c>
      <c r="I441" s="364">
        <v>1</v>
      </c>
      <c r="J441" s="365">
        <f t="shared" si="43"/>
        <v>0.74099999999999988</v>
      </c>
      <c r="K441" s="366" t="s">
        <v>33</v>
      </c>
      <c r="L441" s="649"/>
      <c r="M441" s="653" t="s">
        <v>219</v>
      </c>
    </row>
    <row r="442" spans="1:13" ht="15.75">
      <c r="A442" s="84">
        <v>391</v>
      </c>
      <c r="B442" s="296">
        <v>43911</v>
      </c>
      <c r="C442" s="363" t="s">
        <v>31</v>
      </c>
      <c r="D442" s="781" t="s">
        <v>4</v>
      </c>
      <c r="E442" s="782" t="s">
        <v>383</v>
      </c>
      <c r="F442" s="783">
        <v>1.3</v>
      </c>
      <c r="G442" s="783">
        <v>0.95</v>
      </c>
      <c r="H442" s="783">
        <v>0.6</v>
      </c>
      <c r="I442" s="364">
        <v>1</v>
      </c>
      <c r="J442" s="365">
        <f t="shared" si="43"/>
        <v>0.74099999999999988</v>
      </c>
      <c r="K442" s="366" t="s">
        <v>33</v>
      </c>
      <c r="L442" s="649"/>
      <c r="M442" s="653" t="s">
        <v>216</v>
      </c>
    </row>
    <row r="443" spans="1:13" ht="15.75">
      <c r="A443" s="84">
        <v>392</v>
      </c>
      <c r="B443" s="296">
        <v>43911</v>
      </c>
      <c r="C443" s="363" t="s">
        <v>31</v>
      </c>
      <c r="D443" s="781" t="s">
        <v>4</v>
      </c>
      <c r="E443" s="782" t="s">
        <v>369</v>
      </c>
      <c r="F443" s="783">
        <v>1.2</v>
      </c>
      <c r="G443" s="783">
        <v>1.05</v>
      </c>
      <c r="H443" s="783">
        <v>0.6</v>
      </c>
      <c r="I443" s="364">
        <v>1</v>
      </c>
      <c r="J443" s="365">
        <f t="shared" si="43"/>
        <v>0.75600000000000001</v>
      </c>
      <c r="K443" s="366" t="s">
        <v>33</v>
      </c>
      <c r="L443" s="649"/>
      <c r="M443" s="653" t="s">
        <v>571</v>
      </c>
    </row>
    <row r="444" spans="1:13" ht="15.75">
      <c r="A444" s="84">
        <v>393</v>
      </c>
      <c r="B444" s="296">
        <v>43911</v>
      </c>
      <c r="C444" s="363" t="s">
        <v>31</v>
      </c>
      <c r="D444" s="781" t="s">
        <v>4</v>
      </c>
      <c r="E444" s="782" t="s">
        <v>372</v>
      </c>
      <c r="F444" s="783">
        <v>1.2</v>
      </c>
      <c r="G444" s="783">
        <v>1.05</v>
      </c>
      <c r="H444" s="783">
        <v>0.6</v>
      </c>
      <c r="I444" s="364">
        <v>1</v>
      </c>
      <c r="J444" s="365">
        <f t="shared" ref="J444:J465" si="47">F444*G444*H444</f>
        <v>0.75600000000000001</v>
      </c>
      <c r="K444" s="366" t="s">
        <v>33</v>
      </c>
      <c r="L444" s="649"/>
      <c r="M444" s="653" t="s">
        <v>219</v>
      </c>
    </row>
    <row r="445" spans="1:13" ht="15.75">
      <c r="A445" s="84">
        <v>394</v>
      </c>
      <c r="B445" s="296">
        <v>43911</v>
      </c>
      <c r="C445" s="363" t="s">
        <v>31</v>
      </c>
      <c r="D445" s="781" t="s">
        <v>4</v>
      </c>
      <c r="E445" s="782" t="s">
        <v>251</v>
      </c>
      <c r="F445" s="783">
        <v>1.1000000000000001</v>
      </c>
      <c r="G445" s="783">
        <v>0.65</v>
      </c>
      <c r="H445" s="783">
        <v>0.6</v>
      </c>
      <c r="I445" s="364">
        <v>1</v>
      </c>
      <c r="J445" s="365">
        <f t="shared" si="47"/>
        <v>0.42900000000000005</v>
      </c>
      <c r="K445" s="366" t="s">
        <v>33</v>
      </c>
      <c r="L445" s="649"/>
      <c r="M445" s="653" t="s">
        <v>218</v>
      </c>
    </row>
    <row r="446" spans="1:13" ht="15.75">
      <c r="A446" s="84">
        <v>395</v>
      </c>
      <c r="B446" s="296">
        <v>43911</v>
      </c>
      <c r="C446" s="363" t="s">
        <v>31</v>
      </c>
      <c r="D446" s="781" t="s">
        <v>4</v>
      </c>
      <c r="E446" s="782" t="s">
        <v>385</v>
      </c>
      <c r="F446" s="783">
        <v>1.2</v>
      </c>
      <c r="G446" s="783">
        <v>1.2</v>
      </c>
      <c r="H446" s="783">
        <v>0.6</v>
      </c>
      <c r="I446" s="364">
        <v>1</v>
      </c>
      <c r="J446" s="365">
        <f t="shared" si="47"/>
        <v>0.86399999999999999</v>
      </c>
      <c r="K446" s="366" t="s">
        <v>33</v>
      </c>
      <c r="L446" s="649"/>
      <c r="M446" s="653" t="s">
        <v>219</v>
      </c>
    </row>
    <row r="447" spans="1:13" ht="15.75">
      <c r="A447" s="84">
        <v>396</v>
      </c>
      <c r="B447" s="812">
        <v>43911</v>
      </c>
      <c r="C447" s="813" t="s">
        <v>31</v>
      </c>
      <c r="D447" s="864" t="s">
        <v>3</v>
      </c>
      <c r="E447" s="866" t="s">
        <v>679</v>
      </c>
      <c r="F447" s="867">
        <v>1.4</v>
      </c>
      <c r="G447" s="867">
        <v>0.85</v>
      </c>
      <c r="H447" s="867">
        <v>0.6</v>
      </c>
      <c r="I447" s="817">
        <v>1</v>
      </c>
      <c r="J447" s="921">
        <f t="shared" si="47"/>
        <v>0.71399999999999997</v>
      </c>
      <c r="K447" s="819" t="s">
        <v>33</v>
      </c>
      <c r="L447" s="820"/>
      <c r="M447" s="821" t="s">
        <v>216</v>
      </c>
    </row>
    <row r="448" spans="1:13" ht="15.75">
      <c r="A448" s="84">
        <v>397</v>
      </c>
      <c r="B448" s="296"/>
      <c r="C448" s="363" t="s">
        <v>31</v>
      </c>
      <c r="D448" s="781"/>
      <c r="E448" s="782"/>
      <c r="F448" s="783"/>
      <c r="G448" s="783"/>
      <c r="H448" s="783">
        <v>0.6</v>
      </c>
      <c r="I448" s="364">
        <v>1</v>
      </c>
      <c r="J448" s="365">
        <f t="shared" si="47"/>
        <v>0</v>
      </c>
      <c r="K448" s="366" t="s">
        <v>33</v>
      </c>
      <c r="L448" s="649"/>
      <c r="M448" s="653"/>
    </row>
    <row r="449" spans="1:13" ht="15.75">
      <c r="A449" s="84">
        <v>398</v>
      </c>
      <c r="B449" s="296"/>
      <c r="C449" s="363" t="s">
        <v>31</v>
      </c>
      <c r="D449" s="781"/>
      <c r="E449" s="782"/>
      <c r="F449" s="783"/>
      <c r="G449" s="783"/>
      <c r="H449" s="783">
        <v>0.6</v>
      </c>
      <c r="I449" s="364">
        <v>1</v>
      </c>
      <c r="J449" s="365">
        <f t="shared" si="47"/>
        <v>0</v>
      </c>
      <c r="K449" s="366" t="s">
        <v>33</v>
      </c>
      <c r="L449" s="649"/>
      <c r="M449" s="653"/>
    </row>
    <row r="450" spans="1:13" ht="15.75">
      <c r="A450" s="84">
        <v>399</v>
      </c>
      <c r="B450" s="296"/>
      <c r="C450" s="363" t="s">
        <v>31</v>
      </c>
      <c r="D450" s="781"/>
      <c r="E450" s="782"/>
      <c r="F450" s="783"/>
      <c r="G450" s="783"/>
      <c r="H450" s="783">
        <v>0.6</v>
      </c>
      <c r="I450" s="364">
        <v>1</v>
      </c>
      <c r="J450" s="365">
        <f t="shared" si="47"/>
        <v>0</v>
      </c>
      <c r="K450" s="366" t="s">
        <v>33</v>
      </c>
      <c r="L450" s="649"/>
      <c r="M450" s="653"/>
    </row>
    <row r="451" spans="1:13" ht="15.75">
      <c r="A451" s="84">
        <v>400</v>
      </c>
      <c r="B451" s="296"/>
      <c r="C451" s="363" t="s">
        <v>31</v>
      </c>
      <c r="D451" s="781"/>
      <c r="E451" s="782"/>
      <c r="F451" s="783"/>
      <c r="G451" s="783"/>
      <c r="H451" s="783">
        <v>0.6</v>
      </c>
      <c r="I451" s="364">
        <v>1</v>
      </c>
      <c r="J451" s="365">
        <f t="shared" si="47"/>
        <v>0</v>
      </c>
      <c r="K451" s="366" t="s">
        <v>33</v>
      </c>
      <c r="L451" s="649"/>
      <c r="M451" s="653"/>
    </row>
    <row r="452" spans="1:13" ht="15.75">
      <c r="A452" s="84">
        <v>401</v>
      </c>
      <c r="B452" s="296"/>
      <c r="C452" s="363" t="s">
        <v>31</v>
      </c>
      <c r="D452" s="781"/>
      <c r="E452" s="782"/>
      <c r="F452" s="783"/>
      <c r="G452" s="783"/>
      <c r="H452" s="783">
        <v>0.6</v>
      </c>
      <c r="I452" s="364">
        <v>1</v>
      </c>
      <c r="J452" s="365">
        <f t="shared" si="47"/>
        <v>0</v>
      </c>
      <c r="K452" s="366" t="s">
        <v>33</v>
      </c>
      <c r="L452" s="649"/>
      <c r="M452" s="653"/>
    </row>
    <row r="453" spans="1:13" ht="15.75">
      <c r="A453" s="84">
        <v>402</v>
      </c>
      <c r="B453" s="296"/>
      <c r="C453" s="363" t="s">
        <v>31</v>
      </c>
      <c r="D453" s="781"/>
      <c r="E453" s="782"/>
      <c r="F453" s="783"/>
      <c r="G453" s="783"/>
      <c r="H453" s="783">
        <v>0.6</v>
      </c>
      <c r="I453" s="364">
        <v>1</v>
      </c>
      <c r="J453" s="365">
        <f t="shared" si="47"/>
        <v>0</v>
      </c>
      <c r="K453" s="366" t="s">
        <v>33</v>
      </c>
      <c r="L453" s="649"/>
      <c r="M453" s="653"/>
    </row>
    <row r="454" spans="1:13" ht="15.75">
      <c r="A454" s="84">
        <v>403</v>
      </c>
      <c r="B454" s="296"/>
      <c r="C454" s="363" t="s">
        <v>31</v>
      </c>
      <c r="D454" s="781"/>
      <c r="E454" s="782"/>
      <c r="F454" s="783"/>
      <c r="G454" s="783"/>
      <c r="H454" s="783">
        <v>0.6</v>
      </c>
      <c r="I454" s="364">
        <v>1</v>
      </c>
      <c r="J454" s="365">
        <f t="shared" si="47"/>
        <v>0</v>
      </c>
      <c r="K454" s="366" t="s">
        <v>33</v>
      </c>
      <c r="L454" s="649"/>
      <c r="M454" s="653"/>
    </row>
    <row r="455" spans="1:13" ht="15.75">
      <c r="A455" s="84">
        <v>404</v>
      </c>
      <c r="B455" s="296"/>
      <c r="C455" s="363" t="s">
        <v>31</v>
      </c>
      <c r="D455" s="781"/>
      <c r="E455" s="782"/>
      <c r="F455" s="783"/>
      <c r="G455" s="783"/>
      <c r="H455" s="783">
        <v>0.6</v>
      </c>
      <c r="I455" s="364">
        <v>1</v>
      </c>
      <c r="J455" s="365">
        <f t="shared" si="47"/>
        <v>0</v>
      </c>
      <c r="K455" s="366" t="s">
        <v>33</v>
      </c>
      <c r="L455" s="649"/>
      <c r="M455" s="653"/>
    </row>
    <row r="456" spans="1:13" ht="15.75">
      <c r="A456" s="84">
        <v>405</v>
      </c>
      <c r="B456" s="296"/>
      <c r="C456" s="363" t="s">
        <v>31</v>
      </c>
      <c r="D456" s="781"/>
      <c r="E456" s="782"/>
      <c r="F456" s="783"/>
      <c r="G456" s="783"/>
      <c r="H456" s="783">
        <v>0.6</v>
      </c>
      <c r="I456" s="364">
        <v>1</v>
      </c>
      <c r="J456" s="365">
        <f t="shared" si="47"/>
        <v>0</v>
      </c>
      <c r="K456" s="366" t="s">
        <v>33</v>
      </c>
      <c r="L456" s="649"/>
      <c r="M456" s="653"/>
    </row>
    <row r="457" spans="1:13" ht="15.75">
      <c r="A457" s="84">
        <v>406</v>
      </c>
      <c r="B457" s="296"/>
      <c r="C457" s="363" t="s">
        <v>31</v>
      </c>
      <c r="D457" s="781"/>
      <c r="E457" s="782"/>
      <c r="F457" s="783"/>
      <c r="G457" s="783"/>
      <c r="H457" s="783">
        <v>0.6</v>
      </c>
      <c r="I457" s="364">
        <v>1</v>
      </c>
      <c r="J457" s="365">
        <f t="shared" si="47"/>
        <v>0</v>
      </c>
      <c r="K457" s="366" t="s">
        <v>33</v>
      </c>
      <c r="L457" s="649"/>
      <c r="M457" s="653"/>
    </row>
    <row r="458" spans="1:13" ht="15.75">
      <c r="A458" s="84">
        <v>407</v>
      </c>
      <c r="B458" s="296"/>
      <c r="C458" s="363" t="s">
        <v>31</v>
      </c>
      <c r="D458" s="781"/>
      <c r="E458" s="782"/>
      <c r="F458" s="783"/>
      <c r="G458" s="783"/>
      <c r="H458" s="783">
        <v>0.6</v>
      </c>
      <c r="I458" s="364">
        <v>1</v>
      </c>
      <c r="J458" s="365">
        <f t="shared" si="47"/>
        <v>0</v>
      </c>
      <c r="K458" s="366" t="s">
        <v>33</v>
      </c>
      <c r="L458" s="649"/>
      <c r="M458" s="653"/>
    </row>
    <row r="459" spans="1:13" ht="15.75">
      <c r="A459" s="84">
        <v>408</v>
      </c>
      <c r="B459" s="296"/>
      <c r="C459" s="363" t="s">
        <v>31</v>
      </c>
      <c r="D459" s="781"/>
      <c r="E459" s="782"/>
      <c r="F459" s="783"/>
      <c r="G459" s="783"/>
      <c r="H459" s="783">
        <v>0.6</v>
      </c>
      <c r="I459" s="364">
        <v>1</v>
      </c>
      <c r="J459" s="365">
        <f t="shared" si="47"/>
        <v>0</v>
      </c>
      <c r="K459" s="366" t="s">
        <v>33</v>
      </c>
      <c r="L459" s="649"/>
      <c r="M459" s="653"/>
    </row>
    <row r="460" spans="1:13" ht="15.75">
      <c r="A460" s="84">
        <v>409</v>
      </c>
      <c r="B460" s="296"/>
      <c r="C460" s="363" t="s">
        <v>31</v>
      </c>
      <c r="D460" s="781"/>
      <c r="E460" s="782"/>
      <c r="F460" s="783"/>
      <c r="G460" s="783"/>
      <c r="H460" s="783">
        <v>0.6</v>
      </c>
      <c r="I460" s="364">
        <v>1</v>
      </c>
      <c r="J460" s="365">
        <f t="shared" si="47"/>
        <v>0</v>
      </c>
      <c r="K460" s="366" t="s">
        <v>33</v>
      </c>
      <c r="L460" s="649"/>
      <c r="M460" s="653"/>
    </row>
    <row r="461" spans="1:13" ht="15.75">
      <c r="A461" s="84">
        <v>410</v>
      </c>
      <c r="B461" s="296"/>
      <c r="C461" s="363" t="s">
        <v>31</v>
      </c>
      <c r="D461" s="781"/>
      <c r="E461" s="782"/>
      <c r="F461" s="783"/>
      <c r="G461" s="783"/>
      <c r="H461" s="783">
        <v>0.6</v>
      </c>
      <c r="I461" s="364">
        <v>1</v>
      </c>
      <c r="J461" s="365">
        <f t="shared" si="47"/>
        <v>0</v>
      </c>
      <c r="K461" s="366" t="s">
        <v>33</v>
      </c>
      <c r="L461" s="649"/>
      <c r="M461" s="653"/>
    </row>
    <row r="462" spans="1:13" ht="15.75">
      <c r="A462" s="84">
        <v>411</v>
      </c>
      <c r="B462" s="296"/>
      <c r="C462" s="363" t="s">
        <v>31</v>
      </c>
      <c r="D462" s="781"/>
      <c r="E462" s="782"/>
      <c r="F462" s="783"/>
      <c r="G462" s="783"/>
      <c r="H462" s="783">
        <v>0.6</v>
      </c>
      <c r="I462" s="364">
        <v>1</v>
      </c>
      <c r="J462" s="365">
        <f t="shared" si="47"/>
        <v>0</v>
      </c>
      <c r="K462" s="366" t="s">
        <v>33</v>
      </c>
      <c r="L462" s="649"/>
      <c r="M462" s="653"/>
    </row>
    <row r="463" spans="1:13" ht="15.75">
      <c r="A463" s="84">
        <v>412</v>
      </c>
      <c r="B463" s="296"/>
      <c r="C463" s="363" t="s">
        <v>31</v>
      </c>
      <c r="D463" s="781"/>
      <c r="E463" s="782"/>
      <c r="F463" s="783"/>
      <c r="G463" s="783"/>
      <c r="H463" s="783">
        <v>0.6</v>
      </c>
      <c r="I463" s="364">
        <v>1</v>
      </c>
      <c r="J463" s="365">
        <f t="shared" si="47"/>
        <v>0</v>
      </c>
      <c r="K463" s="366" t="s">
        <v>33</v>
      </c>
      <c r="L463" s="649"/>
      <c r="M463" s="653"/>
    </row>
    <row r="464" spans="1:13" ht="15.75">
      <c r="A464" s="84">
        <v>413</v>
      </c>
      <c r="B464" s="296"/>
      <c r="C464" s="363" t="s">
        <v>31</v>
      </c>
      <c r="D464" s="781"/>
      <c r="E464" s="782"/>
      <c r="F464" s="783"/>
      <c r="G464" s="783"/>
      <c r="H464" s="783">
        <v>0.6</v>
      </c>
      <c r="I464" s="364">
        <v>1</v>
      </c>
      <c r="J464" s="365">
        <f t="shared" si="47"/>
        <v>0</v>
      </c>
      <c r="K464" s="366" t="s">
        <v>33</v>
      </c>
      <c r="L464" s="649"/>
      <c r="M464" s="653"/>
    </row>
    <row r="465" spans="1:13" ht="15.75">
      <c r="A465" s="84">
        <v>414</v>
      </c>
      <c r="B465" s="296"/>
      <c r="C465" s="363" t="s">
        <v>31</v>
      </c>
      <c r="D465" s="781"/>
      <c r="E465" s="782"/>
      <c r="F465" s="783"/>
      <c r="G465" s="783"/>
      <c r="H465" s="783">
        <v>0.6</v>
      </c>
      <c r="I465" s="364">
        <v>1</v>
      </c>
      <c r="J465" s="365">
        <f t="shared" si="47"/>
        <v>0</v>
      </c>
      <c r="K465" s="366" t="s">
        <v>33</v>
      </c>
      <c r="L465" s="649"/>
      <c r="M465" s="653"/>
    </row>
    <row r="466" spans="1:13" ht="15.75">
      <c r="A466" s="84">
        <v>415</v>
      </c>
      <c r="B466" s="296"/>
      <c r="C466" s="363" t="s">
        <v>31</v>
      </c>
      <c r="D466" s="781"/>
      <c r="E466" s="782"/>
      <c r="F466" s="783"/>
      <c r="G466" s="783"/>
      <c r="H466" s="783">
        <v>0.6</v>
      </c>
      <c r="I466" s="364">
        <v>1</v>
      </c>
      <c r="J466" s="365">
        <f t="shared" si="43"/>
        <v>0</v>
      </c>
      <c r="K466" s="366" t="s">
        <v>33</v>
      </c>
      <c r="L466" s="649"/>
      <c r="M466" s="653"/>
    </row>
    <row r="467" spans="1:13" ht="15.75">
      <c r="A467" s="84">
        <v>416</v>
      </c>
      <c r="B467" s="296"/>
      <c r="C467" s="363" t="s">
        <v>31</v>
      </c>
      <c r="D467" s="781"/>
      <c r="E467" s="782"/>
      <c r="F467" s="783"/>
      <c r="G467" s="783"/>
      <c r="H467" s="783">
        <v>0.6</v>
      </c>
      <c r="I467" s="364">
        <v>1</v>
      </c>
      <c r="J467" s="365">
        <f t="shared" si="43"/>
        <v>0</v>
      </c>
      <c r="K467" s="366" t="s">
        <v>33</v>
      </c>
      <c r="L467" s="649"/>
      <c r="M467" s="653"/>
    </row>
    <row r="468" spans="1:13" ht="15.75">
      <c r="A468" s="84">
        <v>417</v>
      </c>
      <c r="B468" s="296"/>
      <c r="C468" s="363" t="s">
        <v>31</v>
      </c>
      <c r="D468" s="781"/>
      <c r="E468" s="782"/>
      <c r="F468" s="783"/>
      <c r="G468" s="783"/>
      <c r="H468" s="783">
        <v>0.6</v>
      </c>
      <c r="I468" s="364">
        <v>1</v>
      </c>
      <c r="J468" s="365">
        <f t="shared" ref="J468:J476" si="48">F468*G468*H468</f>
        <v>0</v>
      </c>
      <c r="K468" s="366" t="s">
        <v>33</v>
      </c>
      <c r="L468" s="649"/>
      <c r="M468" s="653"/>
    </row>
    <row r="469" spans="1:13" ht="15.75">
      <c r="A469" s="84">
        <v>418</v>
      </c>
      <c r="B469" s="296"/>
      <c r="C469" s="363" t="s">
        <v>31</v>
      </c>
      <c r="D469" s="781"/>
      <c r="E469" s="782"/>
      <c r="F469" s="783"/>
      <c r="G469" s="783"/>
      <c r="H469" s="783">
        <v>0.6</v>
      </c>
      <c r="I469" s="364">
        <v>1</v>
      </c>
      <c r="J469" s="365">
        <f t="shared" si="48"/>
        <v>0</v>
      </c>
      <c r="K469" s="366" t="s">
        <v>33</v>
      </c>
      <c r="L469" s="649"/>
      <c r="M469" s="653"/>
    </row>
    <row r="470" spans="1:13" ht="15.75">
      <c r="A470" s="84">
        <v>419</v>
      </c>
      <c r="B470" s="296"/>
      <c r="C470" s="363" t="s">
        <v>31</v>
      </c>
      <c r="D470" s="781"/>
      <c r="E470" s="782"/>
      <c r="F470" s="783"/>
      <c r="G470" s="783"/>
      <c r="H470" s="783">
        <v>0.6</v>
      </c>
      <c r="I470" s="364">
        <v>1</v>
      </c>
      <c r="J470" s="365">
        <f t="shared" si="48"/>
        <v>0</v>
      </c>
      <c r="K470" s="366" t="s">
        <v>33</v>
      </c>
      <c r="L470" s="649"/>
      <c r="M470" s="653"/>
    </row>
    <row r="471" spans="1:13" ht="15.75">
      <c r="A471" s="84">
        <v>420</v>
      </c>
      <c r="B471" s="296"/>
      <c r="C471" s="363" t="s">
        <v>31</v>
      </c>
      <c r="D471" s="781"/>
      <c r="E471" s="782"/>
      <c r="F471" s="783"/>
      <c r="G471" s="783"/>
      <c r="H471" s="783">
        <v>0.6</v>
      </c>
      <c r="I471" s="364">
        <v>1</v>
      </c>
      <c r="J471" s="365">
        <f t="shared" si="48"/>
        <v>0</v>
      </c>
      <c r="K471" s="366" t="s">
        <v>33</v>
      </c>
      <c r="L471" s="649"/>
      <c r="M471" s="653"/>
    </row>
    <row r="472" spans="1:13" ht="15.75">
      <c r="A472" s="84">
        <v>421</v>
      </c>
      <c r="B472" s="296"/>
      <c r="C472" s="363" t="s">
        <v>31</v>
      </c>
      <c r="D472" s="781"/>
      <c r="E472" s="782"/>
      <c r="F472" s="783"/>
      <c r="G472" s="783"/>
      <c r="H472" s="783">
        <v>0.6</v>
      </c>
      <c r="I472" s="364">
        <v>1</v>
      </c>
      <c r="J472" s="365">
        <f t="shared" si="48"/>
        <v>0</v>
      </c>
      <c r="K472" s="366" t="s">
        <v>33</v>
      </c>
      <c r="L472" s="649"/>
      <c r="M472" s="653"/>
    </row>
    <row r="473" spans="1:13" ht="15.75">
      <c r="A473" s="84">
        <v>422</v>
      </c>
      <c r="B473" s="296"/>
      <c r="C473" s="363" t="s">
        <v>31</v>
      </c>
      <c r="D473" s="781"/>
      <c r="E473" s="782"/>
      <c r="F473" s="783"/>
      <c r="G473" s="783"/>
      <c r="H473" s="783">
        <v>0.6</v>
      </c>
      <c r="I473" s="364">
        <v>1</v>
      </c>
      <c r="J473" s="365">
        <f t="shared" si="48"/>
        <v>0</v>
      </c>
      <c r="K473" s="366" t="s">
        <v>33</v>
      </c>
      <c r="L473" s="649"/>
      <c r="M473" s="653"/>
    </row>
    <row r="474" spans="1:13" ht="15.75">
      <c r="A474" s="84">
        <v>423</v>
      </c>
      <c r="B474" s="296"/>
      <c r="C474" s="363" t="s">
        <v>31</v>
      </c>
      <c r="D474" s="781"/>
      <c r="E474" s="782"/>
      <c r="F474" s="783"/>
      <c r="G474" s="783"/>
      <c r="H474" s="783">
        <v>0.6</v>
      </c>
      <c r="I474" s="364">
        <v>1</v>
      </c>
      <c r="J474" s="365">
        <f t="shared" si="48"/>
        <v>0</v>
      </c>
      <c r="K474" s="366" t="s">
        <v>33</v>
      </c>
      <c r="L474" s="649"/>
      <c r="M474" s="653"/>
    </row>
    <row r="475" spans="1:13" ht="15.75">
      <c r="A475" s="84">
        <v>424</v>
      </c>
      <c r="B475" s="296"/>
      <c r="C475" s="363" t="s">
        <v>31</v>
      </c>
      <c r="D475" s="781"/>
      <c r="E475" s="782"/>
      <c r="F475" s="783"/>
      <c r="G475" s="783"/>
      <c r="H475" s="783">
        <v>0.6</v>
      </c>
      <c r="I475" s="364">
        <v>1</v>
      </c>
      <c r="J475" s="365">
        <f t="shared" si="48"/>
        <v>0</v>
      </c>
      <c r="K475" s="366" t="s">
        <v>33</v>
      </c>
      <c r="L475" s="649"/>
      <c r="M475" s="653"/>
    </row>
    <row r="476" spans="1:13" ht="15.75">
      <c r="A476" s="84">
        <v>425</v>
      </c>
      <c r="B476" s="296"/>
      <c r="C476" s="363" t="s">
        <v>31</v>
      </c>
      <c r="D476" s="781"/>
      <c r="E476" s="782"/>
      <c r="F476" s="783"/>
      <c r="G476" s="783"/>
      <c r="H476" s="783">
        <v>0.6</v>
      </c>
      <c r="I476" s="364">
        <v>1</v>
      </c>
      <c r="J476" s="365">
        <f t="shared" si="48"/>
        <v>0</v>
      </c>
      <c r="K476" s="366" t="s">
        <v>33</v>
      </c>
      <c r="L476" s="649"/>
      <c r="M476" s="653"/>
    </row>
    <row r="477" spans="1:13" ht="15.75">
      <c r="A477" s="84">
        <v>426</v>
      </c>
      <c r="B477" s="296"/>
      <c r="C477" s="363" t="s">
        <v>31</v>
      </c>
      <c r="D477" s="781"/>
      <c r="E477" s="782"/>
      <c r="F477" s="783"/>
      <c r="G477" s="783"/>
      <c r="H477" s="783">
        <v>0.6</v>
      </c>
      <c r="I477" s="364">
        <v>1</v>
      </c>
      <c r="J477" s="365">
        <f t="shared" si="43"/>
        <v>0</v>
      </c>
      <c r="K477" s="366" t="s">
        <v>33</v>
      </c>
      <c r="L477" s="649"/>
      <c r="M477" s="653"/>
    </row>
    <row r="478" spans="1:13" ht="15.75">
      <c r="A478" s="90"/>
      <c r="B478" s="91"/>
      <c r="C478" s="92"/>
      <c r="D478" s="92"/>
      <c r="E478" s="93"/>
      <c r="F478" s="50"/>
      <c r="G478" s="50"/>
      <c r="H478" s="50"/>
      <c r="I478" s="52"/>
      <c r="J478" s="94"/>
      <c r="K478" s="95"/>
      <c r="L478" s="687"/>
      <c r="M478" s="654"/>
    </row>
  </sheetData>
  <autoFilter ref="A52:M477" xr:uid="{1B8CDC56-D001-4924-BA50-C498B669B544}"/>
  <mergeCells count="35">
    <mergeCell ref="L13:L16"/>
    <mergeCell ref="L18:L21"/>
    <mergeCell ref="L23:N25"/>
    <mergeCell ref="J24:J25"/>
    <mergeCell ref="L26:L27"/>
    <mergeCell ref="J27:J28"/>
    <mergeCell ref="L28:L29"/>
    <mergeCell ref="M28:N29"/>
    <mergeCell ref="M26:N27"/>
    <mergeCell ref="A1:N1"/>
    <mergeCell ref="J3:J4"/>
    <mergeCell ref="L3:L6"/>
    <mergeCell ref="J5:J6"/>
    <mergeCell ref="J8:J9"/>
    <mergeCell ref="L8:L11"/>
    <mergeCell ref="J10:J11"/>
    <mergeCell ref="L47:N48"/>
    <mergeCell ref="B37:D37"/>
    <mergeCell ref="L37:N37"/>
    <mergeCell ref="L39:N41"/>
    <mergeCell ref="J40:J41"/>
    <mergeCell ref="L42:L43"/>
    <mergeCell ref="M42:N43"/>
    <mergeCell ref="J43:J44"/>
    <mergeCell ref="L44:L45"/>
    <mergeCell ref="M44:N45"/>
    <mergeCell ref="L46:N46"/>
    <mergeCell ref="B36:D36"/>
    <mergeCell ref="L36:N36"/>
    <mergeCell ref="O22:P22"/>
    <mergeCell ref="O27:P27"/>
    <mergeCell ref="L30:N30"/>
    <mergeCell ref="L31:N32"/>
    <mergeCell ref="B35:D35"/>
    <mergeCell ref="L35:N3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T539"/>
  <sheetViews>
    <sheetView topLeftCell="A16" zoomScaleNormal="100" workbookViewId="0">
      <selection activeCell="L25" sqref="L25:N25"/>
    </sheetView>
  </sheetViews>
  <sheetFormatPr defaultColWidth="9.140625" defaultRowHeight="12.75"/>
  <cols>
    <col min="1" max="1" width="10.85546875" style="1" customWidth="1"/>
    <col min="2" max="2" width="11.42578125" style="203" customWidth="1"/>
    <col min="3" max="3" width="7.85546875" style="57" customWidth="1"/>
    <col min="4" max="4" width="10.28515625" style="57" customWidth="1"/>
    <col min="5" max="5" width="9.85546875" style="58" customWidth="1"/>
    <col min="6" max="6" width="11.7109375" style="57" customWidth="1"/>
    <col min="7" max="7" width="11.85546875" style="1" customWidth="1"/>
    <col min="8" max="8" width="12.85546875" style="1" customWidth="1"/>
    <col min="9" max="9" width="9.42578125" style="204" customWidth="1"/>
    <col min="10" max="10" width="12.7109375" style="1" customWidth="1"/>
    <col min="11" max="11" width="10.7109375" style="205" customWidth="1"/>
    <col min="12" max="12" width="11.140625" style="1" customWidth="1"/>
    <col min="13" max="13" width="12" style="1" customWidth="1"/>
    <col min="14" max="14" width="6.42578125" style="1" customWidth="1"/>
    <col min="15" max="15" width="11.5703125" style="1" customWidth="1"/>
    <col min="16" max="16384" width="9.140625" style="1"/>
  </cols>
  <sheetData>
    <row r="1" spans="1:16" ht="25.5">
      <c r="A1" s="1149" t="s">
        <v>204</v>
      </c>
      <c r="B1" s="1130"/>
      <c r="C1" s="1130"/>
      <c r="D1" s="1130"/>
      <c r="E1" s="1130"/>
      <c r="F1" s="1130"/>
      <c r="G1" s="1130"/>
      <c r="H1" s="1130"/>
      <c r="I1" s="1130"/>
      <c r="J1" s="1130"/>
      <c r="K1" s="1130"/>
      <c r="L1" s="1130"/>
      <c r="M1" s="1130"/>
      <c r="N1" s="1130"/>
    </row>
    <row r="2" spans="1:16" s="183" customFormat="1" ht="18.75" hidden="1">
      <c r="A2" s="1154" t="s">
        <v>87</v>
      </c>
      <c r="B2" s="1155"/>
      <c r="C2" s="181" t="s">
        <v>88</v>
      </c>
      <c r="D2" s="181" t="s">
        <v>46</v>
      </c>
      <c r="E2" s="1156" t="s">
        <v>89</v>
      </c>
      <c r="F2" s="1157"/>
      <c r="G2" s="182" t="s">
        <v>88</v>
      </c>
      <c r="H2" s="182" t="s">
        <v>46</v>
      </c>
      <c r="I2" s="1158" t="s">
        <v>90</v>
      </c>
      <c r="J2" s="1159"/>
      <c r="K2" s="59" t="s">
        <v>88</v>
      </c>
      <c r="L2" s="59" t="s">
        <v>46</v>
      </c>
    </row>
    <row r="3" spans="1:16" ht="15.6" hidden="1" customHeight="1">
      <c r="A3" s="1160" t="s">
        <v>3</v>
      </c>
      <c r="B3" s="184" t="s">
        <v>9</v>
      </c>
      <c r="C3" s="185">
        <v>885</v>
      </c>
      <c r="D3" s="62">
        <v>545.1</v>
      </c>
      <c r="E3" s="1160" t="s">
        <v>3</v>
      </c>
      <c r="F3" s="184" t="s">
        <v>9</v>
      </c>
      <c r="G3" s="185">
        <f ca="1">SUMIFS($J:$J,$E:$E,"A",$L:$L,"IO",$I:$I,0.025)</f>
        <v>0</v>
      </c>
      <c r="H3" s="62">
        <f ca="1">SUMIFS($K:$K,$E:$E,"A",$L:$L,"IO",$I:$I,0.025)</f>
        <v>0</v>
      </c>
      <c r="I3" s="1160" t="s">
        <v>3</v>
      </c>
      <c r="J3" s="184" t="s">
        <v>9</v>
      </c>
      <c r="K3" s="185">
        <f ca="1">SUMIFS($J:$J,$E:$E,"A",$L:$L,"IO",$I:$I,0.04)</f>
        <v>0</v>
      </c>
      <c r="L3" s="62">
        <f ca="1">SUMIFS($K:$K,$E:$E,"A",$L:$L,"IO",$I:$I,0.04)</f>
        <v>0</v>
      </c>
    </row>
    <row r="4" spans="1:16" ht="15.75" hidden="1">
      <c r="A4" s="1161"/>
      <c r="B4" s="184" t="s">
        <v>50</v>
      </c>
      <c r="C4" s="186">
        <f ca="1">SUMIFS($I:$I,$D:$D,"A",$K:$K,"I",$H:$H,0.02)</f>
        <v>7753</v>
      </c>
      <c r="D4" s="187">
        <f ca="1">SUMIFS($J:$J,$D:$D,"A",$K:$K,"I",$H:$H,0.02)</f>
        <v>7462.5199999999959</v>
      </c>
      <c r="E4" s="1161"/>
      <c r="F4" s="184" t="s">
        <v>50</v>
      </c>
      <c r="G4" s="185">
        <f ca="1">SUMIFS($I:$I,$D:$D,"A",$K:$K,"I",$H:$H,0.025)</f>
        <v>0</v>
      </c>
      <c r="H4" s="62">
        <f ca="1">SUMIFS($J:$J,$D:$D,"A",$K:$K,"I",$H:$H,0.052)</f>
        <v>0</v>
      </c>
      <c r="I4" s="1161"/>
      <c r="J4" s="184" t="s">
        <v>50</v>
      </c>
      <c r="K4" s="185">
        <f ca="1">SUMIFS($I:$I,$D:$D,"A",$K:$K,"I",$H:$H,0.04)</f>
        <v>0</v>
      </c>
      <c r="L4" s="62">
        <f ca="1">SUMIFS($J:$J,$D:$D,"A",$K:$K,"I",$H:$H,0.04)</f>
        <v>0</v>
      </c>
    </row>
    <row r="5" spans="1:16" ht="15.75" hidden="1">
      <c r="A5" s="1161"/>
      <c r="B5" s="184" t="s">
        <v>51</v>
      </c>
      <c r="C5" s="185">
        <f ca="1">SUMIFS($I:$I,$D:$D,"A",$L:$L,"O",$H:$H,0.02)</f>
        <v>6589</v>
      </c>
      <c r="D5" s="62">
        <f ca="1">SUMIFS($J:$J,$D:$D,"A",$L:$L,"O",$H:$H,0.02)</f>
        <v>6421.4399999999978</v>
      </c>
      <c r="E5" s="1161"/>
      <c r="F5" s="184" t="s">
        <v>51</v>
      </c>
      <c r="G5" s="185">
        <f ca="1">SUMIFS($I:$I,$D:$D,"A",$L:$L,"O",$H:$H,0.025)</f>
        <v>0</v>
      </c>
      <c r="H5" s="62">
        <f ca="1">SUMIFS($J:$J,$D:$D,"A",$L:$L,"O",$H:$H,0.025)</f>
        <v>0</v>
      </c>
      <c r="I5" s="1161"/>
      <c r="J5" s="184" t="s">
        <v>51</v>
      </c>
      <c r="K5" s="185">
        <f ca="1">SUMIFS($I:$I,$D:$D,"A",$L:$L,"O",$H:$H,0.04)</f>
        <v>0</v>
      </c>
      <c r="L5" s="62">
        <f ca="1">SUMIFS($J:$J,$D:$D,"A",$L:$L,"O",$H:$H,0.04)</f>
        <v>0</v>
      </c>
    </row>
    <row r="6" spans="1:16" ht="15.75" hidden="1">
      <c r="A6" s="1162"/>
      <c r="B6" s="188" t="s">
        <v>52</v>
      </c>
      <c r="C6" s="189">
        <f ca="1">C3+C4-C5</f>
        <v>2049</v>
      </c>
      <c r="D6" s="62">
        <f ca="1">D3+D4-D5</f>
        <v>1586.1799999999985</v>
      </c>
      <c r="E6" s="1162"/>
      <c r="F6" s="188" t="s">
        <v>52</v>
      </c>
      <c r="G6" s="189">
        <f ca="1">G3+G4-G5</f>
        <v>0</v>
      </c>
      <c r="H6" s="62">
        <f ca="1">H3+H4-H5</f>
        <v>0</v>
      </c>
      <c r="I6" s="1162"/>
      <c r="J6" s="188" t="s">
        <v>52</v>
      </c>
      <c r="K6" s="189">
        <f ca="1">K3+K4-K5</f>
        <v>0</v>
      </c>
      <c r="L6" s="62">
        <f ca="1">L3+L4-L5</f>
        <v>0</v>
      </c>
    </row>
    <row r="7" spans="1:16" ht="15" hidden="1" customHeight="1">
      <c r="A7" s="1167" t="s">
        <v>4</v>
      </c>
      <c r="B7" s="190" t="s">
        <v>9</v>
      </c>
      <c r="C7" s="191">
        <v>5943</v>
      </c>
      <c r="D7" s="192">
        <v>3341.1</v>
      </c>
      <c r="E7" s="1173" t="s">
        <v>4</v>
      </c>
      <c r="F7" s="190" t="s">
        <v>9</v>
      </c>
      <c r="G7" s="191">
        <f>SUMIFS($J:$J,$E:$E,"B",$L:$L,"IO",$I:$I,0.025)</f>
        <v>0</v>
      </c>
      <c r="H7" s="192">
        <f>SUMIFS($K:$K,$E:$E,"B",$L:$L,"IO",$I:$I,0.025)</f>
        <v>0</v>
      </c>
      <c r="I7" s="1167" t="s">
        <v>4</v>
      </c>
      <c r="J7" s="190" t="s">
        <v>9</v>
      </c>
      <c r="K7" s="191">
        <v>50</v>
      </c>
      <c r="L7" s="192">
        <v>36.6</v>
      </c>
    </row>
    <row r="8" spans="1:16" ht="15.75" hidden="1">
      <c r="A8" s="1168"/>
      <c r="B8" s="190" t="s">
        <v>50</v>
      </c>
      <c r="C8" s="193">
        <f ca="1">SUMIFS($I:$I,$D:$D,"B",$K:$K,"I",$H:$H,0.02)</f>
        <v>5168</v>
      </c>
      <c r="D8" s="194">
        <f ca="1">SUMIFS($J:$J,$D:$D,"B",$K:$K,"I",$H:$H,0.02)</f>
        <v>4282.1399999999985</v>
      </c>
      <c r="E8" s="1174"/>
      <c r="F8" s="190" t="s">
        <v>50</v>
      </c>
      <c r="G8" s="191">
        <f ca="1">SUMIFS($I:$I,$D:$D,"B",$K:$K,"I",$H:$H,0.025)</f>
        <v>670</v>
      </c>
      <c r="H8" s="192">
        <f ca="1">SUMIFS($J:$J,$D:$D,"B",$K:$K,"I",$H:$H,0.025)</f>
        <v>516.54</v>
      </c>
      <c r="I8" s="1168"/>
      <c r="J8" s="190" t="s">
        <v>50</v>
      </c>
      <c r="K8" s="191">
        <f ca="1">SUMIFS($I:$I,$D:$D,"B",$K:$K,"I",$H:$H,0.04)</f>
        <v>0</v>
      </c>
      <c r="L8" s="192">
        <f ca="1">SUMIFS($J:$J,$D:$D,"B",$K:$K,"I",$H:$H,0.04)</f>
        <v>0</v>
      </c>
    </row>
    <row r="9" spans="1:16" ht="15.75" hidden="1">
      <c r="A9" s="1168"/>
      <c r="B9" s="190" t="s">
        <v>51</v>
      </c>
      <c r="C9" s="191">
        <f ca="1">SUMIFS($I:$I,$D:$D,"B",$L:$L,"O",$H:$H,0.02)</f>
        <v>2289</v>
      </c>
      <c r="D9" s="192">
        <f ca="1">SUMIFS($J:$J,$D:$D,"B",$L:$L,"O",$H:$H,0.02)</f>
        <v>1979.64</v>
      </c>
      <c r="E9" s="1174"/>
      <c r="F9" s="190" t="s">
        <v>51</v>
      </c>
      <c r="G9" s="191">
        <f ca="1">SUMIFS($I:$I,$D:$D,"B",$L:$L,"O",$H:$H,0.025)</f>
        <v>497</v>
      </c>
      <c r="H9" s="192">
        <f ca="1">SUMIFS($J:$J,$D:$D,"B",$L:$L,"O",$H:$H,0.025)</f>
        <v>398.09999999999997</v>
      </c>
      <c r="I9" s="1168"/>
      <c r="J9" s="190" t="s">
        <v>51</v>
      </c>
      <c r="K9" s="191">
        <f ca="1">SUMIFS($I:$I,$D:$D,"B",$L:$L,"O",$H:$H,0.04)</f>
        <v>0</v>
      </c>
      <c r="L9" s="192">
        <f ca="1">SUMIFS($J:$J,$D:$D,"B",$L:$L,"O",$H:$H,0.04)</f>
        <v>0</v>
      </c>
    </row>
    <row r="10" spans="1:16" ht="15.75" hidden="1">
      <c r="A10" s="1169"/>
      <c r="B10" s="195" t="s">
        <v>52</v>
      </c>
      <c r="C10" s="196">
        <f ca="1">C7+C8-C9</f>
        <v>8822</v>
      </c>
      <c r="D10" s="192">
        <f ca="1">D7+D8-D9</f>
        <v>5643.5999999999976</v>
      </c>
      <c r="E10" s="1175"/>
      <c r="F10" s="195" t="s">
        <v>52</v>
      </c>
      <c r="G10" s="196">
        <f ca="1">G7+G8-G9</f>
        <v>173</v>
      </c>
      <c r="H10" s="192">
        <f ca="1">H7+H8-H9</f>
        <v>118.44</v>
      </c>
      <c r="I10" s="1169"/>
      <c r="J10" s="195" t="s">
        <v>52</v>
      </c>
      <c r="K10" s="196">
        <f ca="1">K7+K8-K9</f>
        <v>50</v>
      </c>
      <c r="L10" s="192">
        <f ca="1">L7+L8-L9</f>
        <v>36.6</v>
      </c>
    </row>
    <row r="11" spans="1:16" s="2" customFormat="1" ht="15.75" customHeight="1">
      <c r="A11" s="237" t="s">
        <v>0</v>
      </c>
      <c r="B11" s="238">
        <v>1</v>
      </c>
      <c r="C11" s="239">
        <v>2</v>
      </c>
      <c r="D11" s="238">
        <v>3</v>
      </c>
      <c r="E11" s="239">
        <v>4</v>
      </c>
      <c r="F11" s="240">
        <v>5</v>
      </c>
      <c r="G11" s="239">
        <v>6</v>
      </c>
      <c r="H11" s="238">
        <v>7</v>
      </c>
      <c r="I11" s="241"/>
      <c r="J11" s="242"/>
      <c r="K11" s="243" t="s">
        <v>1</v>
      </c>
      <c r="L11" s="1114" t="s">
        <v>2</v>
      </c>
      <c r="M11" s="1115"/>
      <c r="N11" s="1116"/>
      <c r="O11" s="1135" t="s">
        <v>151</v>
      </c>
      <c r="P11" s="1135"/>
    </row>
    <row r="12" spans="1:16" s="2" customFormat="1" ht="15.75">
      <c r="A12" s="9" t="s">
        <v>3</v>
      </c>
      <c r="B12" s="10">
        <f t="shared" ref="B12:H12" si="0">SUMIFS($J$43:$J$5230,$B$43:$B$5230,B11&amp;"-03-2020",$D$43:$D$5230,$A$12,$K$43:$K$5230,"I")</f>
        <v>299.03999999999996</v>
      </c>
      <c r="C12" s="780">
        <f t="shared" si="0"/>
        <v>154.38</v>
      </c>
      <c r="D12" s="780">
        <f t="shared" si="0"/>
        <v>251.82</v>
      </c>
      <c r="E12" s="780">
        <f t="shared" si="0"/>
        <v>166.74</v>
      </c>
      <c r="F12" s="780">
        <f t="shared" si="0"/>
        <v>843.42</v>
      </c>
      <c r="G12" s="780">
        <f t="shared" si="0"/>
        <v>231.3</v>
      </c>
      <c r="H12" s="780">
        <f t="shared" si="0"/>
        <v>556.04</v>
      </c>
      <c r="I12" s="10"/>
      <c r="J12" s="1123"/>
      <c r="K12" s="11">
        <f>SUM(B12:I12)</f>
        <v>2502.7399999999998</v>
      </c>
      <c r="L12" s="1117"/>
      <c r="M12" s="1118"/>
      <c r="N12" s="1119"/>
      <c r="O12" s="207" t="s">
        <v>150</v>
      </c>
      <c r="P12" s="96" t="s">
        <v>58</v>
      </c>
    </row>
    <row r="13" spans="1:16" s="2" customFormat="1" ht="15.75">
      <c r="A13" s="9" t="s">
        <v>4</v>
      </c>
      <c r="B13" s="10">
        <f t="shared" ref="B13:H13" si="1">SUMIFS($J$43:$J$5230,$B$43:$B$5230,B11&amp;"-03-2020",$D$43:$D$5230,$A$13,$K$43:$K$5230,"I")</f>
        <v>231.12</v>
      </c>
      <c r="C13" s="780">
        <f t="shared" si="1"/>
        <v>370.08000000000004</v>
      </c>
      <c r="D13" s="780">
        <f t="shared" si="1"/>
        <v>275.45999999999998</v>
      </c>
      <c r="E13" s="780">
        <f t="shared" si="1"/>
        <v>144.66</v>
      </c>
      <c r="F13" s="780">
        <f t="shared" si="1"/>
        <v>121.92000000000002</v>
      </c>
      <c r="G13" s="780">
        <f t="shared" si="1"/>
        <v>67.740000000000009</v>
      </c>
      <c r="H13" s="780">
        <f t="shared" si="1"/>
        <v>452.51999999999992</v>
      </c>
      <c r="I13" s="10"/>
      <c r="J13" s="1123"/>
      <c r="K13" s="11">
        <f>SUM(B13:I13)</f>
        <v>1663.5</v>
      </c>
      <c r="L13" s="1120"/>
      <c r="M13" s="1121"/>
      <c r="N13" s="1122"/>
      <c r="O13" s="252">
        <f>K12+K15+K18+K21</f>
        <v>7462.5199999999995</v>
      </c>
      <c r="P13" s="252" t="s">
        <v>3</v>
      </c>
    </row>
    <row r="14" spans="1:16" s="2" customFormat="1" ht="15.75" customHeight="1">
      <c r="A14" s="237" t="s">
        <v>0</v>
      </c>
      <c r="B14" s="238">
        <v>8</v>
      </c>
      <c r="C14" s="240">
        <v>9</v>
      </c>
      <c r="D14" s="238">
        <v>10</v>
      </c>
      <c r="E14" s="240">
        <v>11</v>
      </c>
      <c r="F14" s="238">
        <v>12</v>
      </c>
      <c r="G14" s="240">
        <v>13</v>
      </c>
      <c r="H14" s="238">
        <v>14</v>
      </c>
      <c r="I14" s="240">
        <v>15</v>
      </c>
      <c r="J14" s="244"/>
      <c r="K14" s="245" t="s">
        <v>5</v>
      </c>
      <c r="L14" s="1176" t="s">
        <v>3</v>
      </c>
      <c r="M14" s="1163">
        <f>K12+K15+K18+K21</f>
        <v>7462.5199999999995</v>
      </c>
      <c r="N14" s="1164"/>
      <c r="O14" s="252">
        <f>K13+K16+K19+K22</f>
        <v>4798.68</v>
      </c>
      <c r="P14" s="252" t="s">
        <v>4</v>
      </c>
    </row>
    <row r="15" spans="1:16" s="2" customFormat="1" ht="19.5" customHeight="1">
      <c r="A15" s="9" t="s">
        <v>3</v>
      </c>
      <c r="B15" s="10">
        <f t="shared" ref="B15:I15" si="2">SUMIFS($J$43:$J$5230,$B$43:$B$5230,B14&amp;"-03-2020",$D$43:$D$5230,$A$15,$K$43:$K$5230,"I")</f>
        <v>366.48</v>
      </c>
      <c r="C15" s="780">
        <f t="shared" si="2"/>
        <v>508.5</v>
      </c>
      <c r="D15" s="780">
        <f t="shared" si="2"/>
        <v>516.5</v>
      </c>
      <c r="E15" s="780">
        <f t="shared" si="2"/>
        <v>562.0200000000001</v>
      </c>
      <c r="F15" s="780">
        <f t="shared" si="2"/>
        <v>350.28000000000003</v>
      </c>
      <c r="G15" s="780">
        <f t="shared" si="2"/>
        <v>0</v>
      </c>
      <c r="H15" s="780">
        <f t="shared" si="2"/>
        <v>424.02000000000004</v>
      </c>
      <c r="I15" s="780">
        <f t="shared" si="2"/>
        <v>231.7</v>
      </c>
      <c r="J15" s="1127"/>
      <c r="K15" s="11">
        <f>SUM(B15:I15)</f>
        <v>2959.5</v>
      </c>
      <c r="L15" s="1177"/>
      <c r="M15" s="1165"/>
      <c r="N15" s="1166"/>
      <c r="O15" s="253">
        <f>SUM(O13:O14)</f>
        <v>12261.2</v>
      </c>
      <c r="P15" s="252"/>
    </row>
    <row r="16" spans="1:16" s="2" customFormat="1" ht="18.75" customHeight="1">
      <c r="A16" s="9" t="s">
        <v>4</v>
      </c>
      <c r="B16" s="10">
        <f t="shared" ref="B16:I16" si="3">SUMIFS($J$43:$J$5230,$B$43:$B$5230,B14&amp;"-03-2020",$D$43:$D$5230,$A$16,$K$43:$K$5230,"I")</f>
        <v>108.41999999999999</v>
      </c>
      <c r="C16" s="780">
        <f t="shared" si="3"/>
        <v>89.82</v>
      </c>
      <c r="D16" s="780">
        <f t="shared" si="3"/>
        <v>51.419999999999995</v>
      </c>
      <c r="E16" s="780">
        <f t="shared" si="3"/>
        <v>181.31999999999996</v>
      </c>
      <c r="F16" s="780">
        <f t="shared" si="3"/>
        <v>111.17999999999999</v>
      </c>
      <c r="G16" s="780">
        <f t="shared" si="3"/>
        <v>0</v>
      </c>
      <c r="H16" s="780">
        <f t="shared" si="3"/>
        <v>249.72</v>
      </c>
      <c r="I16" s="780">
        <f t="shared" si="3"/>
        <v>213.42000000000002</v>
      </c>
      <c r="J16" s="1127"/>
      <c r="K16" s="11">
        <f>SUM(B16:I16)</f>
        <v>1005.3</v>
      </c>
      <c r="L16" s="1176" t="s">
        <v>4</v>
      </c>
      <c r="M16" s="1170">
        <f>K13+K16+K19+K22</f>
        <v>4798.68</v>
      </c>
      <c r="N16" s="1170"/>
      <c r="O16" s="1153" t="s">
        <v>152</v>
      </c>
      <c r="P16" s="1153"/>
    </row>
    <row r="17" spans="1:20" s="2" customFormat="1" ht="15.75" customHeight="1">
      <c r="A17" s="237" t="s">
        <v>0</v>
      </c>
      <c r="B17" s="238">
        <v>16</v>
      </c>
      <c r="C17" s="238">
        <v>17</v>
      </c>
      <c r="D17" s="238">
        <v>18</v>
      </c>
      <c r="E17" s="238">
        <v>19</v>
      </c>
      <c r="F17" s="238">
        <v>20</v>
      </c>
      <c r="G17" s="238">
        <v>21</v>
      </c>
      <c r="H17" s="238">
        <v>22</v>
      </c>
      <c r="I17" s="238">
        <v>23</v>
      </c>
      <c r="J17" s="246"/>
      <c r="K17" s="158" t="s">
        <v>6</v>
      </c>
      <c r="L17" s="1177"/>
      <c r="M17" s="1170"/>
      <c r="N17" s="1170"/>
      <c r="O17" s="252">
        <f>M30</f>
        <v>7277.22</v>
      </c>
      <c r="P17" s="252" t="s">
        <v>3</v>
      </c>
    </row>
    <row r="18" spans="1:20" s="2" customFormat="1" ht="18.75" customHeight="1">
      <c r="A18" s="9" t="s">
        <v>3</v>
      </c>
      <c r="B18" s="10">
        <f t="shared" ref="B18:I18" si="4">SUMIFS($J$43:$J$5230,$B$43:$B$5230,B17&amp;"-03-2020",$D$43:$D$5230,$A$18,$K$43:$K$5230,"I")</f>
        <v>386.82000000000005</v>
      </c>
      <c r="C18" s="780">
        <f t="shared" si="4"/>
        <v>366.52</v>
      </c>
      <c r="D18" s="780">
        <f t="shared" si="4"/>
        <v>286.38000000000005</v>
      </c>
      <c r="E18" s="780">
        <f t="shared" si="4"/>
        <v>373.92</v>
      </c>
      <c r="F18" s="780">
        <f t="shared" si="4"/>
        <v>155.36000000000001</v>
      </c>
      <c r="G18" s="780">
        <f t="shared" si="4"/>
        <v>306.78000000000003</v>
      </c>
      <c r="H18" s="780">
        <f t="shared" si="4"/>
        <v>124.49999999999999</v>
      </c>
      <c r="I18" s="780">
        <f t="shared" si="4"/>
        <v>0</v>
      </c>
      <c r="J18" s="15"/>
      <c r="K18" s="11">
        <f>SUM(B18:I18)</f>
        <v>2000.28</v>
      </c>
      <c r="L18" s="74"/>
      <c r="M18" s="75"/>
      <c r="N18" s="76"/>
      <c r="O18" s="252">
        <f>K29+K32+K35+K38+O36</f>
        <v>2377.7399999999998</v>
      </c>
      <c r="P18" s="252" t="s">
        <v>4</v>
      </c>
    </row>
    <row r="19" spans="1:20" s="2" customFormat="1" ht="18.75" customHeight="1">
      <c r="A19" s="9" t="s">
        <v>4</v>
      </c>
      <c r="B19" s="10">
        <f t="shared" ref="B19:I19" si="5">SUMIFS($J$43:$J$5230,$B$43:$B$5230,B17&amp;"-03-2020",$D$43:$D$5230,$A$19,$K$43:$K$5230,"I")</f>
        <v>304.44000000000005</v>
      </c>
      <c r="C19" s="780">
        <f t="shared" si="5"/>
        <v>440.94</v>
      </c>
      <c r="D19" s="780">
        <f t="shared" si="5"/>
        <v>223.68</v>
      </c>
      <c r="E19" s="780">
        <f t="shared" si="5"/>
        <v>366.24000000000007</v>
      </c>
      <c r="F19" s="780">
        <f t="shared" si="5"/>
        <v>288.77999999999997</v>
      </c>
      <c r="G19" s="780">
        <f t="shared" si="5"/>
        <v>159.89999999999998</v>
      </c>
      <c r="H19" s="780">
        <f t="shared" si="5"/>
        <v>345.9</v>
      </c>
      <c r="I19" s="780">
        <f t="shared" si="5"/>
        <v>0</v>
      </c>
      <c r="J19" s="15"/>
      <c r="K19" s="11">
        <f>SUM(B19:I19)</f>
        <v>2129.88</v>
      </c>
      <c r="M19" s="197"/>
      <c r="N19" s="198"/>
      <c r="O19" s="253">
        <f>SUM(O17:O18)</f>
        <v>9654.9599999999991</v>
      </c>
      <c r="P19" s="252"/>
      <c r="T19" s="2" t="s">
        <v>7</v>
      </c>
    </row>
    <row r="20" spans="1:20" s="2" customFormat="1" ht="15.75" customHeight="1">
      <c r="A20" s="237" t="s">
        <v>0</v>
      </c>
      <c r="B20" s="238">
        <v>24</v>
      </c>
      <c r="C20" s="238">
        <v>25</v>
      </c>
      <c r="D20" s="238">
        <v>26</v>
      </c>
      <c r="E20" s="238">
        <v>27</v>
      </c>
      <c r="F20" s="238">
        <v>28</v>
      </c>
      <c r="G20" s="238">
        <v>29</v>
      </c>
      <c r="H20" s="238">
        <v>30</v>
      </c>
      <c r="I20" s="238">
        <v>31</v>
      </c>
      <c r="J20" s="246"/>
      <c r="K20" s="241" t="s">
        <v>8</v>
      </c>
      <c r="L20" s="71"/>
      <c r="M20" s="72"/>
      <c r="N20" s="73"/>
    </row>
    <row r="21" spans="1:20" s="2" customFormat="1" ht="18.75" customHeight="1">
      <c r="A21" s="9" t="s">
        <v>3</v>
      </c>
      <c r="B21" s="10">
        <f t="shared" ref="B21:I21" si="6">SUMIFS($J$43:$J$5230,$B$43:$B$5230,B20&amp;"-03-2020",$D$43:$D$5230,$A$21,$K$43:$K$5230,"I")</f>
        <v>0</v>
      </c>
      <c r="C21" s="780">
        <f t="shared" si="6"/>
        <v>0</v>
      </c>
      <c r="D21" s="780">
        <f t="shared" si="6"/>
        <v>0</v>
      </c>
      <c r="E21" s="780">
        <f t="shared" si="6"/>
        <v>0</v>
      </c>
      <c r="F21" s="780">
        <f t="shared" si="6"/>
        <v>0</v>
      </c>
      <c r="G21" s="780">
        <f t="shared" si="6"/>
        <v>0</v>
      </c>
      <c r="H21" s="780">
        <f t="shared" si="6"/>
        <v>0</v>
      </c>
      <c r="I21" s="780">
        <f t="shared" si="6"/>
        <v>0</v>
      </c>
      <c r="J21" s="15"/>
      <c r="K21" s="11">
        <f>SUM(B21:I21)</f>
        <v>0</v>
      </c>
      <c r="L21" s="1178">
        <f>M14+M16</f>
        <v>12261.2</v>
      </c>
      <c r="M21" s="1179"/>
      <c r="N21" s="1180"/>
    </row>
    <row r="22" spans="1:20" s="2" customFormat="1" ht="18.75" customHeight="1">
      <c r="A22" s="9" t="s">
        <v>4</v>
      </c>
      <c r="B22" s="10">
        <f t="shared" ref="B22:I22" si="7">SUMIFS($J$43:$J$5230,$B$43:$B$5230,B20&amp;"-03-2020",$D$43:$D$5230,$A$22,$K$43:$K$5230,"I")</f>
        <v>0</v>
      </c>
      <c r="C22" s="780">
        <f t="shared" si="7"/>
        <v>0</v>
      </c>
      <c r="D22" s="780">
        <f t="shared" si="7"/>
        <v>0</v>
      </c>
      <c r="E22" s="780">
        <f t="shared" si="7"/>
        <v>0</v>
      </c>
      <c r="F22" s="780">
        <f t="shared" si="7"/>
        <v>0</v>
      </c>
      <c r="G22" s="780">
        <f t="shared" si="7"/>
        <v>0</v>
      </c>
      <c r="H22" s="780">
        <f t="shared" si="7"/>
        <v>0</v>
      </c>
      <c r="I22" s="780">
        <f t="shared" si="7"/>
        <v>0</v>
      </c>
      <c r="J22" s="17"/>
      <c r="K22" s="11">
        <f>SUM(B22:I22)</f>
        <v>0</v>
      </c>
      <c r="L22" s="1165"/>
      <c r="M22" s="1181"/>
      <c r="N22" s="1166"/>
    </row>
    <row r="23" spans="1:20" s="2" customFormat="1" ht="18.75" customHeight="1">
      <c r="A23" s="18"/>
      <c r="B23" s="1131" t="s">
        <v>9</v>
      </c>
      <c r="C23" s="1131"/>
      <c r="D23" s="1131"/>
      <c r="E23" s="19"/>
      <c r="F23" s="19"/>
      <c r="G23" s="19"/>
      <c r="H23" s="19"/>
      <c r="I23" s="19"/>
      <c r="J23" s="20"/>
      <c r="K23" s="18"/>
      <c r="L23" s="1131" t="s">
        <v>159</v>
      </c>
      <c r="M23" s="1182"/>
      <c r="N23" s="1183"/>
    </row>
    <row r="24" spans="1:20" s="2" customFormat="1" ht="18.75" customHeight="1">
      <c r="A24" s="18" t="s">
        <v>3</v>
      </c>
      <c r="B24" s="1170">
        <v>855.78</v>
      </c>
      <c r="C24" s="1170"/>
      <c r="D24" s="1170"/>
      <c r="E24" s="256"/>
      <c r="F24" s="256"/>
      <c r="G24" s="256"/>
      <c r="H24" s="256"/>
      <c r="I24" s="256"/>
      <c r="J24" s="256"/>
      <c r="K24" s="257" t="s">
        <v>3</v>
      </c>
      <c r="L24" s="1170">
        <f>B24+M14-M30</f>
        <v>1041.079999999999</v>
      </c>
      <c r="M24" s="1171"/>
      <c r="N24" s="1172"/>
    </row>
    <row r="25" spans="1:20" s="2" customFormat="1" ht="18.75" customHeight="1">
      <c r="A25" s="18" t="s">
        <v>4</v>
      </c>
      <c r="B25" s="1170">
        <v>15052.81</v>
      </c>
      <c r="C25" s="1170"/>
      <c r="D25" s="1170"/>
      <c r="E25" s="256"/>
      <c r="F25" s="256"/>
      <c r="G25" s="256"/>
      <c r="H25" s="256"/>
      <c r="I25" s="256"/>
      <c r="J25" s="256"/>
      <c r="K25" s="257" t="s">
        <v>4</v>
      </c>
      <c r="L25" s="1170">
        <f>B25+M16-M33</f>
        <v>17473.75</v>
      </c>
      <c r="M25" s="1171"/>
      <c r="N25" s="1172"/>
    </row>
    <row r="26" spans="1:20" s="2" customFormat="1" ht="18.75" customHeight="1">
      <c r="A26" s="21"/>
      <c r="B26" s="19"/>
      <c r="C26" s="19"/>
      <c r="D26" s="19"/>
      <c r="E26" s="19"/>
      <c r="F26" s="19"/>
      <c r="G26" s="19"/>
      <c r="H26" s="19"/>
      <c r="I26" s="19"/>
      <c r="J26" s="22"/>
      <c r="K26" s="23"/>
      <c r="L26" s="24"/>
      <c r="M26" s="24"/>
      <c r="N26" s="24"/>
    </row>
    <row r="27" spans="1:20" s="2" customFormat="1" ht="15.75" customHeight="1">
      <c r="A27" s="237" t="s">
        <v>10</v>
      </c>
      <c r="B27" s="238">
        <v>1</v>
      </c>
      <c r="C27" s="239">
        <v>2</v>
      </c>
      <c r="D27" s="238">
        <v>3</v>
      </c>
      <c r="E27" s="239">
        <v>4</v>
      </c>
      <c r="F27" s="240">
        <v>5</v>
      </c>
      <c r="G27" s="239">
        <v>6</v>
      </c>
      <c r="H27" s="238">
        <v>7</v>
      </c>
      <c r="I27" s="241"/>
      <c r="J27" s="247"/>
      <c r="K27" s="243" t="s">
        <v>1</v>
      </c>
      <c r="L27" s="1114" t="s">
        <v>11</v>
      </c>
      <c r="M27" s="1115"/>
      <c r="N27" s="1116"/>
    </row>
    <row r="28" spans="1:20" s="2" customFormat="1" ht="18.75">
      <c r="A28" s="9" t="s">
        <v>3</v>
      </c>
      <c r="B28" s="10">
        <f t="shared" ref="B28:H28" si="8">SUMIFS($J$43:$J$5230,$B$43:$B$5230,B27&amp;"-03-2020",$D$43:$D$5230,$A$28,$L$43:$L$5230,"O")</f>
        <v>261.54000000000002</v>
      </c>
      <c r="C28" s="780">
        <f t="shared" si="8"/>
        <v>126.30000000000001</v>
      </c>
      <c r="D28" s="780">
        <f t="shared" si="8"/>
        <v>251.82</v>
      </c>
      <c r="E28" s="780">
        <f t="shared" si="8"/>
        <v>166.74</v>
      </c>
      <c r="F28" s="780">
        <f t="shared" si="8"/>
        <v>843.42</v>
      </c>
      <c r="G28" s="780">
        <f t="shared" si="8"/>
        <v>160.02000000000001</v>
      </c>
      <c r="H28" s="780">
        <f t="shared" si="8"/>
        <v>493.46000000000004</v>
      </c>
      <c r="I28" s="10"/>
      <c r="J28" s="1123"/>
      <c r="K28" s="61">
        <f>SUM(B28:I28)</f>
        <v>2303.3000000000002</v>
      </c>
      <c r="L28" s="1117"/>
      <c r="M28" s="1118"/>
      <c r="N28" s="1119"/>
    </row>
    <row r="29" spans="1:20" s="2" customFormat="1" ht="18.75">
      <c r="A29" s="9" t="s">
        <v>4</v>
      </c>
      <c r="B29" s="10">
        <f t="shared" ref="B29:H29" si="9">SUMIFS($J$43:$J$5230,$B$43:$B$5230,B27&amp;"-03-2020",$D$43:$D$5230,$A$29,$L$43:$L$5230,"O")</f>
        <v>59.76</v>
      </c>
      <c r="C29" s="780">
        <f t="shared" si="9"/>
        <v>38.28</v>
      </c>
      <c r="D29" s="780">
        <f t="shared" si="9"/>
        <v>108.78</v>
      </c>
      <c r="E29" s="780">
        <f t="shared" si="9"/>
        <v>15.12</v>
      </c>
      <c r="F29" s="780">
        <f t="shared" si="9"/>
        <v>74.88</v>
      </c>
      <c r="G29" s="780">
        <f t="shared" si="9"/>
        <v>67.740000000000009</v>
      </c>
      <c r="H29" s="780">
        <f t="shared" si="9"/>
        <v>342.11999999999995</v>
      </c>
      <c r="I29" s="10"/>
      <c r="J29" s="1123"/>
      <c r="K29" s="61">
        <f>SUM(B29:I29)</f>
        <v>706.68</v>
      </c>
      <c r="L29" s="1120"/>
      <c r="M29" s="1121"/>
      <c r="N29" s="1122"/>
    </row>
    <row r="30" spans="1:20" s="2" customFormat="1" ht="15.75" customHeight="1">
      <c r="A30" s="237" t="s">
        <v>10</v>
      </c>
      <c r="B30" s="238">
        <v>8</v>
      </c>
      <c r="C30" s="240">
        <v>9</v>
      </c>
      <c r="D30" s="238">
        <v>10</v>
      </c>
      <c r="E30" s="240">
        <v>11</v>
      </c>
      <c r="F30" s="238">
        <v>12</v>
      </c>
      <c r="G30" s="240">
        <v>13</v>
      </c>
      <c r="H30" s="238">
        <v>14</v>
      </c>
      <c r="I30" s="248">
        <v>15</v>
      </c>
      <c r="J30" s="244"/>
      <c r="K30" s="249" t="s">
        <v>5</v>
      </c>
      <c r="L30" s="1184" t="s">
        <v>3</v>
      </c>
      <c r="M30" s="1129">
        <f>SUM(K28+K31+K34+K37+O31)</f>
        <v>7277.22</v>
      </c>
      <c r="N30" s="1129"/>
    </row>
    <row r="31" spans="1:20" s="2" customFormat="1" ht="19.5" customHeight="1">
      <c r="A31" s="9" t="s">
        <v>3</v>
      </c>
      <c r="B31" s="10">
        <f t="shared" ref="B31:I31" si="10">SUMIFS($J$43:$J$5230,$B$43:$B$5230,B30&amp;"-03-2020",$D$43:$D$5230,$A$31,$L$43:$L$5230,"O")</f>
        <v>366.48</v>
      </c>
      <c r="C31" s="780">
        <f t="shared" si="10"/>
        <v>487.62</v>
      </c>
      <c r="D31" s="780">
        <f t="shared" si="10"/>
        <v>458.06</v>
      </c>
      <c r="E31" s="780">
        <f t="shared" si="10"/>
        <v>562.0200000000001</v>
      </c>
      <c r="F31" s="780">
        <f t="shared" si="10"/>
        <v>331.8</v>
      </c>
      <c r="G31" s="780">
        <f t="shared" si="10"/>
        <v>0</v>
      </c>
      <c r="H31" s="780">
        <f t="shared" si="10"/>
        <v>424.02000000000004</v>
      </c>
      <c r="I31" s="780">
        <f t="shared" si="10"/>
        <v>231.7</v>
      </c>
      <c r="J31" s="1127"/>
      <c r="K31" s="63">
        <f>SUM(B31:I31)</f>
        <v>2861.7000000000003</v>
      </c>
      <c r="L31" s="1185"/>
      <c r="M31" s="1129"/>
      <c r="N31" s="1129"/>
      <c r="O31" s="559">
        <v>855.78</v>
      </c>
    </row>
    <row r="32" spans="1:20" s="2" customFormat="1" ht="18.75" customHeight="1">
      <c r="A32" s="9" t="s">
        <v>4</v>
      </c>
      <c r="B32" s="10">
        <f t="shared" ref="B32:I32" si="11">SUMIFS($J$43:$J$5230,$B$43:$B$5230,B30&amp;"-03-2020",$D$43:$D$5230,$A$32,$L$43:$L$5230,"O")</f>
        <v>108.41999999999999</v>
      </c>
      <c r="C32" s="780">
        <f t="shared" si="11"/>
        <v>29.040000000000003</v>
      </c>
      <c r="D32" s="780">
        <f t="shared" si="11"/>
        <v>40.619999999999997</v>
      </c>
      <c r="E32" s="780">
        <f t="shared" si="11"/>
        <v>100.32000000000001</v>
      </c>
      <c r="F32" s="780">
        <f t="shared" si="11"/>
        <v>111.17999999999999</v>
      </c>
      <c r="G32" s="780">
        <f t="shared" si="11"/>
        <v>0</v>
      </c>
      <c r="H32" s="780">
        <f t="shared" si="11"/>
        <v>228.84</v>
      </c>
      <c r="I32" s="780">
        <f t="shared" si="11"/>
        <v>166.79999999999998</v>
      </c>
      <c r="J32" s="1127"/>
      <c r="K32" s="63">
        <f>SUM(B32:I32)</f>
        <v>785.21999999999991</v>
      </c>
      <c r="L32" s="199"/>
      <c r="M32" s="1186"/>
      <c r="N32" s="1187"/>
      <c r="P32" s="14"/>
    </row>
    <row r="33" spans="1:15" s="2" customFormat="1" ht="15.75" customHeight="1">
      <c r="A33" s="237" t="s">
        <v>10</v>
      </c>
      <c r="B33" s="238">
        <v>16</v>
      </c>
      <c r="C33" s="238">
        <v>17</v>
      </c>
      <c r="D33" s="238">
        <v>18</v>
      </c>
      <c r="E33" s="238">
        <v>19</v>
      </c>
      <c r="F33" s="238">
        <v>20</v>
      </c>
      <c r="G33" s="238">
        <v>21</v>
      </c>
      <c r="H33" s="238">
        <v>22</v>
      </c>
      <c r="I33" s="238">
        <v>23</v>
      </c>
      <c r="J33" s="246"/>
      <c r="K33" s="250" t="s">
        <v>6</v>
      </c>
      <c r="L33" s="1184" t="s">
        <v>4</v>
      </c>
      <c r="M33" s="1105">
        <f>SUM(K29+K32+K35+K38+O33)</f>
        <v>2377.7399999999998</v>
      </c>
      <c r="N33" s="1107"/>
      <c r="O33" s="559"/>
    </row>
    <row r="34" spans="1:15" s="2" customFormat="1" ht="18.75" customHeight="1">
      <c r="A34" s="9" t="s">
        <v>3</v>
      </c>
      <c r="B34" s="10">
        <f t="shared" ref="B34:I34" si="12">SUMIFS($J$43:$J$5230,$B$43:$B$5230,B33&amp;"-03-2020",$D$43:$D$5230,$A$34,$L$43:$L$5230,"O")</f>
        <v>386.82000000000005</v>
      </c>
      <c r="C34" s="780">
        <f t="shared" si="12"/>
        <v>322.12</v>
      </c>
      <c r="D34" s="780">
        <f t="shared" si="12"/>
        <v>286.38000000000005</v>
      </c>
      <c r="E34" s="780">
        <f t="shared" si="12"/>
        <v>132.96</v>
      </c>
      <c r="F34" s="780">
        <f t="shared" si="12"/>
        <v>0</v>
      </c>
      <c r="G34" s="780">
        <f t="shared" si="12"/>
        <v>99.36</v>
      </c>
      <c r="H34" s="780">
        <f t="shared" si="12"/>
        <v>28.799999999999997</v>
      </c>
      <c r="I34" s="780">
        <f t="shared" si="12"/>
        <v>0</v>
      </c>
      <c r="J34" s="15"/>
      <c r="K34" s="64">
        <f>SUM(B34:J34)</f>
        <v>1256.44</v>
      </c>
      <c r="L34" s="1185"/>
      <c r="M34" s="1111"/>
      <c r="N34" s="1113"/>
      <c r="O34" s="550"/>
    </row>
    <row r="35" spans="1:15" s="2" customFormat="1" ht="18" customHeight="1">
      <c r="A35" s="9" t="s">
        <v>4</v>
      </c>
      <c r="B35" s="10">
        <f t="shared" ref="B35:I35" si="13">SUMIFS($J$43:$J$5230,$B$43:$B$5230,B33&amp;"-03-2020",$D$43:$D$5230,$A$35,$L$43:$L$5230,"O")</f>
        <v>235.08</v>
      </c>
      <c r="C35" s="780">
        <f t="shared" si="13"/>
        <v>157.62</v>
      </c>
      <c r="D35" s="780">
        <f t="shared" si="13"/>
        <v>30.959999999999997</v>
      </c>
      <c r="E35" s="780">
        <f t="shared" si="13"/>
        <v>158.10000000000002</v>
      </c>
      <c r="F35" s="780">
        <f t="shared" si="13"/>
        <v>69.78</v>
      </c>
      <c r="G35" s="780">
        <f t="shared" si="13"/>
        <v>108.78</v>
      </c>
      <c r="H35" s="780">
        <f t="shared" si="13"/>
        <v>125.52</v>
      </c>
      <c r="I35" s="780">
        <f t="shared" si="13"/>
        <v>0</v>
      </c>
      <c r="J35" s="15"/>
      <c r="K35" s="64">
        <f>SUM(B35:J35)</f>
        <v>885.83999999999992</v>
      </c>
      <c r="L35" s="1105">
        <f>M30+M33</f>
        <v>9654.9599999999991</v>
      </c>
      <c r="M35" s="1106"/>
      <c r="N35" s="1107"/>
      <c r="O35" s="264"/>
    </row>
    <row r="36" spans="1:15" s="2" customFormat="1" ht="18" customHeight="1">
      <c r="A36" s="237" t="s">
        <v>10</v>
      </c>
      <c r="B36" s="238">
        <v>24</v>
      </c>
      <c r="C36" s="238">
        <v>25</v>
      </c>
      <c r="D36" s="238">
        <v>26</v>
      </c>
      <c r="E36" s="238">
        <v>27</v>
      </c>
      <c r="F36" s="238">
        <v>28</v>
      </c>
      <c r="G36" s="238">
        <v>29</v>
      </c>
      <c r="H36" s="238">
        <v>30</v>
      </c>
      <c r="I36" s="238">
        <v>31</v>
      </c>
      <c r="J36" s="246"/>
      <c r="K36" s="251" t="s">
        <v>8</v>
      </c>
      <c r="L36" s="1108"/>
      <c r="M36" s="1109"/>
      <c r="N36" s="1110"/>
      <c r="O36" s="551"/>
    </row>
    <row r="37" spans="1:15" s="2" customFormat="1" ht="18.75" customHeight="1">
      <c r="A37" s="9" t="s">
        <v>3</v>
      </c>
      <c r="B37" s="10">
        <f t="shared" ref="B37:I37" si="14">SUMIFS($J$43:$J$5230,$B$43:$B$5230,B36&amp;"-03-2020",$D$43:$D$5230,$A$37,$L$43:$L$5230,"O")</f>
        <v>0</v>
      </c>
      <c r="C37" s="780">
        <f t="shared" si="14"/>
        <v>0</v>
      </c>
      <c r="D37" s="780">
        <f t="shared" si="14"/>
        <v>0</v>
      </c>
      <c r="E37" s="780">
        <f t="shared" si="14"/>
        <v>0</v>
      </c>
      <c r="F37" s="780">
        <f t="shared" si="14"/>
        <v>0</v>
      </c>
      <c r="G37" s="780">
        <f t="shared" si="14"/>
        <v>0</v>
      </c>
      <c r="H37" s="780">
        <f t="shared" si="14"/>
        <v>0</v>
      </c>
      <c r="I37" s="780">
        <f t="shared" si="14"/>
        <v>0</v>
      </c>
      <c r="J37" s="15"/>
      <c r="K37" s="64">
        <f>SUM(B37:J37)</f>
        <v>0</v>
      </c>
      <c r="L37" s="1108"/>
      <c r="M37" s="1109"/>
      <c r="N37" s="1110"/>
    </row>
    <row r="38" spans="1:15" s="2" customFormat="1" ht="18.75" customHeight="1">
      <c r="A38" s="9" t="s">
        <v>4</v>
      </c>
      <c r="B38" s="10">
        <f t="shared" ref="B38:I38" si="15">SUMIFS($J$43:$J$5230,$B$43:$B$5230,B36&amp;"-03-2020",$D$43:$D$5230,$A$38,$L$43:$L$5230,"O")</f>
        <v>0</v>
      </c>
      <c r="C38" s="780">
        <f t="shared" si="15"/>
        <v>0</v>
      </c>
      <c r="D38" s="780">
        <f t="shared" si="15"/>
        <v>0</v>
      </c>
      <c r="E38" s="780">
        <f t="shared" si="15"/>
        <v>0</v>
      </c>
      <c r="F38" s="780">
        <f t="shared" si="15"/>
        <v>0</v>
      </c>
      <c r="G38" s="780">
        <f t="shared" si="15"/>
        <v>0</v>
      </c>
      <c r="H38" s="780">
        <f t="shared" si="15"/>
        <v>0</v>
      </c>
      <c r="I38" s="780">
        <f t="shared" si="15"/>
        <v>0</v>
      </c>
      <c r="J38" s="17"/>
      <c r="K38" s="64">
        <f>SUM(B38:J38)</f>
        <v>0</v>
      </c>
      <c r="L38" s="1111"/>
      <c r="M38" s="1112"/>
      <c r="N38" s="1113"/>
    </row>
    <row r="39" spans="1:15" ht="15.75">
      <c r="A39" s="84"/>
      <c r="B39" s="89"/>
      <c r="C39" s="200"/>
      <c r="D39" s="200"/>
      <c r="E39" s="201"/>
      <c r="F39" s="88"/>
      <c r="G39" s="88"/>
      <c r="H39" s="180"/>
      <c r="I39" s="43"/>
      <c r="J39" s="85"/>
      <c r="K39" s="86"/>
      <c r="L39" s="87"/>
    </row>
    <row r="40" spans="1:15" ht="49.5" customHeight="1">
      <c r="A40" s="309" t="s">
        <v>17</v>
      </c>
      <c r="B40" s="310" t="s">
        <v>18</v>
      </c>
      <c r="C40" s="311" t="s">
        <v>19</v>
      </c>
      <c r="D40" s="311" t="s">
        <v>22</v>
      </c>
      <c r="E40" s="309" t="s">
        <v>23</v>
      </c>
      <c r="F40" s="309" t="s">
        <v>24</v>
      </c>
      <c r="G40" s="309" t="s">
        <v>25</v>
      </c>
      <c r="H40" s="312" t="s">
        <v>26</v>
      </c>
      <c r="I40" s="309" t="s">
        <v>27</v>
      </c>
      <c r="J40" s="313" t="s">
        <v>91</v>
      </c>
      <c r="K40" s="314" t="s">
        <v>43</v>
      </c>
      <c r="L40" s="315" t="s">
        <v>44</v>
      </c>
      <c r="M40" s="316" t="s">
        <v>45</v>
      </c>
      <c r="N40" s="202"/>
    </row>
    <row r="41" spans="1:15" ht="15.75">
      <c r="A41" s="343"/>
      <c r="B41" s="378"/>
      <c r="C41" s="379"/>
      <c r="D41" s="560" t="s">
        <v>3</v>
      </c>
      <c r="E41" s="380"/>
      <c r="F41" s="381"/>
      <c r="G41" s="381"/>
      <c r="H41" s="382"/>
      <c r="I41" s="383"/>
      <c r="J41" s="561">
        <v>855.78</v>
      </c>
      <c r="K41" s="328"/>
      <c r="L41" s="328" t="s">
        <v>32</v>
      </c>
      <c r="M41" s="386"/>
      <c r="N41" s="833"/>
    </row>
    <row r="42" spans="1:15" ht="15.75">
      <c r="B42" s="378"/>
      <c r="C42" s="343"/>
      <c r="D42" s="560" t="s">
        <v>4</v>
      </c>
      <c r="E42" s="380"/>
      <c r="F42" s="381"/>
      <c r="G42" s="381"/>
      <c r="H42" s="382"/>
      <c r="I42" s="383"/>
      <c r="J42" s="561">
        <v>15052.81</v>
      </c>
      <c r="K42" s="328"/>
      <c r="L42" s="385"/>
      <c r="M42" s="386"/>
    </row>
    <row r="43" spans="1:15" ht="15.75">
      <c r="A43" s="570">
        <v>1</v>
      </c>
      <c r="B43" s="378">
        <v>43891</v>
      </c>
      <c r="C43" s="379" t="s">
        <v>31</v>
      </c>
      <c r="D43" s="379" t="s">
        <v>3</v>
      </c>
      <c r="E43" s="380" t="s">
        <v>220</v>
      </c>
      <c r="F43" s="381">
        <v>1.6</v>
      </c>
      <c r="G43" s="381">
        <v>0.6</v>
      </c>
      <c r="H43" s="382">
        <v>0.02</v>
      </c>
      <c r="I43" s="383">
        <v>40</v>
      </c>
      <c r="J43" s="384">
        <f t="shared" ref="J43:J44" si="16">F43*G43*I43</f>
        <v>38.4</v>
      </c>
      <c r="K43" s="395" t="s">
        <v>33</v>
      </c>
      <c r="L43" s="396" t="s">
        <v>32</v>
      </c>
      <c r="M43" s="397" t="s">
        <v>216</v>
      </c>
      <c r="N43" s="398" t="s">
        <v>68</v>
      </c>
    </row>
    <row r="44" spans="1:15" ht="15.75">
      <c r="A44" s="343">
        <v>2</v>
      </c>
      <c r="B44" s="378">
        <v>43891</v>
      </c>
      <c r="C44" s="379" t="s">
        <v>31</v>
      </c>
      <c r="D44" s="379" t="s">
        <v>3</v>
      </c>
      <c r="E44" s="380" t="s">
        <v>165</v>
      </c>
      <c r="F44" s="381">
        <v>1.6</v>
      </c>
      <c r="G44" s="381">
        <v>0.6</v>
      </c>
      <c r="H44" s="382">
        <v>0.02</v>
      </c>
      <c r="I44" s="383">
        <v>40</v>
      </c>
      <c r="J44" s="384">
        <f t="shared" si="16"/>
        <v>38.4</v>
      </c>
      <c r="K44" s="395" t="s">
        <v>33</v>
      </c>
      <c r="L44" s="396" t="s">
        <v>32</v>
      </c>
      <c r="M44" s="397" t="s">
        <v>216</v>
      </c>
      <c r="N44" s="398" t="s">
        <v>68</v>
      </c>
    </row>
    <row r="45" spans="1:15" ht="15.75">
      <c r="A45" s="570">
        <v>3</v>
      </c>
      <c r="B45" s="378">
        <v>43891</v>
      </c>
      <c r="C45" s="379" t="s">
        <v>31</v>
      </c>
      <c r="D45" s="379" t="s">
        <v>4</v>
      </c>
      <c r="E45" s="380" t="s">
        <v>192</v>
      </c>
      <c r="F45" s="381">
        <v>1.6</v>
      </c>
      <c r="G45" s="381">
        <v>0.6</v>
      </c>
      <c r="H45" s="382">
        <v>0.02</v>
      </c>
      <c r="I45" s="383">
        <v>40</v>
      </c>
      <c r="J45" s="384">
        <f t="shared" ref="J45:J112" si="17">F45*G45*I45</f>
        <v>38.4</v>
      </c>
      <c r="K45" s="328" t="s">
        <v>33</v>
      </c>
      <c r="L45" s="385" t="s">
        <v>32</v>
      </c>
      <c r="M45" s="386" t="s">
        <v>216</v>
      </c>
      <c r="N45" s="401" t="s">
        <v>68</v>
      </c>
      <c r="O45" s="401"/>
    </row>
    <row r="46" spans="1:15" ht="15.75">
      <c r="A46" s="343">
        <v>4</v>
      </c>
      <c r="B46" s="378">
        <v>43891</v>
      </c>
      <c r="C46" s="379" t="s">
        <v>31</v>
      </c>
      <c r="D46" s="379" t="s">
        <v>3</v>
      </c>
      <c r="E46" s="380" t="s">
        <v>221</v>
      </c>
      <c r="F46" s="381">
        <v>1.6</v>
      </c>
      <c r="G46" s="381">
        <v>0.6</v>
      </c>
      <c r="H46" s="382">
        <v>0.02</v>
      </c>
      <c r="I46" s="383">
        <v>41</v>
      </c>
      <c r="J46" s="384">
        <f t="shared" si="17"/>
        <v>39.36</v>
      </c>
      <c r="K46" s="328" t="s">
        <v>33</v>
      </c>
      <c r="L46" s="385" t="s">
        <v>32</v>
      </c>
      <c r="M46" s="386" t="s">
        <v>216</v>
      </c>
      <c r="N46" s="401" t="s">
        <v>68</v>
      </c>
      <c r="O46" s="401"/>
    </row>
    <row r="47" spans="1:15" ht="15.75">
      <c r="A47" s="570">
        <v>5</v>
      </c>
      <c r="B47" s="378">
        <v>43891</v>
      </c>
      <c r="C47" s="379" t="s">
        <v>31</v>
      </c>
      <c r="D47" s="379" t="s">
        <v>4</v>
      </c>
      <c r="E47" s="572" t="s">
        <v>198</v>
      </c>
      <c r="F47" s="381">
        <v>0.9</v>
      </c>
      <c r="G47" s="381">
        <v>0.6</v>
      </c>
      <c r="H47" s="382">
        <v>0.02</v>
      </c>
      <c r="I47" s="383">
        <v>10</v>
      </c>
      <c r="J47" s="384">
        <f t="shared" si="17"/>
        <v>5.4</v>
      </c>
      <c r="K47" s="328" t="s">
        <v>33</v>
      </c>
      <c r="L47" s="385" t="s">
        <v>32</v>
      </c>
      <c r="M47" s="386" t="s">
        <v>216</v>
      </c>
      <c r="N47" s="401" t="s">
        <v>68</v>
      </c>
      <c r="O47" s="401"/>
    </row>
    <row r="48" spans="1:15" ht="15.75">
      <c r="A48" s="343">
        <v>6</v>
      </c>
      <c r="B48" s="378">
        <v>43891</v>
      </c>
      <c r="C48" s="379" t="s">
        <v>31</v>
      </c>
      <c r="D48" s="379" t="s">
        <v>4</v>
      </c>
      <c r="E48" s="380" t="s">
        <v>198</v>
      </c>
      <c r="F48" s="381">
        <v>1.4</v>
      </c>
      <c r="G48" s="381">
        <v>0.6</v>
      </c>
      <c r="H48" s="382">
        <v>0.02</v>
      </c>
      <c r="I48" s="383">
        <v>19</v>
      </c>
      <c r="J48" s="384">
        <f t="shared" si="17"/>
        <v>15.959999999999999</v>
      </c>
      <c r="K48" s="328" t="s">
        <v>33</v>
      </c>
      <c r="L48" s="385" t="s">
        <v>32</v>
      </c>
      <c r="M48" s="386" t="s">
        <v>216</v>
      </c>
      <c r="N48" s="401" t="s">
        <v>68</v>
      </c>
      <c r="O48" s="401"/>
    </row>
    <row r="49" spans="1:15" ht="15.75">
      <c r="A49" s="570">
        <v>7</v>
      </c>
      <c r="B49" s="378">
        <v>43891</v>
      </c>
      <c r="C49" s="379" t="s">
        <v>31</v>
      </c>
      <c r="D49" s="379" t="s">
        <v>4</v>
      </c>
      <c r="E49" s="380" t="s">
        <v>166</v>
      </c>
      <c r="F49" s="381">
        <v>0.8</v>
      </c>
      <c r="G49" s="381">
        <v>0.6</v>
      </c>
      <c r="H49" s="382">
        <v>0.02</v>
      </c>
      <c r="I49" s="383">
        <v>7</v>
      </c>
      <c r="J49" s="384">
        <f t="shared" si="17"/>
        <v>3.36</v>
      </c>
      <c r="K49" s="328" t="s">
        <v>33</v>
      </c>
      <c r="L49" s="385"/>
      <c r="M49" s="386" t="s">
        <v>219</v>
      </c>
      <c r="N49" s="401" t="s">
        <v>222</v>
      </c>
      <c r="O49" s="401"/>
    </row>
    <row r="50" spans="1:15" ht="15.75">
      <c r="A50" s="343">
        <v>8</v>
      </c>
      <c r="B50" s="378">
        <v>43891</v>
      </c>
      <c r="C50" s="379" t="s">
        <v>31</v>
      </c>
      <c r="D50" s="379" t="s">
        <v>4</v>
      </c>
      <c r="E50" s="380" t="s">
        <v>166</v>
      </c>
      <c r="F50" s="381">
        <v>1.2</v>
      </c>
      <c r="G50" s="381">
        <v>0.6</v>
      </c>
      <c r="H50" s="382">
        <v>0.02</v>
      </c>
      <c r="I50" s="383">
        <v>30</v>
      </c>
      <c r="J50" s="384">
        <f t="shared" si="17"/>
        <v>21.599999999999998</v>
      </c>
      <c r="K50" s="328" t="s">
        <v>33</v>
      </c>
      <c r="L50" s="385"/>
      <c r="M50" s="386" t="s">
        <v>219</v>
      </c>
      <c r="N50" s="401" t="s">
        <v>222</v>
      </c>
      <c r="O50" s="401"/>
    </row>
    <row r="51" spans="1:15" ht="15.75">
      <c r="A51" s="570">
        <v>9</v>
      </c>
      <c r="B51" s="378">
        <v>43891</v>
      </c>
      <c r="C51" s="379" t="s">
        <v>31</v>
      </c>
      <c r="D51" s="379" t="s">
        <v>4</v>
      </c>
      <c r="E51" s="380" t="s">
        <v>190</v>
      </c>
      <c r="F51" s="381">
        <v>1.1000000000000001</v>
      </c>
      <c r="G51" s="381">
        <v>0.6</v>
      </c>
      <c r="H51" s="382">
        <v>0.02</v>
      </c>
      <c r="I51" s="383">
        <v>11</v>
      </c>
      <c r="J51" s="384">
        <f t="shared" si="17"/>
        <v>7.2600000000000007</v>
      </c>
      <c r="K51" s="328" t="s">
        <v>33</v>
      </c>
      <c r="L51" s="385"/>
      <c r="M51" s="386" t="s">
        <v>216</v>
      </c>
      <c r="N51" s="401" t="s">
        <v>222</v>
      </c>
      <c r="O51" s="401"/>
    </row>
    <row r="52" spans="1:15" ht="15.75">
      <c r="A52" s="343">
        <v>10</v>
      </c>
      <c r="B52" s="378">
        <v>43891</v>
      </c>
      <c r="C52" s="379" t="s">
        <v>31</v>
      </c>
      <c r="D52" s="379" t="s">
        <v>4</v>
      </c>
      <c r="E52" s="380" t="s">
        <v>190</v>
      </c>
      <c r="F52" s="381">
        <v>2.4</v>
      </c>
      <c r="G52" s="381">
        <v>0.6</v>
      </c>
      <c r="H52" s="382">
        <v>0.02</v>
      </c>
      <c r="I52" s="383">
        <v>30</v>
      </c>
      <c r="J52" s="384">
        <f t="shared" si="17"/>
        <v>43.199999999999996</v>
      </c>
      <c r="K52" s="328" t="s">
        <v>33</v>
      </c>
      <c r="L52" s="385"/>
      <c r="M52" s="386" t="s">
        <v>216</v>
      </c>
      <c r="N52" s="401" t="s">
        <v>222</v>
      </c>
      <c r="O52" s="401"/>
    </row>
    <row r="53" spans="1:15" ht="15.75">
      <c r="A53" s="570">
        <v>11</v>
      </c>
      <c r="B53" s="378">
        <v>43891</v>
      </c>
      <c r="C53" s="379" t="s">
        <v>31</v>
      </c>
      <c r="D53" s="379" t="s">
        <v>3</v>
      </c>
      <c r="E53" s="380" t="s">
        <v>194</v>
      </c>
      <c r="F53" s="381">
        <v>1.5</v>
      </c>
      <c r="G53" s="381">
        <v>0.6</v>
      </c>
      <c r="H53" s="382">
        <v>0.02</v>
      </c>
      <c r="I53" s="383">
        <v>20</v>
      </c>
      <c r="J53" s="384">
        <f t="shared" si="17"/>
        <v>18</v>
      </c>
      <c r="K53" s="328" t="s">
        <v>33</v>
      </c>
      <c r="L53" s="385" t="s">
        <v>32</v>
      </c>
      <c r="M53" s="386" t="s">
        <v>219</v>
      </c>
      <c r="N53" s="401" t="s">
        <v>68</v>
      </c>
      <c r="O53" s="401"/>
    </row>
    <row r="54" spans="1:15" ht="15.75">
      <c r="A54" s="343">
        <v>12</v>
      </c>
      <c r="B54" s="378">
        <v>43891</v>
      </c>
      <c r="C54" s="379" t="s">
        <v>31</v>
      </c>
      <c r="D54" s="379" t="s">
        <v>3</v>
      </c>
      <c r="E54" s="380" t="s">
        <v>194</v>
      </c>
      <c r="F54" s="381">
        <v>1.8</v>
      </c>
      <c r="G54" s="381">
        <v>0.6</v>
      </c>
      <c r="H54" s="382">
        <v>0.02</v>
      </c>
      <c r="I54" s="383">
        <v>21</v>
      </c>
      <c r="J54" s="384">
        <f t="shared" si="17"/>
        <v>22.68</v>
      </c>
      <c r="K54" s="328" t="s">
        <v>33</v>
      </c>
      <c r="L54" s="385" t="s">
        <v>32</v>
      </c>
      <c r="M54" s="386" t="s">
        <v>219</v>
      </c>
      <c r="N54" s="401" t="s">
        <v>68</v>
      </c>
      <c r="O54" s="401"/>
    </row>
    <row r="55" spans="1:15" ht="15.75">
      <c r="A55" s="570">
        <v>13</v>
      </c>
      <c r="B55" s="378">
        <v>43891</v>
      </c>
      <c r="C55" s="379" t="s">
        <v>31</v>
      </c>
      <c r="D55" s="379" t="s">
        <v>3</v>
      </c>
      <c r="E55" s="380" t="s">
        <v>191</v>
      </c>
      <c r="F55" s="381">
        <v>1.2</v>
      </c>
      <c r="G55" s="381">
        <v>0.6</v>
      </c>
      <c r="H55" s="382">
        <v>0.02</v>
      </c>
      <c r="I55" s="383">
        <v>27</v>
      </c>
      <c r="J55" s="384">
        <f t="shared" si="17"/>
        <v>19.439999999999998</v>
      </c>
      <c r="K55" s="328" t="s">
        <v>33</v>
      </c>
      <c r="L55" s="385" t="s">
        <v>32</v>
      </c>
      <c r="M55" s="386" t="s">
        <v>216</v>
      </c>
      <c r="N55" s="401" t="s">
        <v>68</v>
      </c>
      <c r="O55" s="401"/>
    </row>
    <row r="56" spans="1:15" ht="15.75">
      <c r="A56" s="343">
        <v>14</v>
      </c>
      <c r="B56" s="378">
        <v>43891</v>
      </c>
      <c r="C56" s="379" t="s">
        <v>31</v>
      </c>
      <c r="D56" s="379" t="s">
        <v>4</v>
      </c>
      <c r="E56" s="380" t="s">
        <v>179</v>
      </c>
      <c r="F56" s="381">
        <v>1</v>
      </c>
      <c r="G56" s="381">
        <v>0.6</v>
      </c>
      <c r="H56" s="382">
        <v>0.02</v>
      </c>
      <c r="I56" s="383">
        <v>31</v>
      </c>
      <c r="J56" s="384">
        <f t="shared" si="17"/>
        <v>18.599999999999998</v>
      </c>
      <c r="K56" s="328" t="s">
        <v>33</v>
      </c>
      <c r="L56" s="385"/>
      <c r="M56" s="386" t="s">
        <v>216</v>
      </c>
      <c r="N56" s="401" t="s">
        <v>222</v>
      </c>
      <c r="O56" s="401"/>
    </row>
    <row r="57" spans="1:15" ht="15.75">
      <c r="A57" s="570">
        <v>15</v>
      </c>
      <c r="B57" s="378">
        <v>43891</v>
      </c>
      <c r="C57" s="379" t="s">
        <v>31</v>
      </c>
      <c r="D57" s="379" t="s">
        <v>4</v>
      </c>
      <c r="E57" s="380" t="s">
        <v>173</v>
      </c>
      <c r="F57" s="381">
        <v>1.3</v>
      </c>
      <c r="G57" s="381">
        <v>0.6</v>
      </c>
      <c r="H57" s="382">
        <v>0.02</v>
      </c>
      <c r="I57" s="383">
        <v>28</v>
      </c>
      <c r="J57" s="384">
        <f t="shared" si="17"/>
        <v>21.84</v>
      </c>
      <c r="K57" s="328" t="s">
        <v>33</v>
      </c>
      <c r="L57" s="385"/>
      <c r="M57" s="386" t="s">
        <v>216</v>
      </c>
      <c r="N57" s="401" t="s">
        <v>68</v>
      </c>
      <c r="O57" s="401"/>
    </row>
    <row r="58" spans="1:15" ht="15.75">
      <c r="A58" s="343">
        <v>16</v>
      </c>
      <c r="B58" s="378">
        <v>43891</v>
      </c>
      <c r="C58" s="379" t="s">
        <v>31</v>
      </c>
      <c r="D58" s="379" t="s">
        <v>4</v>
      </c>
      <c r="E58" s="380" t="s">
        <v>169</v>
      </c>
      <c r="F58" s="381">
        <v>1.3</v>
      </c>
      <c r="G58" s="381">
        <v>0.6</v>
      </c>
      <c r="H58" s="382">
        <v>0.02</v>
      </c>
      <c r="I58" s="383">
        <v>28</v>
      </c>
      <c r="J58" s="384">
        <f t="shared" si="17"/>
        <v>21.84</v>
      </c>
      <c r="K58" s="328" t="s">
        <v>33</v>
      </c>
      <c r="L58" s="385"/>
      <c r="M58" s="386" t="s">
        <v>216</v>
      </c>
      <c r="N58" s="401" t="s">
        <v>222</v>
      </c>
      <c r="O58" s="401"/>
    </row>
    <row r="59" spans="1:15" ht="15.75">
      <c r="A59" s="570">
        <v>17</v>
      </c>
      <c r="B59" s="378">
        <v>43891</v>
      </c>
      <c r="C59" s="379" t="s">
        <v>31</v>
      </c>
      <c r="D59" s="379" t="s">
        <v>3</v>
      </c>
      <c r="E59" s="380" t="s">
        <v>213</v>
      </c>
      <c r="F59" s="381">
        <v>1.9</v>
      </c>
      <c r="G59" s="381">
        <v>0.6</v>
      </c>
      <c r="H59" s="382">
        <v>0.02</v>
      </c>
      <c r="I59" s="383">
        <v>23</v>
      </c>
      <c r="J59" s="384">
        <f t="shared" si="17"/>
        <v>26.22</v>
      </c>
      <c r="K59" s="328" t="s">
        <v>33</v>
      </c>
      <c r="L59" s="385" t="s">
        <v>32</v>
      </c>
      <c r="M59" s="386" t="s">
        <v>217</v>
      </c>
      <c r="N59" s="401" t="s">
        <v>68</v>
      </c>
      <c r="O59" s="401"/>
    </row>
    <row r="60" spans="1:15" ht="15.75">
      <c r="A60" s="343">
        <v>18</v>
      </c>
      <c r="B60" s="378">
        <v>43891</v>
      </c>
      <c r="C60" s="379" t="s">
        <v>31</v>
      </c>
      <c r="D60" s="379" t="s">
        <v>4</v>
      </c>
      <c r="E60" s="380" t="s">
        <v>188</v>
      </c>
      <c r="F60" s="381">
        <v>1.7</v>
      </c>
      <c r="G60" s="381">
        <v>0.6</v>
      </c>
      <c r="H60" s="382">
        <v>0.02</v>
      </c>
      <c r="I60" s="383">
        <v>33</v>
      </c>
      <c r="J60" s="384">
        <f t="shared" si="17"/>
        <v>33.660000000000004</v>
      </c>
      <c r="K60" s="328" t="s">
        <v>33</v>
      </c>
      <c r="L60" s="385"/>
      <c r="M60" s="386" t="s">
        <v>217</v>
      </c>
      <c r="N60" s="401" t="s">
        <v>222</v>
      </c>
      <c r="O60" s="401"/>
    </row>
    <row r="61" spans="1:15" ht="15.75">
      <c r="A61" s="570">
        <v>19</v>
      </c>
      <c r="B61" s="823">
        <v>43891</v>
      </c>
      <c r="C61" s="824" t="s">
        <v>31</v>
      </c>
      <c r="D61" s="824" t="s">
        <v>3</v>
      </c>
      <c r="E61" s="822" t="s">
        <v>196</v>
      </c>
      <c r="F61" s="825">
        <v>2.5</v>
      </c>
      <c r="G61" s="825">
        <v>0.6</v>
      </c>
      <c r="H61" s="826">
        <v>0.02</v>
      </c>
      <c r="I61" s="827">
        <v>25</v>
      </c>
      <c r="J61" s="828">
        <f t="shared" ref="J61:J62" si="18">F61*G61*I61</f>
        <v>37.5</v>
      </c>
      <c r="K61" s="829" t="s">
        <v>33</v>
      </c>
      <c r="L61" s="830"/>
      <c r="M61" s="831" t="s">
        <v>216</v>
      </c>
      <c r="N61" s="832" t="s">
        <v>68</v>
      </c>
      <c r="O61" s="401"/>
    </row>
    <row r="62" spans="1:15" ht="15.75">
      <c r="A62" s="343">
        <v>20</v>
      </c>
      <c r="B62" s="894">
        <v>43891</v>
      </c>
      <c r="C62" s="895" t="s">
        <v>31</v>
      </c>
      <c r="D62" s="895" t="s">
        <v>3</v>
      </c>
      <c r="E62" s="896" t="s">
        <v>181</v>
      </c>
      <c r="F62" s="897">
        <v>1.2</v>
      </c>
      <c r="G62" s="897">
        <v>0.6</v>
      </c>
      <c r="H62" s="898">
        <v>0.02</v>
      </c>
      <c r="I62" s="899">
        <v>45</v>
      </c>
      <c r="J62" s="900">
        <f t="shared" si="18"/>
        <v>32.4</v>
      </c>
      <c r="K62" s="901" t="s">
        <v>33</v>
      </c>
      <c r="L62" s="902" t="s">
        <v>32</v>
      </c>
      <c r="M62" s="903" t="s">
        <v>216</v>
      </c>
      <c r="N62" s="904" t="s">
        <v>68</v>
      </c>
      <c r="O62" s="401" t="s">
        <v>271</v>
      </c>
    </row>
    <row r="63" spans="1:15" ht="15.75">
      <c r="A63" s="570">
        <v>21</v>
      </c>
      <c r="B63" s="894">
        <v>43891</v>
      </c>
      <c r="C63" s="895" t="s">
        <v>31</v>
      </c>
      <c r="D63" s="895" t="s">
        <v>3</v>
      </c>
      <c r="E63" s="896" t="s">
        <v>160</v>
      </c>
      <c r="F63" s="897">
        <v>1.2</v>
      </c>
      <c r="G63" s="897">
        <v>0.6</v>
      </c>
      <c r="H63" s="898">
        <v>0.02</v>
      </c>
      <c r="I63" s="899">
        <v>37</v>
      </c>
      <c r="J63" s="900">
        <f t="shared" si="17"/>
        <v>26.64</v>
      </c>
      <c r="K63" s="901" t="s">
        <v>33</v>
      </c>
      <c r="L63" s="902" t="s">
        <v>32</v>
      </c>
      <c r="M63" s="903" t="s">
        <v>216</v>
      </c>
      <c r="N63" s="904" t="s">
        <v>68</v>
      </c>
      <c r="O63" s="401" t="s">
        <v>271</v>
      </c>
    </row>
    <row r="64" spans="1:15" ht="15.75">
      <c r="A64" s="343">
        <v>22</v>
      </c>
      <c r="B64" s="378">
        <v>43892</v>
      </c>
      <c r="C64" s="379" t="s">
        <v>31</v>
      </c>
      <c r="D64" s="379" t="s">
        <v>3</v>
      </c>
      <c r="E64" s="380" t="s">
        <v>213</v>
      </c>
      <c r="F64" s="381">
        <v>1.6</v>
      </c>
      <c r="G64" s="381">
        <v>0.6</v>
      </c>
      <c r="H64" s="382">
        <v>0.02</v>
      </c>
      <c r="I64" s="383">
        <v>40</v>
      </c>
      <c r="J64" s="384">
        <f t="shared" si="17"/>
        <v>38.4</v>
      </c>
      <c r="K64" s="328" t="s">
        <v>33</v>
      </c>
      <c r="L64" s="385" t="s">
        <v>32</v>
      </c>
      <c r="M64" s="386" t="s">
        <v>216</v>
      </c>
      <c r="N64" s="401" t="s">
        <v>68</v>
      </c>
      <c r="O64" s="401"/>
    </row>
    <row r="65" spans="1:15" ht="15.75">
      <c r="A65" s="570">
        <v>23</v>
      </c>
      <c r="B65" s="378">
        <v>43892</v>
      </c>
      <c r="C65" s="379" t="s">
        <v>31</v>
      </c>
      <c r="D65" s="379" t="s">
        <v>4</v>
      </c>
      <c r="E65" s="380" t="s">
        <v>195</v>
      </c>
      <c r="F65" s="381">
        <v>1.1000000000000001</v>
      </c>
      <c r="G65" s="381">
        <v>0.6</v>
      </c>
      <c r="H65" s="382">
        <v>0.02</v>
      </c>
      <c r="I65" s="383">
        <v>22</v>
      </c>
      <c r="J65" s="384">
        <f t="shared" si="17"/>
        <v>14.520000000000001</v>
      </c>
      <c r="K65" s="328" t="s">
        <v>33</v>
      </c>
      <c r="L65" s="385" t="s">
        <v>32</v>
      </c>
      <c r="M65" s="386" t="s">
        <v>216</v>
      </c>
      <c r="N65" s="401" t="s">
        <v>68</v>
      </c>
      <c r="O65" s="401"/>
    </row>
    <row r="66" spans="1:15" ht="15.75">
      <c r="A66" s="343">
        <v>24</v>
      </c>
      <c r="B66" s="378">
        <v>43892</v>
      </c>
      <c r="C66" s="379" t="s">
        <v>31</v>
      </c>
      <c r="D66" s="379" t="s">
        <v>4</v>
      </c>
      <c r="E66" s="380" t="s">
        <v>195</v>
      </c>
      <c r="F66" s="381">
        <v>1.8</v>
      </c>
      <c r="G66" s="381">
        <v>0.6</v>
      </c>
      <c r="H66" s="382">
        <v>0.02</v>
      </c>
      <c r="I66" s="383">
        <v>22</v>
      </c>
      <c r="J66" s="384">
        <f t="shared" si="17"/>
        <v>23.76</v>
      </c>
      <c r="K66" s="328" t="s">
        <v>33</v>
      </c>
      <c r="L66" s="385" t="s">
        <v>32</v>
      </c>
      <c r="M66" s="386" t="s">
        <v>216</v>
      </c>
      <c r="N66" s="401" t="s">
        <v>68</v>
      </c>
      <c r="O66" s="401"/>
    </row>
    <row r="67" spans="1:15" ht="15.75">
      <c r="A67" s="570">
        <v>25</v>
      </c>
      <c r="B67" s="378">
        <v>43892</v>
      </c>
      <c r="C67" s="379" t="s">
        <v>31</v>
      </c>
      <c r="D67" s="379" t="s">
        <v>4</v>
      </c>
      <c r="E67" s="380" t="s">
        <v>174</v>
      </c>
      <c r="F67" s="381">
        <v>1.5</v>
      </c>
      <c r="G67" s="381">
        <v>0.6</v>
      </c>
      <c r="H67" s="382">
        <v>0.02</v>
      </c>
      <c r="I67" s="383">
        <v>41</v>
      </c>
      <c r="J67" s="384">
        <f t="shared" si="17"/>
        <v>36.9</v>
      </c>
      <c r="K67" s="328" t="s">
        <v>33</v>
      </c>
      <c r="L67" s="385"/>
      <c r="M67" s="386" t="s">
        <v>219</v>
      </c>
      <c r="N67" s="401" t="s">
        <v>222</v>
      </c>
      <c r="O67" s="401"/>
    </row>
    <row r="68" spans="1:15" ht="15.75">
      <c r="A68" s="343">
        <v>26</v>
      </c>
      <c r="B68" s="378">
        <v>43892</v>
      </c>
      <c r="C68" s="379" t="s">
        <v>31</v>
      </c>
      <c r="D68" s="379" t="s">
        <v>4</v>
      </c>
      <c r="E68" s="380" t="s">
        <v>182</v>
      </c>
      <c r="F68" s="381">
        <v>1.1000000000000001</v>
      </c>
      <c r="G68" s="381">
        <v>0.6</v>
      </c>
      <c r="H68" s="382">
        <v>0.02</v>
      </c>
      <c r="I68" s="383">
        <v>31</v>
      </c>
      <c r="J68" s="384">
        <f t="shared" si="17"/>
        <v>20.46</v>
      </c>
      <c r="K68" s="328" t="s">
        <v>33</v>
      </c>
      <c r="L68" s="385"/>
      <c r="M68" s="386" t="s">
        <v>216</v>
      </c>
      <c r="N68" s="401" t="s">
        <v>222</v>
      </c>
      <c r="O68" s="401"/>
    </row>
    <row r="69" spans="1:15" ht="15.75">
      <c r="A69" s="570">
        <v>27</v>
      </c>
      <c r="B69" s="378">
        <v>43892</v>
      </c>
      <c r="C69" s="379" t="s">
        <v>31</v>
      </c>
      <c r="D69" s="379" t="s">
        <v>4</v>
      </c>
      <c r="E69" s="380" t="s">
        <v>169</v>
      </c>
      <c r="F69" s="381">
        <v>1.2</v>
      </c>
      <c r="G69" s="381">
        <v>0.6</v>
      </c>
      <c r="H69" s="382">
        <v>0.02</v>
      </c>
      <c r="I69" s="383">
        <v>45</v>
      </c>
      <c r="J69" s="384">
        <f t="shared" si="17"/>
        <v>32.4</v>
      </c>
      <c r="K69" s="328" t="s">
        <v>33</v>
      </c>
      <c r="L69" s="385"/>
      <c r="M69" s="386" t="s">
        <v>216</v>
      </c>
      <c r="N69" s="401" t="s">
        <v>222</v>
      </c>
      <c r="O69" s="401"/>
    </row>
    <row r="70" spans="1:15" ht="15.75">
      <c r="A70" s="343">
        <v>28</v>
      </c>
      <c r="B70" s="378">
        <v>43892</v>
      </c>
      <c r="C70" s="379" t="s">
        <v>31</v>
      </c>
      <c r="D70" s="379" t="s">
        <v>4</v>
      </c>
      <c r="E70" s="380" t="s">
        <v>168</v>
      </c>
      <c r="F70" s="381">
        <v>1.2</v>
      </c>
      <c r="G70" s="381">
        <v>0.6</v>
      </c>
      <c r="H70" s="382">
        <v>0.02</v>
      </c>
      <c r="I70" s="383">
        <v>40</v>
      </c>
      <c r="J70" s="384">
        <f t="shared" si="17"/>
        <v>28.799999999999997</v>
      </c>
      <c r="K70" s="328" t="s">
        <v>33</v>
      </c>
      <c r="L70" s="385"/>
      <c r="M70" s="386" t="s">
        <v>219</v>
      </c>
      <c r="N70" s="401" t="s">
        <v>222</v>
      </c>
      <c r="O70" s="401"/>
    </row>
    <row r="71" spans="1:15" ht="15.75">
      <c r="A71" s="570">
        <v>29</v>
      </c>
      <c r="B71" s="378">
        <v>43892</v>
      </c>
      <c r="C71" s="379" t="s">
        <v>31</v>
      </c>
      <c r="D71" s="379" t="s">
        <v>4</v>
      </c>
      <c r="E71" s="380" t="s">
        <v>176</v>
      </c>
      <c r="F71" s="381">
        <v>1.6</v>
      </c>
      <c r="G71" s="381">
        <v>0.6</v>
      </c>
      <c r="H71" s="382">
        <v>0.02</v>
      </c>
      <c r="I71" s="383">
        <v>38</v>
      </c>
      <c r="J71" s="384">
        <f t="shared" si="17"/>
        <v>36.479999999999997</v>
      </c>
      <c r="K71" s="328" t="s">
        <v>33</v>
      </c>
      <c r="L71" s="385"/>
      <c r="M71" s="386" t="s">
        <v>216</v>
      </c>
      <c r="N71" s="401" t="s">
        <v>222</v>
      </c>
      <c r="O71" s="401"/>
    </row>
    <row r="72" spans="1:15" ht="15.75">
      <c r="A72" s="343">
        <v>30</v>
      </c>
      <c r="B72" s="378">
        <v>43892</v>
      </c>
      <c r="C72" s="379" t="s">
        <v>31</v>
      </c>
      <c r="D72" s="379" t="s">
        <v>4</v>
      </c>
      <c r="E72" s="380" t="s">
        <v>175</v>
      </c>
      <c r="F72" s="381">
        <v>1</v>
      </c>
      <c r="G72" s="381">
        <v>0.6</v>
      </c>
      <c r="H72" s="382">
        <v>0.02</v>
      </c>
      <c r="I72" s="383">
        <v>41</v>
      </c>
      <c r="J72" s="384">
        <f t="shared" si="17"/>
        <v>24.599999999999998</v>
      </c>
      <c r="K72" s="328" t="s">
        <v>33</v>
      </c>
      <c r="L72" s="385"/>
      <c r="M72" s="386" t="s">
        <v>216</v>
      </c>
      <c r="N72" s="401" t="s">
        <v>222</v>
      </c>
      <c r="O72" s="401"/>
    </row>
    <row r="73" spans="1:15" ht="15.75">
      <c r="A73" s="570">
        <v>31</v>
      </c>
      <c r="B73" s="378">
        <v>43892</v>
      </c>
      <c r="C73" s="379" t="s">
        <v>31</v>
      </c>
      <c r="D73" s="379" t="s">
        <v>4</v>
      </c>
      <c r="E73" s="380" t="s">
        <v>197</v>
      </c>
      <c r="F73" s="381">
        <v>1</v>
      </c>
      <c r="G73" s="381">
        <v>0.6</v>
      </c>
      <c r="H73" s="382">
        <v>0.02</v>
      </c>
      <c r="I73" s="383">
        <v>20</v>
      </c>
      <c r="J73" s="384">
        <f t="shared" ref="J73" si="19">F73*G73*I73</f>
        <v>12</v>
      </c>
      <c r="K73" s="328" t="s">
        <v>33</v>
      </c>
      <c r="L73" s="385"/>
      <c r="M73" s="386" t="s">
        <v>219</v>
      </c>
      <c r="N73" s="401" t="s">
        <v>222</v>
      </c>
      <c r="O73" s="401"/>
    </row>
    <row r="74" spans="1:15" ht="15.75">
      <c r="A74" s="343">
        <v>32</v>
      </c>
      <c r="B74" s="378">
        <v>43892</v>
      </c>
      <c r="C74" s="379" t="s">
        <v>31</v>
      </c>
      <c r="D74" s="379" t="s">
        <v>4</v>
      </c>
      <c r="E74" s="380" t="s">
        <v>197</v>
      </c>
      <c r="F74" s="381">
        <v>1.4</v>
      </c>
      <c r="G74" s="381">
        <v>0.6</v>
      </c>
      <c r="H74" s="382">
        <v>0.02</v>
      </c>
      <c r="I74" s="383">
        <v>22</v>
      </c>
      <c r="J74" s="384">
        <f t="shared" si="17"/>
        <v>18.48</v>
      </c>
      <c r="K74" s="328" t="s">
        <v>33</v>
      </c>
      <c r="L74" s="385"/>
      <c r="M74" s="386" t="s">
        <v>219</v>
      </c>
      <c r="N74" s="401" t="s">
        <v>222</v>
      </c>
      <c r="O74" s="401"/>
    </row>
    <row r="75" spans="1:15" ht="15.75">
      <c r="A75" s="570">
        <v>33</v>
      </c>
      <c r="B75" s="378">
        <v>43892</v>
      </c>
      <c r="C75" s="379" t="s">
        <v>31</v>
      </c>
      <c r="D75" s="379" t="s">
        <v>4</v>
      </c>
      <c r="E75" s="380" t="s">
        <v>257</v>
      </c>
      <c r="F75" s="381">
        <v>1.2</v>
      </c>
      <c r="G75" s="381">
        <v>0.6</v>
      </c>
      <c r="H75" s="382">
        <v>0.02</v>
      </c>
      <c r="I75" s="383">
        <v>35</v>
      </c>
      <c r="J75" s="384">
        <f t="shared" si="17"/>
        <v>25.2</v>
      </c>
      <c r="K75" s="328" t="s">
        <v>33</v>
      </c>
      <c r="L75" s="385"/>
      <c r="M75" s="386" t="s">
        <v>216</v>
      </c>
      <c r="N75" s="401" t="s">
        <v>222</v>
      </c>
      <c r="O75" s="401"/>
    </row>
    <row r="76" spans="1:15" ht="15.75">
      <c r="A76" s="343">
        <v>34</v>
      </c>
      <c r="B76" s="378">
        <v>43892</v>
      </c>
      <c r="C76" s="379" t="s">
        <v>31</v>
      </c>
      <c r="D76" s="379" t="s">
        <v>3</v>
      </c>
      <c r="E76" s="380" t="s">
        <v>173</v>
      </c>
      <c r="F76" s="381">
        <v>1.2</v>
      </c>
      <c r="G76" s="381">
        <v>0.6</v>
      </c>
      <c r="H76" s="382">
        <v>0.02</v>
      </c>
      <c r="I76" s="383">
        <v>39</v>
      </c>
      <c r="J76" s="384">
        <f t="shared" si="17"/>
        <v>28.08</v>
      </c>
      <c r="K76" s="328" t="s">
        <v>33</v>
      </c>
      <c r="L76" s="385"/>
      <c r="M76" s="386" t="s">
        <v>219</v>
      </c>
      <c r="N76" s="401" t="s">
        <v>68</v>
      </c>
      <c r="O76" s="401"/>
    </row>
    <row r="77" spans="1:15" ht="15.75">
      <c r="A77" s="570">
        <v>35</v>
      </c>
      <c r="B77" s="378">
        <v>43892</v>
      </c>
      <c r="C77" s="379" t="s">
        <v>31</v>
      </c>
      <c r="D77" s="379" t="s">
        <v>4</v>
      </c>
      <c r="E77" s="380" t="s">
        <v>177</v>
      </c>
      <c r="F77" s="381">
        <v>1.2</v>
      </c>
      <c r="G77" s="381">
        <v>0.6</v>
      </c>
      <c r="H77" s="382">
        <v>0.02</v>
      </c>
      <c r="I77" s="383">
        <v>38</v>
      </c>
      <c r="J77" s="384">
        <f t="shared" si="17"/>
        <v>27.36</v>
      </c>
      <c r="K77" s="328" t="s">
        <v>33</v>
      </c>
      <c r="L77" s="385"/>
      <c r="M77" s="386" t="s">
        <v>216</v>
      </c>
      <c r="N77" s="401" t="s">
        <v>222</v>
      </c>
      <c r="O77" s="401"/>
    </row>
    <row r="78" spans="1:15" ht="15.75">
      <c r="A78" s="343">
        <v>36</v>
      </c>
      <c r="B78" s="378">
        <v>43892</v>
      </c>
      <c r="C78" s="379" t="s">
        <v>31</v>
      </c>
      <c r="D78" s="379" t="s">
        <v>4</v>
      </c>
      <c r="E78" s="380" t="s">
        <v>176</v>
      </c>
      <c r="F78" s="381">
        <v>1.2</v>
      </c>
      <c r="G78" s="381">
        <v>0.6</v>
      </c>
      <c r="H78" s="382">
        <v>0.02</v>
      </c>
      <c r="I78" s="383">
        <v>30</v>
      </c>
      <c r="J78" s="384">
        <f t="shared" si="17"/>
        <v>21.599999999999998</v>
      </c>
      <c r="K78" s="328" t="s">
        <v>33</v>
      </c>
      <c r="L78" s="385"/>
      <c r="M78" s="386" t="s">
        <v>219</v>
      </c>
      <c r="N78" s="401" t="s">
        <v>222</v>
      </c>
      <c r="O78" s="401"/>
    </row>
    <row r="79" spans="1:15" ht="15.75">
      <c r="A79" s="570">
        <v>37</v>
      </c>
      <c r="B79" s="378">
        <v>43892</v>
      </c>
      <c r="C79" s="379" t="s">
        <v>31</v>
      </c>
      <c r="D79" s="379" t="s">
        <v>3</v>
      </c>
      <c r="E79" s="380" t="s">
        <v>177</v>
      </c>
      <c r="F79" s="381">
        <v>1.3</v>
      </c>
      <c r="G79" s="381">
        <v>0.6</v>
      </c>
      <c r="H79" s="382">
        <v>0.02</v>
      </c>
      <c r="I79" s="383">
        <v>31</v>
      </c>
      <c r="J79" s="384">
        <f t="shared" si="17"/>
        <v>24.18</v>
      </c>
      <c r="K79" s="328" t="s">
        <v>33</v>
      </c>
      <c r="L79" s="385" t="s">
        <v>32</v>
      </c>
      <c r="M79" s="386" t="s">
        <v>216</v>
      </c>
      <c r="N79" s="401" t="s">
        <v>68</v>
      </c>
      <c r="O79" s="401"/>
    </row>
    <row r="80" spans="1:15" ht="15.75">
      <c r="A80" s="343">
        <v>38</v>
      </c>
      <c r="B80" s="378">
        <v>43892</v>
      </c>
      <c r="C80" s="379" t="s">
        <v>31</v>
      </c>
      <c r="D80" s="379" t="s">
        <v>4</v>
      </c>
      <c r="E80" s="380" t="s">
        <v>168</v>
      </c>
      <c r="F80" s="381">
        <v>1.1000000000000001</v>
      </c>
      <c r="G80" s="381">
        <v>0.6</v>
      </c>
      <c r="H80" s="382">
        <v>0.02</v>
      </c>
      <c r="I80" s="383">
        <v>41</v>
      </c>
      <c r="J80" s="384">
        <f t="shared" si="17"/>
        <v>27.060000000000002</v>
      </c>
      <c r="K80" s="328" t="s">
        <v>33</v>
      </c>
      <c r="L80" s="385"/>
      <c r="M80" s="386" t="s">
        <v>219</v>
      </c>
      <c r="N80" s="401" t="s">
        <v>222</v>
      </c>
      <c r="O80" s="401"/>
    </row>
    <row r="81" spans="1:15" ht="15.75">
      <c r="A81" s="570">
        <v>39</v>
      </c>
      <c r="B81" s="378">
        <v>43892</v>
      </c>
      <c r="C81" s="379" t="s">
        <v>31</v>
      </c>
      <c r="D81" s="379" t="s">
        <v>3</v>
      </c>
      <c r="E81" s="380" t="s">
        <v>201</v>
      </c>
      <c r="F81" s="381">
        <v>1.6</v>
      </c>
      <c r="G81" s="381">
        <v>0.6</v>
      </c>
      <c r="H81" s="382">
        <v>0.02</v>
      </c>
      <c r="I81" s="383">
        <v>42</v>
      </c>
      <c r="J81" s="384">
        <f t="shared" si="17"/>
        <v>40.32</v>
      </c>
      <c r="K81" s="328" t="s">
        <v>33</v>
      </c>
      <c r="L81" s="385" t="s">
        <v>32</v>
      </c>
      <c r="M81" s="386" t="s">
        <v>216</v>
      </c>
      <c r="N81" s="401" t="s">
        <v>68</v>
      </c>
      <c r="O81" s="401"/>
    </row>
    <row r="82" spans="1:15" ht="15.75">
      <c r="A82" s="343">
        <v>40</v>
      </c>
      <c r="B82" s="823">
        <v>43892</v>
      </c>
      <c r="C82" s="824" t="s">
        <v>31</v>
      </c>
      <c r="D82" s="824" t="s">
        <v>4</v>
      </c>
      <c r="E82" s="822" t="s">
        <v>166</v>
      </c>
      <c r="F82" s="825">
        <v>1.1000000000000001</v>
      </c>
      <c r="G82" s="825">
        <v>0.6</v>
      </c>
      <c r="H82" s="826">
        <v>0.02</v>
      </c>
      <c r="I82" s="827">
        <v>31</v>
      </c>
      <c r="J82" s="828">
        <f t="shared" ref="J82" si="20">F82*G82*I82</f>
        <v>20.46</v>
      </c>
      <c r="K82" s="829" t="s">
        <v>33</v>
      </c>
      <c r="L82" s="830"/>
      <c r="M82" s="831" t="s">
        <v>219</v>
      </c>
      <c r="N82" s="832" t="s">
        <v>222</v>
      </c>
      <c r="O82" s="401"/>
    </row>
    <row r="83" spans="1:15" ht="15.75">
      <c r="A83" s="570">
        <v>41</v>
      </c>
      <c r="B83" s="894">
        <v>43892</v>
      </c>
      <c r="C83" s="895" t="s">
        <v>31</v>
      </c>
      <c r="D83" s="895" t="s">
        <v>3</v>
      </c>
      <c r="E83" s="896" t="s">
        <v>187</v>
      </c>
      <c r="F83" s="897">
        <v>1.3</v>
      </c>
      <c r="G83" s="897">
        <v>0.6</v>
      </c>
      <c r="H83" s="898">
        <v>0.02</v>
      </c>
      <c r="I83" s="899">
        <v>30</v>
      </c>
      <c r="J83" s="900">
        <f t="shared" si="17"/>
        <v>23.400000000000002</v>
      </c>
      <c r="K83" s="901" t="s">
        <v>33</v>
      </c>
      <c r="L83" s="902" t="s">
        <v>32</v>
      </c>
      <c r="M83" s="903" t="s">
        <v>219</v>
      </c>
      <c r="N83" s="904" t="s">
        <v>68</v>
      </c>
      <c r="O83" s="401" t="s">
        <v>271</v>
      </c>
    </row>
    <row r="84" spans="1:15" ht="15.75">
      <c r="A84" s="343">
        <v>42</v>
      </c>
      <c r="B84" s="378">
        <v>43893</v>
      </c>
      <c r="C84" s="379" t="s">
        <v>31</v>
      </c>
      <c r="D84" s="379" t="s">
        <v>3</v>
      </c>
      <c r="E84" s="380" t="s">
        <v>212</v>
      </c>
      <c r="F84" s="381">
        <v>1.6</v>
      </c>
      <c r="G84" s="381">
        <v>0.6</v>
      </c>
      <c r="H84" s="382">
        <v>0.02</v>
      </c>
      <c r="I84" s="383">
        <v>37</v>
      </c>
      <c r="J84" s="384">
        <f t="shared" si="17"/>
        <v>35.519999999999996</v>
      </c>
      <c r="K84" s="328" t="s">
        <v>33</v>
      </c>
      <c r="L84" s="385" t="s">
        <v>32</v>
      </c>
      <c r="M84" s="386" t="s">
        <v>216</v>
      </c>
      <c r="N84" s="401" t="s">
        <v>68</v>
      </c>
      <c r="O84" s="401"/>
    </row>
    <row r="85" spans="1:15" ht="15.75">
      <c r="A85" s="570">
        <v>43</v>
      </c>
      <c r="B85" s="378">
        <v>43893</v>
      </c>
      <c r="C85" s="379" t="s">
        <v>31</v>
      </c>
      <c r="D85" s="379" t="s">
        <v>4</v>
      </c>
      <c r="E85" s="380" t="s">
        <v>255</v>
      </c>
      <c r="F85" s="381">
        <v>1.3</v>
      </c>
      <c r="G85" s="381">
        <v>0.6</v>
      </c>
      <c r="H85" s="382">
        <v>0.02</v>
      </c>
      <c r="I85" s="383">
        <v>36</v>
      </c>
      <c r="J85" s="384">
        <f t="shared" si="17"/>
        <v>28.080000000000002</v>
      </c>
      <c r="K85" s="328" t="s">
        <v>33</v>
      </c>
      <c r="L85" s="385"/>
      <c r="M85" s="386" t="s">
        <v>216</v>
      </c>
      <c r="N85" s="401" t="s">
        <v>222</v>
      </c>
      <c r="O85" s="401"/>
    </row>
    <row r="86" spans="1:15" ht="15.75">
      <c r="A86" s="343">
        <v>44</v>
      </c>
      <c r="B86" s="378">
        <v>43893</v>
      </c>
      <c r="C86" s="379" t="s">
        <v>31</v>
      </c>
      <c r="D86" s="379" t="s">
        <v>4</v>
      </c>
      <c r="E86" s="380" t="s">
        <v>254</v>
      </c>
      <c r="F86" s="381">
        <v>1.2</v>
      </c>
      <c r="G86" s="381">
        <v>0.6</v>
      </c>
      <c r="H86" s="382">
        <v>0.02</v>
      </c>
      <c r="I86" s="383">
        <v>36</v>
      </c>
      <c r="J86" s="384">
        <f t="shared" si="17"/>
        <v>25.919999999999998</v>
      </c>
      <c r="K86" s="328" t="s">
        <v>33</v>
      </c>
      <c r="L86" s="385" t="s">
        <v>32</v>
      </c>
      <c r="M86" s="386" t="s">
        <v>219</v>
      </c>
      <c r="N86" s="401" t="s">
        <v>68</v>
      </c>
      <c r="O86" s="401"/>
    </row>
    <row r="87" spans="1:15" ht="15.75">
      <c r="A87" s="570">
        <v>45</v>
      </c>
      <c r="B87" s="378">
        <v>43893</v>
      </c>
      <c r="C87" s="379" t="s">
        <v>31</v>
      </c>
      <c r="D87" s="379" t="s">
        <v>3</v>
      </c>
      <c r="E87" s="380" t="s">
        <v>252</v>
      </c>
      <c r="F87" s="381">
        <v>2.1</v>
      </c>
      <c r="G87" s="381">
        <v>0.6</v>
      </c>
      <c r="H87" s="382">
        <v>0.02</v>
      </c>
      <c r="I87" s="383">
        <v>42</v>
      </c>
      <c r="J87" s="384">
        <f t="shared" si="17"/>
        <v>52.92</v>
      </c>
      <c r="K87" s="328" t="s">
        <v>33</v>
      </c>
      <c r="L87" s="385" t="s">
        <v>32</v>
      </c>
      <c r="M87" s="386" t="s">
        <v>216</v>
      </c>
      <c r="N87" s="401" t="s">
        <v>68</v>
      </c>
      <c r="O87" s="401"/>
    </row>
    <row r="88" spans="1:15" ht="15.75">
      <c r="A88" s="343">
        <v>46</v>
      </c>
      <c r="B88" s="378">
        <v>43893</v>
      </c>
      <c r="C88" s="379" t="s">
        <v>31</v>
      </c>
      <c r="D88" s="379" t="s">
        <v>3</v>
      </c>
      <c r="E88" s="380" t="s">
        <v>248</v>
      </c>
      <c r="F88" s="381">
        <v>1.2</v>
      </c>
      <c r="G88" s="381">
        <v>0.6</v>
      </c>
      <c r="H88" s="382">
        <v>0.02</v>
      </c>
      <c r="I88" s="383">
        <v>28</v>
      </c>
      <c r="J88" s="384">
        <f t="shared" si="17"/>
        <v>20.16</v>
      </c>
      <c r="K88" s="328" t="s">
        <v>33</v>
      </c>
      <c r="L88" s="385" t="s">
        <v>32</v>
      </c>
      <c r="M88" s="386" t="s">
        <v>219</v>
      </c>
      <c r="N88" s="401" t="s">
        <v>68</v>
      </c>
      <c r="O88" s="401"/>
    </row>
    <row r="89" spans="1:15" ht="15.75">
      <c r="A89" s="570">
        <v>47</v>
      </c>
      <c r="B89" s="378">
        <v>43893</v>
      </c>
      <c r="C89" s="379" t="s">
        <v>31</v>
      </c>
      <c r="D89" s="379" t="s">
        <v>4</v>
      </c>
      <c r="E89" s="380" t="s">
        <v>175</v>
      </c>
      <c r="F89" s="381">
        <v>1.3</v>
      </c>
      <c r="G89" s="381">
        <v>0.6</v>
      </c>
      <c r="H89" s="382">
        <v>0.02</v>
      </c>
      <c r="I89" s="383">
        <v>28</v>
      </c>
      <c r="J89" s="384">
        <f t="shared" si="17"/>
        <v>21.84</v>
      </c>
      <c r="K89" s="328" t="s">
        <v>33</v>
      </c>
      <c r="L89" s="385"/>
      <c r="M89" s="386" t="s">
        <v>219</v>
      </c>
      <c r="N89" s="401" t="s">
        <v>222</v>
      </c>
      <c r="O89" s="401"/>
    </row>
    <row r="90" spans="1:15" ht="15.75">
      <c r="A90" s="343">
        <v>48</v>
      </c>
      <c r="B90" s="378">
        <v>43893</v>
      </c>
      <c r="C90" s="379" t="s">
        <v>31</v>
      </c>
      <c r="D90" s="379" t="s">
        <v>3</v>
      </c>
      <c r="E90" s="380" t="s">
        <v>180</v>
      </c>
      <c r="F90" s="381">
        <v>1</v>
      </c>
      <c r="G90" s="381">
        <v>0.6</v>
      </c>
      <c r="H90" s="382">
        <v>0.02</v>
      </c>
      <c r="I90" s="383">
        <v>30</v>
      </c>
      <c r="J90" s="384">
        <f t="shared" si="17"/>
        <v>18</v>
      </c>
      <c r="K90" s="328" t="s">
        <v>33</v>
      </c>
      <c r="L90" s="385" t="s">
        <v>32</v>
      </c>
      <c r="M90" s="386" t="s">
        <v>216</v>
      </c>
      <c r="N90" s="401" t="s">
        <v>68</v>
      </c>
      <c r="O90" s="401"/>
    </row>
    <row r="91" spans="1:15" ht="15.75">
      <c r="A91" s="570">
        <v>49</v>
      </c>
      <c r="B91" s="378">
        <v>43893</v>
      </c>
      <c r="C91" s="379" t="s">
        <v>31</v>
      </c>
      <c r="D91" s="379" t="s">
        <v>3</v>
      </c>
      <c r="E91" s="380" t="s">
        <v>211</v>
      </c>
      <c r="F91" s="381">
        <v>1.6</v>
      </c>
      <c r="G91" s="381">
        <v>0.6</v>
      </c>
      <c r="H91" s="382">
        <v>0.02</v>
      </c>
      <c r="I91" s="383">
        <v>42</v>
      </c>
      <c r="J91" s="384">
        <f t="shared" si="17"/>
        <v>40.32</v>
      </c>
      <c r="K91" s="328" t="s">
        <v>33</v>
      </c>
      <c r="L91" s="385" t="s">
        <v>32</v>
      </c>
      <c r="M91" s="386" t="s">
        <v>217</v>
      </c>
      <c r="N91" s="401" t="s">
        <v>68</v>
      </c>
      <c r="O91" s="401"/>
    </row>
    <row r="92" spans="1:15" ht="15.75">
      <c r="A92" s="343">
        <v>50</v>
      </c>
      <c r="B92" s="378">
        <v>43893</v>
      </c>
      <c r="C92" s="379" t="s">
        <v>31</v>
      </c>
      <c r="D92" s="379" t="s">
        <v>3</v>
      </c>
      <c r="E92" s="380" t="s">
        <v>167</v>
      </c>
      <c r="F92" s="381">
        <v>1.7</v>
      </c>
      <c r="G92" s="381">
        <v>0.6</v>
      </c>
      <c r="H92" s="382">
        <v>0.02</v>
      </c>
      <c r="I92" s="383">
        <v>34</v>
      </c>
      <c r="J92" s="384">
        <f t="shared" si="17"/>
        <v>34.68</v>
      </c>
      <c r="K92" s="328" t="s">
        <v>33</v>
      </c>
      <c r="L92" s="385" t="s">
        <v>32</v>
      </c>
      <c r="M92" s="386" t="s">
        <v>216</v>
      </c>
      <c r="N92" s="401" t="s">
        <v>68</v>
      </c>
      <c r="O92" s="401"/>
    </row>
    <row r="93" spans="1:15" ht="15.75">
      <c r="A93" s="570">
        <v>51</v>
      </c>
      <c r="B93" s="378">
        <v>43893</v>
      </c>
      <c r="C93" s="379" t="s">
        <v>31</v>
      </c>
      <c r="D93" s="379" t="s">
        <v>4</v>
      </c>
      <c r="E93" s="380" t="s">
        <v>167</v>
      </c>
      <c r="F93" s="381">
        <v>1</v>
      </c>
      <c r="G93" s="381">
        <v>0.6</v>
      </c>
      <c r="H93" s="382">
        <v>0.02</v>
      </c>
      <c r="I93" s="383">
        <v>29</v>
      </c>
      <c r="J93" s="384">
        <f t="shared" si="17"/>
        <v>17.399999999999999</v>
      </c>
      <c r="K93" s="328" t="s">
        <v>33</v>
      </c>
      <c r="L93" s="385"/>
      <c r="M93" s="386" t="s">
        <v>219</v>
      </c>
      <c r="N93" s="401" t="s">
        <v>222</v>
      </c>
      <c r="O93" s="401"/>
    </row>
    <row r="94" spans="1:15" ht="15.75">
      <c r="A94" s="343">
        <v>52</v>
      </c>
      <c r="B94" s="378">
        <v>43893</v>
      </c>
      <c r="C94" s="379" t="s">
        <v>31</v>
      </c>
      <c r="D94" s="379" t="s">
        <v>3</v>
      </c>
      <c r="E94" s="380" t="s">
        <v>251</v>
      </c>
      <c r="F94" s="381">
        <v>1.2</v>
      </c>
      <c r="G94" s="381">
        <v>0.6</v>
      </c>
      <c r="H94" s="382">
        <v>0.02</v>
      </c>
      <c r="I94" s="383">
        <v>29</v>
      </c>
      <c r="J94" s="384">
        <f t="shared" si="17"/>
        <v>20.88</v>
      </c>
      <c r="K94" s="328" t="s">
        <v>33</v>
      </c>
      <c r="L94" s="385" t="s">
        <v>32</v>
      </c>
      <c r="M94" s="386" t="s">
        <v>216</v>
      </c>
      <c r="N94" s="401" t="s">
        <v>68</v>
      </c>
      <c r="O94" s="401"/>
    </row>
    <row r="95" spans="1:15" ht="15.75">
      <c r="A95" s="570">
        <v>53</v>
      </c>
      <c r="B95" s="378">
        <v>43893</v>
      </c>
      <c r="C95" s="379" t="s">
        <v>31</v>
      </c>
      <c r="D95" s="379" t="s">
        <v>4</v>
      </c>
      <c r="E95" s="380" t="s">
        <v>180</v>
      </c>
      <c r="F95" s="381">
        <v>1.2</v>
      </c>
      <c r="G95" s="381">
        <v>0.6</v>
      </c>
      <c r="H95" s="382">
        <v>0.02</v>
      </c>
      <c r="I95" s="383">
        <v>31</v>
      </c>
      <c r="J95" s="384">
        <f t="shared" si="17"/>
        <v>22.32</v>
      </c>
      <c r="K95" s="328" t="s">
        <v>33</v>
      </c>
      <c r="L95" s="385"/>
      <c r="M95" s="386" t="s">
        <v>216</v>
      </c>
      <c r="N95" s="401" t="s">
        <v>222</v>
      </c>
      <c r="O95" s="401"/>
    </row>
    <row r="96" spans="1:15" ht="15.75">
      <c r="A96" s="343">
        <v>54</v>
      </c>
      <c r="B96" s="378">
        <v>43893</v>
      </c>
      <c r="C96" s="379" t="s">
        <v>31</v>
      </c>
      <c r="D96" s="379" t="s">
        <v>4</v>
      </c>
      <c r="E96" s="380" t="s">
        <v>257</v>
      </c>
      <c r="F96" s="381">
        <v>1.1000000000000001</v>
      </c>
      <c r="G96" s="381">
        <v>0.6</v>
      </c>
      <c r="H96" s="382">
        <v>0.02</v>
      </c>
      <c r="I96" s="383">
        <v>39</v>
      </c>
      <c r="J96" s="384">
        <f t="shared" si="17"/>
        <v>25.740000000000002</v>
      </c>
      <c r="K96" s="328" t="s">
        <v>33</v>
      </c>
      <c r="L96" s="385" t="s">
        <v>32</v>
      </c>
      <c r="M96" s="386" t="s">
        <v>217</v>
      </c>
      <c r="N96" s="401" t="s">
        <v>68</v>
      </c>
      <c r="O96" s="401"/>
    </row>
    <row r="97" spans="1:15" ht="15.75">
      <c r="A97" s="570">
        <v>55</v>
      </c>
      <c r="B97" s="378">
        <v>43893</v>
      </c>
      <c r="C97" s="379" t="s">
        <v>31</v>
      </c>
      <c r="D97" s="379" t="s">
        <v>4</v>
      </c>
      <c r="E97" s="380" t="s">
        <v>256</v>
      </c>
      <c r="F97" s="381">
        <v>1.4</v>
      </c>
      <c r="G97" s="381">
        <v>0.6</v>
      </c>
      <c r="H97" s="382">
        <v>0.02</v>
      </c>
      <c r="I97" s="383">
        <v>38</v>
      </c>
      <c r="J97" s="384">
        <f t="shared" si="17"/>
        <v>31.919999999999998</v>
      </c>
      <c r="K97" s="328" t="s">
        <v>33</v>
      </c>
      <c r="L97" s="385" t="s">
        <v>32</v>
      </c>
      <c r="M97" s="386" t="s">
        <v>218</v>
      </c>
      <c r="N97" s="401" t="s">
        <v>68</v>
      </c>
      <c r="O97" s="401"/>
    </row>
    <row r="98" spans="1:15" ht="15.75">
      <c r="A98" s="343">
        <v>56</v>
      </c>
      <c r="B98" s="378">
        <v>43893</v>
      </c>
      <c r="C98" s="379" t="s">
        <v>31</v>
      </c>
      <c r="D98" s="379" t="s">
        <v>4</v>
      </c>
      <c r="E98" s="380" t="s">
        <v>253</v>
      </c>
      <c r="F98" s="381">
        <v>1.2</v>
      </c>
      <c r="G98" s="381">
        <v>0.6</v>
      </c>
      <c r="H98" s="382">
        <v>0.02</v>
      </c>
      <c r="I98" s="383">
        <v>35</v>
      </c>
      <c r="J98" s="384">
        <f t="shared" si="17"/>
        <v>25.2</v>
      </c>
      <c r="K98" s="328" t="s">
        <v>33</v>
      </c>
      <c r="L98" s="385" t="s">
        <v>32</v>
      </c>
      <c r="M98" s="386" t="s">
        <v>216</v>
      </c>
      <c r="N98" s="401" t="s">
        <v>68</v>
      </c>
      <c r="O98" s="401"/>
    </row>
    <row r="99" spans="1:15" ht="15.75">
      <c r="A99" s="570">
        <v>57</v>
      </c>
      <c r="B99" s="378">
        <v>43893</v>
      </c>
      <c r="C99" s="379" t="s">
        <v>31</v>
      </c>
      <c r="D99" s="379" t="s">
        <v>3</v>
      </c>
      <c r="E99" s="380" t="s">
        <v>245</v>
      </c>
      <c r="F99" s="381">
        <v>0.9</v>
      </c>
      <c r="G99" s="381">
        <v>0.6</v>
      </c>
      <c r="H99" s="382">
        <v>0.02</v>
      </c>
      <c r="I99" s="383">
        <v>11</v>
      </c>
      <c r="J99" s="384">
        <f t="shared" si="17"/>
        <v>5.94</v>
      </c>
      <c r="K99" s="328" t="s">
        <v>33</v>
      </c>
      <c r="L99" s="385" t="s">
        <v>32</v>
      </c>
      <c r="M99" s="386" t="s">
        <v>219</v>
      </c>
      <c r="N99" s="401" t="s">
        <v>68</v>
      </c>
      <c r="O99" s="401"/>
    </row>
    <row r="100" spans="1:15" ht="15.75">
      <c r="A100" s="343">
        <v>58</v>
      </c>
      <c r="B100" s="378">
        <v>43893</v>
      </c>
      <c r="C100" s="379" t="s">
        <v>31</v>
      </c>
      <c r="D100" s="379" t="s">
        <v>3</v>
      </c>
      <c r="E100" s="380" t="s">
        <v>245</v>
      </c>
      <c r="F100" s="381">
        <v>1.3</v>
      </c>
      <c r="G100" s="381">
        <v>0.6</v>
      </c>
      <c r="H100" s="382">
        <v>0.02</v>
      </c>
      <c r="I100" s="383">
        <v>30</v>
      </c>
      <c r="J100" s="384">
        <f t="shared" si="17"/>
        <v>23.400000000000002</v>
      </c>
      <c r="K100" s="328" t="s">
        <v>33</v>
      </c>
      <c r="L100" s="385" t="s">
        <v>32</v>
      </c>
      <c r="M100" s="386" t="s">
        <v>219</v>
      </c>
      <c r="N100" s="401" t="s">
        <v>68</v>
      </c>
      <c r="O100" s="401"/>
    </row>
    <row r="101" spans="1:15" ht="15.75">
      <c r="A101" s="570">
        <v>59</v>
      </c>
      <c r="B101" s="823">
        <v>43893</v>
      </c>
      <c r="C101" s="824" t="s">
        <v>31</v>
      </c>
      <c r="D101" s="824" t="s">
        <v>4</v>
      </c>
      <c r="E101" s="822" t="s">
        <v>245</v>
      </c>
      <c r="F101" s="825">
        <v>1.6</v>
      </c>
      <c r="G101" s="825">
        <v>0.6</v>
      </c>
      <c r="H101" s="826">
        <v>0.02</v>
      </c>
      <c r="I101" s="827">
        <v>42</v>
      </c>
      <c r="J101" s="828">
        <f t="shared" si="17"/>
        <v>40.32</v>
      </c>
      <c r="K101" s="829" t="s">
        <v>33</v>
      </c>
      <c r="L101" s="830"/>
      <c r="M101" s="831" t="s">
        <v>216</v>
      </c>
      <c r="N101" s="832" t="s">
        <v>222</v>
      </c>
      <c r="O101" s="401"/>
    </row>
    <row r="102" spans="1:15" ht="15.75">
      <c r="A102" s="343">
        <v>60</v>
      </c>
      <c r="B102" s="894">
        <v>43893</v>
      </c>
      <c r="C102" s="895" t="s">
        <v>31</v>
      </c>
      <c r="D102" s="895" t="s">
        <v>4</v>
      </c>
      <c r="E102" s="896" t="s">
        <v>214</v>
      </c>
      <c r="F102" s="897">
        <v>1.8</v>
      </c>
      <c r="G102" s="897">
        <v>0.6</v>
      </c>
      <c r="H102" s="898">
        <v>0.02</v>
      </c>
      <c r="I102" s="899">
        <v>34</v>
      </c>
      <c r="J102" s="900">
        <f t="shared" si="17"/>
        <v>36.72</v>
      </c>
      <c r="K102" s="901" t="s">
        <v>33</v>
      </c>
      <c r="L102" s="902"/>
      <c r="M102" s="903" t="s">
        <v>218</v>
      </c>
      <c r="N102" s="904" t="s">
        <v>222</v>
      </c>
      <c r="O102" s="401" t="s">
        <v>271</v>
      </c>
    </row>
    <row r="103" spans="1:15" ht="15.75">
      <c r="A103" s="570">
        <v>61</v>
      </c>
      <c r="B103" s="378">
        <v>43894</v>
      </c>
      <c r="C103" s="379" t="s">
        <v>31</v>
      </c>
      <c r="D103" s="379" t="s">
        <v>4</v>
      </c>
      <c r="E103" s="380" t="s">
        <v>174</v>
      </c>
      <c r="F103" s="381">
        <v>1.8</v>
      </c>
      <c r="G103" s="381">
        <v>0.6</v>
      </c>
      <c r="H103" s="382">
        <v>0.02</v>
      </c>
      <c r="I103" s="383">
        <v>43</v>
      </c>
      <c r="J103" s="384">
        <f t="shared" si="17"/>
        <v>46.440000000000005</v>
      </c>
      <c r="K103" s="328" t="s">
        <v>33</v>
      </c>
      <c r="L103" s="385"/>
      <c r="M103" s="386" t="s">
        <v>217</v>
      </c>
      <c r="N103" s="401" t="s">
        <v>222</v>
      </c>
      <c r="O103" s="401"/>
    </row>
    <row r="104" spans="1:15" ht="15.75">
      <c r="A104" s="343">
        <v>62</v>
      </c>
      <c r="B104" s="378">
        <v>43894</v>
      </c>
      <c r="C104" s="379" t="s">
        <v>31</v>
      </c>
      <c r="D104" s="379" t="s">
        <v>3</v>
      </c>
      <c r="E104" s="380" t="s">
        <v>246</v>
      </c>
      <c r="F104" s="381">
        <v>2.2000000000000002</v>
      </c>
      <c r="G104" s="381">
        <v>0.6</v>
      </c>
      <c r="H104" s="382">
        <v>0.02</v>
      </c>
      <c r="I104" s="383">
        <v>46</v>
      </c>
      <c r="J104" s="384">
        <f t="shared" si="17"/>
        <v>60.720000000000006</v>
      </c>
      <c r="K104" s="328" t="s">
        <v>33</v>
      </c>
      <c r="L104" s="385" t="s">
        <v>32</v>
      </c>
      <c r="M104" s="386" t="s">
        <v>216</v>
      </c>
      <c r="N104" s="401" t="s">
        <v>68</v>
      </c>
      <c r="O104" s="401"/>
    </row>
    <row r="105" spans="1:15" ht="15.75">
      <c r="A105" s="570">
        <v>63</v>
      </c>
      <c r="B105" s="378">
        <v>43894</v>
      </c>
      <c r="C105" s="379" t="s">
        <v>31</v>
      </c>
      <c r="D105" s="379" t="s">
        <v>3</v>
      </c>
      <c r="E105" s="380" t="s">
        <v>213</v>
      </c>
      <c r="F105" s="381">
        <v>2.1</v>
      </c>
      <c r="G105" s="381">
        <v>0.6</v>
      </c>
      <c r="H105" s="382">
        <v>0.02</v>
      </c>
      <c r="I105" s="383">
        <v>20</v>
      </c>
      <c r="J105" s="384">
        <f t="shared" si="17"/>
        <v>25.2</v>
      </c>
      <c r="K105" s="328" t="s">
        <v>33</v>
      </c>
      <c r="L105" s="385" t="s">
        <v>32</v>
      </c>
      <c r="M105" s="386" t="s">
        <v>219</v>
      </c>
      <c r="N105" s="401" t="s">
        <v>68</v>
      </c>
      <c r="O105" s="401"/>
    </row>
    <row r="106" spans="1:15" ht="15.75">
      <c r="A106" s="343">
        <v>64</v>
      </c>
      <c r="B106" s="378">
        <v>43894</v>
      </c>
      <c r="C106" s="379" t="s">
        <v>31</v>
      </c>
      <c r="D106" s="379" t="s">
        <v>4</v>
      </c>
      <c r="E106" s="380" t="s">
        <v>196</v>
      </c>
      <c r="F106" s="381">
        <v>2.5</v>
      </c>
      <c r="G106" s="381">
        <v>0.6</v>
      </c>
      <c r="H106" s="382">
        <v>0.02</v>
      </c>
      <c r="I106" s="383">
        <v>26</v>
      </c>
      <c r="J106" s="384">
        <f t="shared" si="17"/>
        <v>39</v>
      </c>
      <c r="K106" s="328" t="s">
        <v>33</v>
      </c>
      <c r="L106" s="385"/>
      <c r="M106" s="386" t="s">
        <v>219</v>
      </c>
      <c r="N106" s="401" t="s">
        <v>222</v>
      </c>
      <c r="O106" s="401"/>
    </row>
    <row r="107" spans="1:15" ht="15.75">
      <c r="A107" s="570">
        <v>65</v>
      </c>
      <c r="B107" s="378">
        <v>43894</v>
      </c>
      <c r="C107" s="379" t="s">
        <v>31</v>
      </c>
      <c r="D107" s="379" t="s">
        <v>4</v>
      </c>
      <c r="E107" s="380" t="s">
        <v>251</v>
      </c>
      <c r="F107" s="381">
        <v>1.1000000000000001</v>
      </c>
      <c r="G107" s="381">
        <v>0.6</v>
      </c>
      <c r="H107" s="382">
        <v>0.02</v>
      </c>
      <c r="I107" s="383">
        <v>45</v>
      </c>
      <c r="J107" s="384">
        <f t="shared" si="17"/>
        <v>29.700000000000003</v>
      </c>
      <c r="K107" s="328" t="s">
        <v>33</v>
      </c>
      <c r="L107" s="385"/>
      <c r="M107" s="386" t="s">
        <v>216</v>
      </c>
      <c r="N107" s="401" t="s">
        <v>222</v>
      </c>
      <c r="O107" s="401"/>
    </row>
    <row r="108" spans="1:15" ht="15.75">
      <c r="A108" s="343">
        <v>66</v>
      </c>
      <c r="B108" s="378">
        <v>43894</v>
      </c>
      <c r="C108" s="379" t="s">
        <v>31</v>
      </c>
      <c r="D108" s="379" t="s">
        <v>4</v>
      </c>
      <c r="E108" s="380" t="s">
        <v>250</v>
      </c>
      <c r="F108" s="381">
        <v>1.2</v>
      </c>
      <c r="G108" s="381">
        <v>0.6</v>
      </c>
      <c r="H108" s="382">
        <v>0.02</v>
      </c>
      <c r="I108" s="383">
        <v>20</v>
      </c>
      <c r="J108" s="384">
        <f t="shared" si="17"/>
        <v>14.399999999999999</v>
      </c>
      <c r="K108" s="328" t="s">
        <v>33</v>
      </c>
      <c r="L108" s="385"/>
      <c r="M108" s="386" t="s">
        <v>219</v>
      </c>
      <c r="N108" s="401" t="s">
        <v>222</v>
      </c>
      <c r="O108" s="401"/>
    </row>
    <row r="109" spans="1:15" ht="15.75">
      <c r="A109" s="570">
        <v>67</v>
      </c>
      <c r="B109" s="378">
        <v>43894</v>
      </c>
      <c r="C109" s="379" t="s">
        <v>31</v>
      </c>
      <c r="D109" s="379" t="s">
        <v>4</v>
      </c>
      <c r="E109" s="380" t="s">
        <v>252</v>
      </c>
      <c r="F109" s="381">
        <v>1.2</v>
      </c>
      <c r="G109" s="381">
        <v>0.6</v>
      </c>
      <c r="H109" s="382">
        <v>0.02</v>
      </c>
      <c r="I109" s="383">
        <v>21</v>
      </c>
      <c r="J109" s="384">
        <f t="shared" si="17"/>
        <v>15.12</v>
      </c>
      <c r="K109" s="328" t="s">
        <v>33</v>
      </c>
      <c r="L109" s="385" t="s">
        <v>32</v>
      </c>
      <c r="M109" s="386" t="s">
        <v>216</v>
      </c>
      <c r="N109" s="401" t="s">
        <v>68</v>
      </c>
      <c r="O109" s="401"/>
    </row>
    <row r="110" spans="1:15" ht="15.75">
      <c r="A110" s="343">
        <v>68</v>
      </c>
      <c r="B110" s="378">
        <v>43894</v>
      </c>
      <c r="C110" s="379" t="s">
        <v>31</v>
      </c>
      <c r="D110" s="379" t="s">
        <v>3</v>
      </c>
      <c r="E110" s="380" t="s">
        <v>246</v>
      </c>
      <c r="F110" s="381">
        <v>1.1000000000000001</v>
      </c>
      <c r="G110" s="381">
        <v>0.6</v>
      </c>
      <c r="H110" s="382">
        <v>0.02</v>
      </c>
      <c r="I110" s="383">
        <v>17</v>
      </c>
      <c r="J110" s="384">
        <f t="shared" si="17"/>
        <v>11.22</v>
      </c>
      <c r="K110" s="328" t="s">
        <v>33</v>
      </c>
      <c r="L110" s="385" t="s">
        <v>32</v>
      </c>
      <c r="M110" s="386" t="s">
        <v>219</v>
      </c>
      <c r="N110" s="401" t="s">
        <v>68</v>
      </c>
      <c r="O110" s="401"/>
    </row>
    <row r="111" spans="1:15" ht="15.75">
      <c r="A111" s="570">
        <v>69</v>
      </c>
      <c r="B111" s="378">
        <v>43894</v>
      </c>
      <c r="C111" s="379" t="s">
        <v>31</v>
      </c>
      <c r="D111" s="379" t="s">
        <v>3</v>
      </c>
      <c r="E111" s="380" t="s">
        <v>246</v>
      </c>
      <c r="F111" s="381">
        <v>1.6</v>
      </c>
      <c r="G111" s="381">
        <v>0.6</v>
      </c>
      <c r="H111" s="382">
        <v>0.02</v>
      </c>
      <c r="I111" s="383">
        <v>30</v>
      </c>
      <c r="J111" s="384">
        <f t="shared" si="17"/>
        <v>28.799999999999997</v>
      </c>
      <c r="K111" s="328" t="s">
        <v>33</v>
      </c>
      <c r="L111" s="385" t="s">
        <v>32</v>
      </c>
      <c r="M111" s="386" t="s">
        <v>219</v>
      </c>
      <c r="N111" s="401" t="s">
        <v>68</v>
      </c>
      <c r="O111" s="401"/>
    </row>
    <row r="112" spans="1:15" ht="15.75">
      <c r="A112" s="343">
        <v>70</v>
      </c>
      <c r="B112" s="823">
        <v>43894</v>
      </c>
      <c r="C112" s="824" t="s">
        <v>31</v>
      </c>
      <c r="D112" s="824" t="s">
        <v>3</v>
      </c>
      <c r="E112" s="822" t="s">
        <v>193</v>
      </c>
      <c r="F112" s="825">
        <v>1.7</v>
      </c>
      <c r="G112" s="825">
        <v>0.6</v>
      </c>
      <c r="H112" s="826">
        <v>0.02</v>
      </c>
      <c r="I112" s="827">
        <v>40</v>
      </c>
      <c r="J112" s="828">
        <f t="shared" si="17"/>
        <v>40.799999999999997</v>
      </c>
      <c r="K112" s="829" t="s">
        <v>33</v>
      </c>
      <c r="L112" s="830" t="s">
        <v>32</v>
      </c>
      <c r="M112" s="831" t="s">
        <v>216</v>
      </c>
      <c r="N112" s="832" t="s">
        <v>68</v>
      </c>
      <c r="O112" s="401"/>
    </row>
    <row r="113" spans="1:15" ht="15.75">
      <c r="A113" s="570">
        <v>71</v>
      </c>
      <c r="B113" s="378">
        <v>43895</v>
      </c>
      <c r="C113" s="379" t="s">
        <v>31</v>
      </c>
      <c r="D113" s="379" t="s">
        <v>3</v>
      </c>
      <c r="E113" s="380" t="s">
        <v>294</v>
      </c>
      <c r="F113" s="381">
        <v>1.2</v>
      </c>
      <c r="G113" s="381">
        <v>0.6</v>
      </c>
      <c r="H113" s="382">
        <v>0.02</v>
      </c>
      <c r="I113" s="383">
        <v>40</v>
      </c>
      <c r="J113" s="384">
        <f t="shared" ref="J113:J178" si="21">F113*G113*I113</f>
        <v>28.799999999999997</v>
      </c>
      <c r="K113" s="328" t="s">
        <v>33</v>
      </c>
      <c r="L113" s="385" t="s">
        <v>32</v>
      </c>
      <c r="M113" s="386" t="s">
        <v>219</v>
      </c>
      <c r="N113" s="401" t="s">
        <v>68</v>
      </c>
      <c r="O113" s="401"/>
    </row>
    <row r="114" spans="1:15" ht="15.75">
      <c r="A114" s="343">
        <v>72</v>
      </c>
      <c r="B114" s="378">
        <v>43895</v>
      </c>
      <c r="C114" s="379" t="s">
        <v>31</v>
      </c>
      <c r="D114" s="379" t="s">
        <v>3</v>
      </c>
      <c r="E114" s="380" t="s">
        <v>295</v>
      </c>
      <c r="F114" s="381">
        <v>1.1000000000000001</v>
      </c>
      <c r="G114" s="381">
        <v>0.6</v>
      </c>
      <c r="H114" s="382">
        <v>0.02</v>
      </c>
      <c r="I114" s="383">
        <v>38</v>
      </c>
      <c r="J114" s="384">
        <f t="shared" si="21"/>
        <v>25.080000000000002</v>
      </c>
      <c r="K114" s="328" t="s">
        <v>33</v>
      </c>
      <c r="L114" s="385" t="s">
        <v>32</v>
      </c>
      <c r="M114" s="386" t="s">
        <v>219</v>
      </c>
      <c r="N114" s="401" t="s">
        <v>68</v>
      </c>
      <c r="O114" s="401"/>
    </row>
    <row r="115" spans="1:15" ht="15.75">
      <c r="A115" s="570">
        <v>73</v>
      </c>
      <c r="B115" s="378">
        <v>43895</v>
      </c>
      <c r="C115" s="379" t="s">
        <v>31</v>
      </c>
      <c r="D115" s="379" t="s">
        <v>4</v>
      </c>
      <c r="E115" s="380" t="s">
        <v>296</v>
      </c>
      <c r="F115" s="381">
        <v>1.8</v>
      </c>
      <c r="G115" s="381">
        <v>0.6</v>
      </c>
      <c r="H115" s="382">
        <v>0.02</v>
      </c>
      <c r="I115" s="383">
        <v>40</v>
      </c>
      <c r="J115" s="384">
        <f t="shared" si="21"/>
        <v>43.2</v>
      </c>
      <c r="K115" s="328" t="s">
        <v>33</v>
      </c>
      <c r="L115" s="385" t="s">
        <v>32</v>
      </c>
      <c r="M115" s="386" t="s">
        <v>216</v>
      </c>
      <c r="N115" s="401" t="s">
        <v>68</v>
      </c>
      <c r="O115" s="401"/>
    </row>
    <row r="116" spans="1:15" ht="15.75">
      <c r="A116" s="343">
        <v>74</v>
      </c>
      <c r="B116" s="378">
        <v>43895</v>
      </c>
      <c r="C116" s="379" t="s">
        <v>31</v>
      </c>
      <c r="D116" s="379" t="s">
        <v>3</v>
      </c>
      <c r="E116" s="380" t="s">
        <v>254</v>
      </c>
      <c r="F116" s="381">
        <v>1.1000000000000001</v>
      </c>
      <c r="G116" s="381">
        <v>0.6</v>
      </c>
      <c r="H116" s="382">
        <v>0.02</v>
      </c>
      <c r="I116" s="383">
        <v>45</v>
      </c>
      <c r="J116" s="384">
        <f t="shared" si="21"/>
        <v>29.700000000000003</v>
      </c>
      <c r="K116" s="328" t="s">
        <v>33</v>
      </c>
      <c r="L116" s="385" t="s">
        <v>32</v>
      </c>
      <c r="M116" s="386" t="s">
        <v>219</v>
      </c>
      <c r="N116" s="401" t="s">
        <v>68</v>
      </c>
      <c r="O116" s="401"/>
    </row>
    <row r="117" spans="1:15" ht="15.75">
      <c r="A117" s="570">
        <v>75</v>
      </c>
      <c r="B117" s="378">
        <v>43895</v>
      </c>
      <c r="C117" s="379" t="s">
        <v>31</v>
      </c>
      <c r="D117" s="379" t="s">
        <v>3</v>
      </c>
      <c r="E117" s="380" t="s">
        <v>297</v>
      </c>
      <c r="F117" s="381">
        <v>3.2</v>
      </c>
      <c r="G117" s="381">
        <v>0.6</v>
      </c>
      <c r="H117" s="382">
        <v>0.02</v>
      </c>
      <c r="I117" s="383">
        <v>40</v>
      </c>
      <c r="J117" s="384">
        <f t="shared" si="21"/>
        <v>76.8</v>
      </c>
      <c r="K117" s="328" t="s">
        <v>33</v>
      </c>
      <c r="L117" s="385" t="s">
        <v>32</v>
      </c>
      <c r="M117" s="386" t="s">
        <v>216</v>
      </c>
      <c r="N117" s="401" t="s">
        <v>68</v>
      </c>
      <c r="O117" s="401"/>
    </row>
    <row r="118" spans="1:15" ht="15.75">
      <c r="A118" s="343">
        <v>76</v>
      </c>
      <c r="B118" s="378">
        <v>43895</v>
      </c>
      <c r="C118" s="379" t="s">
        <v>31</v>
      </c>
      <c r="D118" s="379" t="s">
        <v>3</v>
      </c>
      <c r="E118" s="380" t="s">
        <v>258</v>
      </c>
      <c r="F118" s="381">
        <v>2.2999999999999998</v>
      </c>
      <c r="G118" s="381">
        <v>0.6</v>
      </c>
      <c r="H118" s="382">
        <v>0.02</v>
      </c>
      <c r="I118" s="383">
        <v>41</v>
      </c>
      <c r="J118" s="384">
        <f t="shared" si="21"/>
        <v>56.58</v>
      </c>
      <c r="K118" s="328" t="s">
        <v>33</v>
      </c>
      <c r="L118" s="385" t="s">
        <v>32</v>
      </c>
      <c r="M118" s="386" t="s">
        <v>217</v>
      </c>
      <c r="N118" s="401" t="s">
        <v>68</v>
      </c>
      <c r="O118" s="401"/>
    </row>
    <row r="119" spans="1:15" ht="15.75">
      <c r="A119" s="570">
        <v>77</v>
      </c>
      <c r="B119" s="378">
        <v>43895</v>
      </c>
      <c r="C119" s="379" t="s">
        <v>31</v>
      </c>
      <c r="D119" s="379" t="s">
        <v>4</v>
      </c>
      <c r="E119" s="380" t="s">
        <v>250</v>
      </c>
      <c r="F119" s="381">
        <v>0.8</v>
      </c>
      <c r="G119" s="381">
        <v>0.6</v>
      </c>
      <c r="H119" s="382">
        <v>0.02</v>
      </c>
      <c r="I119" s="383">
        <v>15</v>
      </c>
      <c r="J119" s="384">
        <f t="shared" si="21"/>
        <v>7.1999999999999993</v>
      </c>
      <c r="K119" s="328" t="s">
        <v>33</v>
      </c>
      <c r="L119" s="385"/>
      <c r="M119" s="386" t="s">
        <v>219</v>
      </c>
      <c r="N119" s="401" t="s">
        <v>68</v>
      </c>
      <c r="O119" s="401"/>
    </row>
    <row r="120" spans="1:15" ht="15.75">
      <c r="A120" s="343">
        <v>78</v>
      </c>
      <c r="B120" s="378">
        <v>43895</v>
      </c>
      <c r="C120" s="379" t="s">
        <v>31</v>
      </c>
      <c r="D120" s="379" t="s">
        <v>4</v>
      </c>
      <c r="E120" s="380" t="s">
        <v>250</v>
      </c>
      <c r="F120" s="381">
        <v>1.4</v>
      </c>
      <c r="G120" s="381">
        <v>0.6</v>
      </c>
      <c r="H120" s="382">
        <v>0.02</v>
      </c>
      <c r="I120" s="383">
        <v>16</v>
      </c>
      <c r="J120" s="384">
        <f t="shared" si="21"/>
        <v>13.44</v>
      </c>
      <c r="K120" s="328" t="s">
        <v>33</v>
      </c>
      <c r="L120" s="385"/>
      <c r="M120" s="386" t="s">
        <v>219</v>
      </c>
      <c r="N120" s="401" t="s">
        <v>68</v>
      </c>
      <c r="O120" s="401"/>
    </row>
    <row r="121" spans="1:15" ht="15.75">
      <c r="A121" s="570">
        <v>79</v>
      </c>
      <c r="B121" s="378">
        <v>43895</v>
      </c>
      <c r="C121" s="379" t="s">
        <v>31</v>
      </c>
      <c r="D121" s="379" t="s">
        <v>3</v>
      </c>
      <c r="E121" s="380" t="s">
        <v>247</v>
      </c>
      <c r="F121" s="381">
        <v>1.2</v>
      </c>
      <c r="G121" s="381">
        <v>0.6</v>
      </c>
      <c r="H121" s="382">
        <v>0.02</v>
      </c>
      <c r="I121" s="383">
        <v>35</v>
      </c>
      <c r="J121" s="384">
        <f t="shared" si="21"/>
        <v>25.2</v>
      </c>
      <c r="K121" s="328" t="s">
        <v>33</v>
      </c>
      <c r="L121" s="385" t="s">
        <v>32</v>
      </c>
      <c r="M121" s="386" t="s">
        <v>216</v>
      </c>
      <c r="N121" s="401" t="s">
        <v>68</v>
      </c>
      <c r="O121" s="401"/>
    </row>
    <row r="122" spans="1:15" ht="15.75">
      <c r="A122" s="343">
        <v>80</v>
      </c>
      <c r="B122" s="378">
        <v>43895</v>
      </c>
      <c r="C122" s="379" t="s">
        <v>31</v>
      </c>
      <c r="D122" s="379" t="s">
        <v>3</v>
      </c>
      <c r="E122" s="380" t="s">
        <v>303</v>
      </c>
      <c r="F122" s="381">
        <v>1.1000000000000001</v>
      </c>
      <c r="G122" s="381">
        <v>0.6</v>
      </c>
      <c r="H122" s="382">
        <v>0.02</v>
      </c>
      <c r="I122" s="383">
        <v>50</v>
      </c>
      <c r="J122" s="384">
        <f t="shared" si="21"/>
        <v>33</v>
      </c>
      <c r="K122" s="328" t="s">
        <v>33</v>
      </c>
      <c r="L122" s="385" t="s">
        <v>32</v>
      </c>
      <c r="M122" s="386" t="s">
        <v>219</v>
      </c>
      <c r="N122" s="401" t="s">
        <v>68</v>
      </c>
      <c r="O122" s="401"/>
    </row>
    <row r="123" spans="1:15" ht="15.75">
      <c r="A123" s="570">
        <v>81</v>
      </c>
      <c r="B123" s="378">
        <v>43895</v>
      </c>
      <c r="C123" s="379" t="s">
        <v>31</v>
      </c>
      <c r="D123" s="379" t="s">
        <v>3</v>
      </c>
      <c r="E123" s="380" t="s">
        <v>253</v>
      </c>
      <c r="F123" s="381">
        <v>1.2</v>
      </c>
      <c r="G123" s="381">
        <v>0.6</v>
      </c>
      <c r="H123" s="382">
        <v>0.02</v>
      </c>
      <c r="I123" s="383">
        <v>40</v>
      </c>
      <c r="J123" s="384">
        <f t="shared" si="21"/>
        <v>28.799999999999997</v>
      </c>
      <c r="K123" s="328" t="s">
        <v>33</v>
      </c>
      <c r="L123" s="385" t="s">
        <v>32</v>
      </c>
      <c r="M123" s="386" t="s">
        <v>216</v>
      </c>
      <c r="N123" s="401" t="s">
        <v>68</v>
      </c>
      <c r="O123" s="401"/>
    </row>
    <row r="124" spans="1:15" ht="15.75">
      <c r="A124" s="343">
        <v>82</v>
      </c>
      <c r="B124" s="378">
        <v>43895</v>
      </c>
      <c r="C124" s="379" t="s">
        <v>31</v>
      </c>
      <c r="D124" s="379" t="s">
        <v>3</v>
      </c>
      <c r="E124" s="380" t="s">
        <v>305</v>
      </c>
      <c r="F124" s="381">
        <v>1.6</v>
      </c>
      <c r="G124" s="381">
        <v>0.6</v>
      </c>
      <c r="H124" s="382">
        <v>0.02</v>
      </c>
      <c r="I124" s="383">
        <v>41</v>
      </c>
      <c r="J124" s="384">
        <f t="shared" si="21"/>
        <v>39.36</v>
      </c>
      <c r="K124" s="328" t="s">
        <v>33</v>
      </c>
      <c r="L124" s="385" t="s">
        <v>32</v>
      </c>
      <c r="M124" s="386" t="s">
        <v>216</v>
      </c>
      <c r="N124" s="401" t="s">
        <v>68</v>
      </c>
      <c r="O124" s="401"/>
    </row>
    <row r="125" spans="1:15" ht="15.75">
      <c r="A125" s="570">
        <v>83</v>
      </c>
      <c r="B125" s="378">
        <v>43895</v>
      </c>
      <c r="C125" s="379" t="s">
        <v>31</v>
      </c>
      <c r="D125" s="379" t="s">
        <v>4</v>
      </c>
      <c r="E125" s="380" t="s">
        <v>298</v>
      </c>
      <c r="F125" s="381">
        <v>1.1000000000000001</v>
      </c>
      <c r="G125" s="381">
        <v>0.6</v>
      </c>
      <c r="H125" s="382">
        <v>0.02</v>
      </c>
      <c r="I125" s="383">
        <v>40</v>
      </c>
      <c r="J125" s="384">
        <f t="shared" si="21"/>
        <v>26.400000000000002</v>
      </c>
      <c r="K125" s="328" t="s">
        <v>33</v>
      </c>
      <c r="L125" s="385"/>
      <c r="M125" s="386" t="s">
        <v>219</v>
      </c>
      <c r="N125" s="401" t="s">
        <v>222</v>
      </c>
      <c r="O125" s="401"/>
    </row>
    <row r="126" spans="1:15" ht="15.75">
      <c r="A126" s="343">
        <v>84</v>
      </c>
      <c r="B126" s="378">
        <v>43895</v>
      </c>
      <c r="C126" s="379" t="s">
        <v>31</v>
      </c>
      <c r="D126" s="379" t="s">
        <v>3</v>
      </c>
      <c r="E126" s="380" t="s">
        <v>307</v>
      </c>
      <c r="F126" s="381">
        <v>1.5</v>
      </c>
      <c r="G126" s="381">
        <v>0.6</v>
      </c>
      <c r="H126" s="382">
        <v>0.02</v>
      </c>
      <c r="I126" s="383">
        <v>48</v>
      </c>
      <c r="J126" s="384">
        <f t="shared" si="21"/>
        <v>43.199999999999996</v>
      </c>
      <c r="K126" s="328" t="s">
        <v>33</v>
      </c>
      <c r="L126" s="385" t="s">
        <v>32</v>
      </c>
      <c r="M126" s="386" t="s">
        <v>218</v>
      </c>
      <c r="N126" s="401" t="s">
        <v>68</v>
      </c>
      <c r="O126" s="401"/>
    </row>
    <row r="127" spans="1:15" ht="15.75">
      <c r="A127" s="570">
        <v>85</v>
      </c>
      <c r="B127" s="378">
        <v>43895</v>
      </c>
      <c r="C127" s="379" t="s">
        <v>31</v>
      </c>
      <c r="D127" s="379" t="s">
        <v>3</v>
      </c>
      <c r="E127" s="380" t="s">
        <v>256</v>
      </c>
      <c r="F127" s="381">
        <v>3</v>
      </c>
      <c r="G127" s="381">
        <v>0.6</v>
      </c>
      <c r="H127" s="382">
        <v>0.02</v>
      </c>
      <c r="I127" s="383">
        <v>40</v>
      </c>
      <c r="J127" s="384">
        <f t="shared" si="21"/>
        <v>72</v>
      </c>
      <c r="K127" s="328" t="s">
        <v>33</v>
      </c>
      <c r="L127" s="385" t="s">
        <v>32</v>
      </c>
      <c r="M127" s="386" t="s">
        <v>216</v>
      </c>
      <c r="N127" s="401" t="s">
        <v>68</v>
      </c>
      <c r="O127" s="401"/>
    </row>
    <row r="128" spans="1:15" ht="15.75">
      <c r="A128" s="343">
        <v>86</v>
      </c>
      <c r="B128" s="378">
        <v>43895</v>
      </c>
      <c r="C128" s="379" t="s">
        <v>31</v>
      </c>
      <c r="D128" s="379" t="s">
        <v>3</v>
      </c>
      <c r="E128" s="380" t="s">
        <v>249</v>
      </c>
      <c r="F128" s="381">
        <v>1.4</v>
      </c>
      <c r="G128" s="381">
        <v>0.6</v>
      </c>
      <c r="H128" s="382">
        <v>0.02</v>
      </c>
      <c r="I128" s="383">
        <v>31</v>
      </c>
      <c r="J128" s="384">
        <f t="shared" si="21"/>
        <v>26.04</v>
      </c>
      <c r="K128" s="328" t="s">
        <v>33</v>
      </c>
      <c r="L128" s="385" t="s">
        <v>32</v>
      </c>
      <c r="M128" s="386" t="s">
        <v>219</v>
      </c>
      <c r="N128" s="401" t="s">
        <v>68</v>
      </c>
      <c r="O128" s="401"/>
    </row>
    <row r="129" spans="1:15" ht="15.75">
      <c r="A129" s="570">
        <v>87</v>
      </c>
      <c r="B129" s="378">
        <v>43895</v>
      </c>
      <c r="C129" s="379" t="s">
        <v>31</v>
      </c>
      <c r="D129" s="379" t="s">
        <v>3</v>
      </c>
      <c r="E129" s="380" t="s">
        <v>300</v>
      </c>
      <c r="F129" s="381">
        <v>1.1000000000000001</v>
      </c>
      <c r="G129" s="381">
        <v>0.6</v>
      </c>
      <c r="H129" s="382">
        <v>0.02</v>
      </c>
      <c r="I129" s="383">
        <v>56</v>
      </c>
      <c r="J129" s="384">
        <f t="shared" si="21"/>
        <v>36.96</v>
      </c>
      <c r="K129" s="328" t="s">
        <v>33</v>
      </c>
      <c r="L129" s="385" t="s">
        <v>32</v>
      </c>
      <c r="M129" s="386" t="s">
        <v>217</v>
      </c>
      <c r="N129" s="401" t="s">
        <v>68</v>
      </c>
      <c r="O129" s="401"/>
    </row>
    <row r="130" spans="1:15" ht="15.75">
      <c r="A130" s="343">
        <v>88</v>
      </c>
      <c r="B130" s="378">
        <v>43895</v>
      </c>
      <c r="C130" s="379" t="s">
        <v>31</v>
      </c>
      <c r="D130" s="379" t="s">
        <v>3</v>
      </c>
      <c r="E130" s="380" t="s">
        <v>297</v>
      </c>
      <c r="F130" s="381">
        <v>0.8</v>
      </c>
      <c r="G130" s="381">
        <v>0.6</v>
      </c>
      <c r="H130" s="382">
        <v>0.02</v>
      </c>
      <c r="I130" s="383">
        <v>42</v>
      </c>
      <c r="J130" s="384">
        <f t="shared" si="21"/>
        <v>20.16</v>
      </c>
      <c r="K130" s="328" t="s">
        <v>33</v>
      </c>
      <c r="L130" s="385" t="s">
        <v>32</v>
      </c>
      <c r="M130" s="386" t="s">
        <v>219</v>
      </c>
      <c r="N130" s="401" t="s">
        <v>68</v>
      </c>
      <c r="O130" s="401"/>
    </row>
    <row r="131" spans="1:15" ht="15.75">
      <c r="A131" s="570">
        <v>89</v>
      </c>
      <c r="B131" s="378">
        <v>43895</v>
      </c>
      <c r="C131" s="379" t="s">
        <v>31</v>
      </c>
      <c r="D131" s="379" t="s">
        <v>3</v>
      </c>
      <c r="E131" s="380" t="s">
        <v>255</v>
      </c>
      <c r="F131" s="381">
        <v>2.1</v>
      </c>
      <c r="G131" s="381">
        <v>0.6</v>
      </c>
      <c r="H131" s="382">
        <v>0.02</v>
      </c>
      <c r="I131" s="383">
        <v>41</v>
      </c>
      <c r="J131" s="384">
        <f t="shared" si="21"/>
        <v>51.660000000000004</v>
      </c>
      <c r="K131" s="328" t="s">
        <v>33</v>
      </c>
      <c r="L131" s="385" t="s">
        <v>32</v>
      </c>
      <c r="M131" s="386" t="s">
        <v>216</v>
      </c>
      <c r="N131" s="401" t="s">
        <v>68</v>
      </c>
      <c r="O131" s="401"/>
    </row>
    <row r="132" spans="1:15" ht="15.75">
      <c r="A132" s="343">
        <v>90</v>
      </c>
      <c r="B132" s="378">
        <v>43895</v>
      </c>
      <c r="C132" s="379" t="s">
        <v>31</v>
      </c>
      <c r="D132" s="379" t="s">
        <v>3</v>
      </c>
      <c r="E132" s="380" t="s">
        <v>301</v>
      </c>
      <c r="F132" s="381">
        <v>1.1000000000000001</v>
      </c>
      <c r="G132" s="381">
        <v>0.6</v>
      </c>
      <c r="H132" s="382">
        <v>0.02</v>
      </c>
      <c r="I132" s="383">
        <v>35</v>
      </c>
      <c r="J132" s="384">
        <f t="shared" si="21"/>
        <v>23.1</v>
      </c>
      <c r="K132" s="328" t="s">
        <v>33</v>
      </c>
      <c r="L132" s="385" t="s">
        <v>32</v>
      </c>
      <c r="M132" s="386" t="s">
        <v>219</v>
      </c>
      <c r="N132" s="401" t="s">
        <v>68</v>
      </c>
      <c r="O132" s="401"/>
    </row>
    <row r="133" spans="1:15" ht="15.75">
      <c r="A133" s="570">
        <v>91</v>
      </c>
      <c r="B133" s="378">
        <v>43895</v>
      </c>
      <c r="C133" s="379" t="s">
        <v>31</v>
      </c>
      <c r="D133" s="379" t="s">
        <v>4</v>
      </c>
      <c r="E133" s="380" t="s">
        <v>258</v>
      </c>
      <c r="F133" s="381">
        <v>1.2</v>
      </c>
      <c r="G133" s="381">
        <v>0.6</v>
      </c>
      <c r="H133" s="382">
        <v>0.02</v>
      </c>
      <c r="I133" s="383">
        <v>44</v>
      </c>
      <c r="J133" s="384">
        <f t="shared" si="21"/>
        <v>31.68</v>
      </c>
      <c r="K133" s="328" t="s">
        <v>33</v>
      </c>
      <c r="L133" s="385" t="s">
        <v>32</v>
      </c>
      <c r="M133" s="386" t="s">
        <v>218</v>
      </c>
      <c r="N133" s="401" t="s">
        <v>68</v>
      </c>
      <c r="O133" s="401"/>
    </row>
    <row r="134" spans="1:15" ht="15.75">
      <c r="A134" s="343">
        <v>92</v>
      </c>
      <c r="B134" s="378">
        <v>43895</v>
      </c>
      <c r="C134" s="379" t="s">
        <v>31</v>
      </c>
      <c r="D134" s="379" t="s">
        <v>3</v>
      </c>
      <c r="E134" s="380" t="s">
        <v>188</v>
      </c>
      <c r="F134" s="381">
        <v>1.6</v>
      </c>
      <c r="G134" s="381">
        <v>0.6</v>
      </c>
      <c r="H134" s="382">
        <v>0.02</v>
      </c>
      <c r="I134" s="383">
        <v>32</v>
      </c>
      <c r="J134" s="384">
        <f t="shared" si="21"/>
        <v>30.72</v>
      </c>
      <c r="K134" s="328" t="s">
        <v>33</v>
      </c>
      <c r="L134" s="385" t="s">
        <v>32</v>
      </c>
      <c r="M134" s="386" t="s">
        <v>216</v>
      </c>
      <c r="N134" s="401" t="s">
        <v>68</v>
      </c>
      <c r="O134" s="401"/>
    </row>
    <row r="135" spans="1:15" ht="15.75">
      <c r="A135" s="570">
        <v>93</v>
      </c>
      <c r="B135" s="378">
        <v>43895</v>
      </c>
      <c r="C135" s="379" t="s">
        <v>31</v>
      </c>
      <c r="D135" s="379" t="s">
        <v>3</v>
      </c>
      <c r="E135" s="380" t="s">
        <v>304</v>
      </c>
      <c r="F135" s="381">
        <v>2.2999999999999998</v>
      </c>
      <c r="G135" s="381">
        <v>0.6</v>
      </c>
      <c r="H135" s="382">
        <v>0.02</v>
      </c>
      <c r="I135" s="383">
        <v>42</v>
      </c>
      <c r="J135" s="384">
        <f t="shared" si="21"/>
        <v>57.959999999999994</v>
      </c>
      <c r="K135" s="328" t="s">
        <v>33</v>
      </c>
      <c r="L135" s="385" t="s">
        <v>32</v>
      </c>
      <c r="M135" s="386" t="s">
        <v>216</v>
      </c>
      <c r="N135" s="401" t="s">
        <v>68</v>
      </c>
      <c r="O135" s="401"/>
    </row>
    <row r="136" spans="1:15" ht="15.75">
      <c r="A136" s="343">
        <v>94</v>
      </c>
      <c r="B136" s="823">
        <v>43895</v>
      </c>
      <c r="C136" s="824" t="s">
        <v>31</v>
      </c>
      <c r="D136" s="824" t="s">
        <v>3</v>
      </c>
      <c r="E136" s="822" t="s">
        <v>287</v>
      </c>
      <c r="F136" s="825">
        <v>2</v>
      </c>
      <c r="G136" s="825">
        <v>0.6</v>
      </c>
      <c r="H136" s="826">
        <v>0.02</v>
      </c>
      <c r="I136" s="827">
        <v>44</v>
      </c>
      <c r="J136" s="828">
        <f t="shared" ref="J136" si="22">F136*G136*I136</f>
        <v>52.8</v>
      </c>
      <c r="K136" s="829" t="s">
        <v>33</v>
      </c>
      <c r="L136" s="830" t="s">
        <v>32</v>
      </c>
      <c r="M136" s="831" t="s">
        <v>218</v>
      </c>
      <c r="N136" s="832" t="s">
        <v>68</v>
      </c>
      <c r="O136" s="401"/>
    </row>
    <row r="137" spans="1:15" ht="15.75">
      <c r="A137" s="570">
        <v>95</v>
      </c>
      <c r="B137" s="930">
        <v>43895</v>
      </c>
      <c r="C137" s="931" t="s">
        <v>31</v>
      </c>
      <c r="D137" s="931" t="s">
        <v>3</v>
      </c>
      <c r="E137" s="932" t="s">
        <v>183</v>
      </c>
      <c r="F137" s="933">
        <v>1.9</v>
      </c>
      <c r="G137" s="933">
        <v>1</v>
      </c>
      <c r="H137" s="934">
        <v>0.02</v>
      </c>
      <c r="I137" s="935">
        <v>45</v>
      </c>
      <c r="J137" s="936">
        <f t="shared" si="21"/>
        <v>85.5</v>
      </c>
      <c r="K137" s="937" t="s">
        <v>33</v>
      </c>
      <c r="L137" s="938" t="s">
        <v>32</v>
      </c>
      <c r="M137" s="939" t="s">
        <v>308</v>
      </c>
      <c r="N137" s="940" t="s">
        <v>68</v>
      </c>
      <c r="O137" s="401" t="s">
        <v>271</v>
      </c>
    </row>
    <row r="138" spans="1:15" ht="15.75">
      <c r="A138" s="343">
        <v>96</v>
      </c>
      <c r="B138" s="378">
        <v>43896</v>
      </c>
      <c r="C138" s="379" t="s">
        <v>31</v>
      </c>
      <c r="D138" s="379" t="s">
        <v>4</v>
      </c>
      <c r="E138" s="380" t="s">
        <v>336</v>
      </c>
      <c r="F138" s="381">
        <v>1.1000000000000001</v>
      </c>
      <c r="G138" s="381">
        <v>0.6</v>
      </c>
      <c r="H138" s="382">
        <v>0.02</v>
      </c>
      <c r="I138" s="383">
        <v>31</v>
      </c>
      <c r="J138" s="384">
        <f t="shared" si="21"/>
        <v>20.46</v>
      </c>
      <c r="K138" s="328" t="s">
        <v>33</v>
      </c>
      <c r="L138" s="385" t="s">
        <v>32</v>
      </c>
      <c r="M138" s="386" t="s">
        <v>219</v>
      </c>
      <c r="N138" s="401" t="s">
        <v>68</v>
      </c>
      <c r="O138" s="401"/>
    </row>
    <row r="139" spans="1:15" ht="15.75">
      <c r="A139" s="570">
        <v>97</v>
      </c>
      <c r="B139" s="378">
        <v>43896</v>
      </c>
      <c r="C139" s="379" t="s">
        <v>31</v>
      </c>
      <c r="D139" s="379" t="s">
        <v>3</v>
      </c>
      <c r="E139" s="380" t="s">
        <v>305</v>
      </c>
      <c r="F139" s="381">
        <v>1.1000000000000001</v>
      </c>
      <c r="G139" s="381">
        <v>0.6</v>
      </c>
      <c r="H139" s="382">
        <v>0.02</v>
      </c>
      <c r="I139" s="383">
        <v>41</v>
      </c>
      <c r="J139" s="384">
        <f t="shared" si="21"/>
        <v>27.060000000000002</v>
      </c>
      <c r="K139" s="328" t="s">
        <v>33</v>
      </c>
      <c r="L139" s="385" t="s">
        <v>32</v>
      </c>
      <c r="M139" s="386" t="s">
        <v>216</v>
      </c>
      <c r="N139" s="401" t="s">
        <v>68</v>
      </c>
      <c r="O139" s="401"/>
    </row>
    <row r="140" spans="1:15" ht="15.75">
      <c r="A140" s="343">
        <v>98</v>
      </c>
      <c r="B140" s="378">
        <v>43896</v>
      </c>
      <c r="C140" s="379" t="s">
        <v>31</v>
      </c>
      <c r="D140" s="379" t="s">
        <v>3</v>
      </c>
      <c r="E140" s="380" t="s">
        <v>287</v>
      </c>
      <c r="F140" s="381">
        <v>1.3</v>
      </c>
      <c r="G140" s="381">
        <v>0.6</v>
      </c>
      <c r="H140" s="382">
        <v>0.02</v>
      </c>
      <c r="I140" s="383">
        <v>38</v>
      </c>
      <c r="J140" s="384">
        <f t="shared" si="21"/>
        <v>29.64</v>
      </c>
      <c r="K140" s="328" t="s">
        <v>33</v>
      </c>
      <c r="L140" s="385" t="s">
        <v>32</v>
      </c>
      <c r="M140" s="386" t="s">
        <v>219</v>
      </c>
      <c r="N140" s="401" t="s">
        <v>68</v>
      </c>
      <c r="O140" s="401"/>
    </row>
    <row r="141" spans="1:15" ht="15.75">
      <c r="A141" s="570">
        <v>99</v>
      </c>
      <c r="B141" s="378">
        <v>43896</v>
      </c>
      <c r="C141" s="379" t="s">
        <v>31</v>
      </c>
      <c r="D141" s="379" t="s">
        <v>3</v>
      </c>
      <c r="E141" s="380" t="s">
        <v>296</v>
      </c>
      <c r="F141" s="381">
        <v>2.1</v>
      </c>
      <c r="G141" s="381">
        <v>0.6</v>
      </c>
      <c r="H141" s="382">
        <v>0.02</v>
      </c>
      <c r="I141" s="383">
        <v>44</v>
      </c>
      <c r="J141" s="384">
        <f t="shared" si="21"/>
        <v>55.44</v>
      </c>
      <c r="K141" s="328" t="s">
        <v>33</v>
      </c>
      <c r="L141" s="385" t="s">
        <v>32</v>
      </c>
      <c r="M141" s="386" t="s">
        <v>216</v>
      </c>
      <c r="N141" s="401" t="s">
        <v>68</v>
      </c>
      <c r="O141" s="401"/>
    </row>
    <row r="142" spans="1:15" ht="15.75">
      <c r="A142" s="343">
        <v>100</v>
      </c>
      <c r="B142" s="378">
        <v>43896</v>
      </c>
      <c r="C142" s="379" t="s">
        <v>31</v>
      </c>
      <c r="D142" s="379" t="s">
        <v>3</v>
      </c>
      <c r="E142" s="380" t="s">
        <v>331</v>
      </c>
      <c r="F142" s="381">
        <v>2.1</v>
      </c>
      <c r="G142" s="381">
        <v>0.6</v>
      </c>
      <c r="H142" s="382">
        <v>0.02</v>
      </c>
      <c r="I142" s="383">
        <v>38</v>
      </c>
      <c r="J142" s="384">
        <f t="shared" si="21"/>
        <v>47.88</v>
      </c>
      <c r="K142" s="328" t="s">
        <v>33</v>
      </c>
      <c r="L142" s="385" t="s">
        <v>32</v>
      </c>
      <c r="M142" s="386" t="s">
        <v>216</v>
      </c>
      <c r="N142" s="401" t="s">
        <v>68</v>
      </c>
      <c r="O142" s="401"/>
    </row>
    <row r="143" spans="1:15" ht="15.75">
      <c r="A143" s="570">
        <v>101</v>
      </c>
      <c r="B143" s="378">
        <v>43896</v>
      </c>
      <c r="C143" s="379" t="s">
        <v>31</v>
      </c>
      <c r="D143" s="379" t="s">
        <v>3</v>
      </c>
      <c r="E143" s="380" t="s">
        <v>299</v>
      </c>
      <c r="F143" s="381">
        <v>2.7</v>
      </c>
      <c r="G143" s="381">
        <v>0.6</v>
      </c>
      <c r="H143" s="382">
        <v>0.02</v>
      </c>
      <c r="I143" s="383">
        <v>44</v>
      </c>
      <c r="J143" s="384">
        <f t="shared" si="21"/>
        <v>71.28</v>
      </c>
      <c r="K143" s="328" t="s">
        <v>33</v>
      </c>
      <c r="L143" s="385"/>
      <c r="M143" s="386" t="s">
        <v>216</v>
      </c>
      <c r="N143" s="401" t="s">
        <v>68</v>
      </c>
      <c r="O143" s="401"/>
    </row>
    <row r="144" spans="1:15" ht="15.75">
      <c r="A144" s="343">
        <v>102</v>
      </c>
      <c r="B144" s="378">
        <v>43896</v>
      </c>
      <c r="C144" s="379" t="s">
        <v>31</v>
      </c>
      <c r="D144" s="379" t="s">
        <v>4</v>
      </c>
      <c r="E144" s="380" t="s">
        <v>327</v>
      </c>
      <c r="F144" s="381">
        <v>1.1000000000000001</v>
      </c>
      <c r="G144" s="381">
        <v>0.6</v>
      </c>
      <c r="H144" s="382">
        <v>0.02</v>
      </c>
      <c r="I144" s="383">
        <v>35</v>
      </c>
      <c r="J144" s="384">
        <f t="shared" si="21"/>
        <v>23.1</v>
      </c>
      <c r="K144" s="328" t="s">
        <v>33</v>
      </c>
      <c r="L144" s="385" t="s">
        <v>32</v>
      </c>
      <c r="M144" s="386" t="s">
        <v>219</v>
      </c>
      <c r="N144" s="401" t="s">
        <v>68</v>
      </c>
      <c r="O144" s="401"/>
    </row>
    <row r="145" spans="1:15" ht="15.75">
      <c r="A145" s="570">
        <v>103</v>
      </c>
      <c r="B145" s="823">
        <v>43896</v>
      </c>
      <c r="C145" s="824" t="s">
        <v>31</v>
      </c>
      <c r="D145" s="824" t="s">
        <v>4</v>
      </c>
      <c r="E145" s="822" t="s">
        <v>306</v>
      </c>
      <c r="F145" s="825">
        <v>1.3</v>
      </c>
      <c r="G145" s="825">
        <v>0.6</v>
      </c>
      <c r="H145" s="826">
        <v>0.02</v>
      </c>
      <c r="I145" s="827">
        <v>31</v>
      </c>
      <c r="J145" s="828">
        <f t="shared" si="21"/>
        <v>24.18</v>
      </c>
      <c r="K145" s="829" t="s">
        <v>33</v>
      </c>
      <c r="L145" s="830" t="s">
        <v>32</v>
      </c>
      <c r="M145" s="831" t="s">
        <v>218</v>
      </c>
      <c r="N145" s="832" t="s">
        <v>68</v>
      </c>
      <c r="O145" s="401"/>
    </row>
    <row r="146" spans="1:15" ht="15.75">
      <c r="A146" s="343">
        <v>104</v>
      </c>
      <c r="B146" s="378">
        <v>43897</v>
      </c>
      <c r="C146" s="379" t="s">
        <v>31</v>
      </c>
      <c r="D146" s="379" t="s">
        <v>4</v>
      </c>
      <c r="E146" s="380" t="s">
        <v>173</v>
      </c>
      <c r="F146" s="381">
        <v>1.7</v>
      </c>
      <c r="G146" s="381">
        <v>0.6</v>
      </c>
      <c r="H146" s="382">
        <v>0.02</v>
      </c>
      <c r="I146" s="383">
        <v>49</v>
      </c>
      <c r="J146" s="384">
        <f t="shared" si="21"/>
        <v>49.980000000000004</v>
      </c>
      <c r="K146" s="328" t="s">
        <v>33</v>
      </c>
      <c r="L146" s="385" t="s">
        <v>32</v>
      </c>
      <c r="M146" s="386" t="s">
        <v>218</v>
      </c>
      <c r="N146" s="401" t="s">
        <v>68</v>
      </c>
      <c r="O146" s="401"/>
    </row>
    <row r="147" spans="1:15" ht="15.75">
      <c r="A147" s="570">
        <v>105</v>
      </c>
      <c r="B147" s="378">
        <v>43897</v>
      </c>
      <c r="C147" s="379" t="s">
        <v>31</v>
      </c>
      <c r="D147" s="379" t="s">
        <v>4</v>
      </c>
      <c r="E147" s="380" t="s">
        <v>201</v>
      </c>
      <c r="F147" s="381">
        <v>1.7</v>
      </c>
      <c r="G147" s="381">
        <v>0.6</v>
      </c>
      <c r="H147" s="382">
        <v>0.02</v>
      </c>
      <c r="I147" s="383">
        <v>29</v>
      </c>
      <c r="J147" s="384">
        <f t="shared" si="21"/>
        <v>29.580000000000002</v>
      </c>
      <c r="K147" s="328" t="s">
        <v>33</v>
      </c>
      <c r="L147" s="385" t="s">
        <v>32</v>
      </c>
      <c r="M147" s="386" t="s">
        <v>219</v>
      </c>
      <c r="N147" s="401" t="s">
        <v>68</v>
      </c>
      <c r="O147" s="401"/>
    </row>
    <row r="148" spans="1:15" ht="15.75">
      <c r="A148" s="343">
        <v>106</v>
      </c>
      <c r="B148" s="378">
        <v>43897</v>
      </c>
      <c r="C148" s="379" t="s">
        <v>31</v>
      </c>
      <c r="D148" s="379" t="s">
        <v>4</v>
      </c>
      <c r="E148" s="380" t="s">
        <v>182</v>
      </c>
      <c r="F148" s="381">
        <v>2.1</v>
      </c>
      <c r="G148" s="381">
        <v>0.6</v>
      </c>
      <c r="H148" s="382">
        <v>0.02</v>
      </c>
      <c r="I148" s="383">
        <v>40</v>
      </c>
      <c r="J148" s="384">
        <f t="shared" si="21"/>
        <v>50.4</v>
      </c>
      <c r="K148" s="328" t="s">
        <v>33</v>
      </c>
      <c r="L148" s="385" t="s">
        <v>32</v>
      </c>
      <c r="M148" s="386" t="s">
        <v>216</v>
      </c>
      <c r="N148" s="401" t="s">
        <v>68</v>
      </c>
      <c r="O148" s="401"/>
    </row>
    <row r="149" spans="1:15" ht="15.75">
      <c r="A149" s="570">
        <v>107</v>
      </c>
      <c r="B149" s="378">
        <v>43897</v>
      </c>
      <c r="C149" s="379" t="s">
        <v>31</v>
      </c>
      <c r="D149" s="379" t="s">
        <v>4</v>
      </c>
      <c r="E149" s="380" t="s">
        <v>325</v>
      </c>
      <c r="F149" s="381">
        <v>2.4</v>
      </c>
      <c r="G149" s="381">
        <v>0.6</v>
      </c>
      <c r="H149" s="382">
        <v>0.02</v>
      </c>
      <c r="I149" s="383">
        <v>30</v>
      </c>
      <c r="J149" s="384">
        <f t="shared" si="21"/>
        <v>43.199999999999996</v>
      </c>
      <c r="K149" s="328" t="s">
        <v>33</v>
      </c>
      <c r="L149" s="385" t="s">
        <v>32</v>
      </c>
      <c r="M149" s="386" t="s">
        <v>219</v>
      </c>
      <c r="N149" s="401" t="s">
        <v>68</v>
      </c>
      <c r="O149" s="401"/>
    </row>
    <row r="150" spans="1:15" ht="15.75">
      <c r="A150" s="343">
        <v>108</v>
      </c>
      <c r="B150" s="378">
        <v>43897</v>
      </c>
      <c r="C150" s="379" t="s">
        <v>31</v>
      </c>
      <c r="D150" s="379" t="s">
        <v>3</v>
      </c>
      <c r="E150" s="380" t="s">
        <v>176</v>
      </c>
      <c r="F150" s="381">
        <v>2.2999999999999998</v>
      </c>
      <c r="G150" s="381">
        <v>0.6</v>
      </c>
      <c r="H150" s="382">
        <v>0.02</v>
      </c>
      <c r="I150" s="383">
        <v>44</v>
      </c>
      <c r="J150" s="384">
        <f t="shared" si="21"/>
        <v>60.72</v>
      </c>
      <c r="K150" s="328" t="s">
        <v>33</v>
      </c>
      <c r="L150" s="385" t="s">
        <v>32</v>
      </c>
      <c r="M150" s="386" t="s">
        <v>216</v>
      </c>
      <c r="N150" s="401" t="s">
        <v>68</v>
      </c>
      <c r="O150" s="401"/>
    </row>
    <row r="151" spans="1:15" ht="15.75">
      <c r="A151" s="570">
        <v>109</v>
      </c>
      <c r="B151" s="378">
        <v>43897</v>
      </c>
      <c r="C151" s="379" t="s">
        <v>31</v>
      </c>
      <c r="D151" s="379" t="s">
        <v>4</v>
      </c>
      <c r="E151" s="380" t="s">
        <v>166</v>
      </c>
      <c r="F151" s="381">
        <v>2.4</v>
      </c>
      <c r="G151" s="381">
        <v>0.6</v>
      </c>
      <c r="H151" s="382">
        <v>0.02</v>
      </c>
      <c r="I151" s="383">
        <v>44</v>
      </c>
      <c r="J151" s="384">
        <f t="shared" si="21"/>
        <v>63.36</v>
      </c>
      <c r="K151" s="328" t="s">
        <v>33</v>
      </c>
      <c r="L151" s="385" t="s">
        <v>32</v>
      </c>
      <c r="M151" s="386" t="s">
        <v>219</v>
      </c>
      <c r="N151" s="401" t="s">
        <v>68</v>
      </c>
      <c r="O151" s="401"/>
    </row>
    <row r="152" spans="1:15" ht="15.75">
      <c r="A152" s="343">
        <v>110</v>
      </c>
      <c r="B152" s="378">
        <v>43897</v>
      </c>
      <c r="C152" s="379" t="s">
        <v>31</v>
      </c>
      <c r="D152" s="379" t="s">
        <v>3</v>
      </c>
      <c r="E152" s="380" t="s">
        <v>336</v>
      </c>
      <c r="F152" s="381">
        <v>2.4</v>
      </c>
      <c r="G152" s="381">
        <v>0.6</v>
      </c>
      <c r="H152" s="382">
        <v>0.02</v>
      </c>
      <c r="I152" s="383">
        <v>40</v>
      </c>
      <c r="J152" s="384">
        <f t="shared" si="21"/>
        <v>57.599999999999994</v>
      </c>
      <c r="K152" s="328" t="s">
        <v>33</v>
      </c>
      <c r="L152" s="385" t="s">
        <v>32</v>
      </c>
      <c r="M152" s="386" t="s">
        <v>216</v>
      </c>
      <c r="N152" s="401" t="s">
        <v>68</v>
      </c>
      <c r="O152" s="401"/>
    </row>
    <row r="153" spans="1:15" ht="15.75">
      <c r="A153" s="570">
        <v>111</v>
      </c>
      <c r="B153" s="378">
        <v>43897</v>
      </c>
      <c r="C153" s="379" t="s">
        <v>31</v>
      </c>
      <c r="D153" s="379" t="s">
        <v>3</v>
      </c>
      <c r="E153" s="380" t="s">
        <v>297</v>
      </c>
      <c r="F153" s="381">
        <v>2.2999999999999998</v>
      </c>
      <c r="G153" s="381">
        <v>0.6</v>
      </c>
      <c r="H153" s="382">
        <v>0.02</v>
      </c>
      <c r="I153" s="383">
        <v>42</v>
      </c>
      <c r="J153" s="384">
        <f t="shared" si="21"/>
        <v>57.959999999999994</v>
      </c>
      <c r="K153" s="328" t="s">
        <v>33</v>
      </c>
      <c r="L153" s="385" t="s">
        <v>32</v>
      </c>
      <c r="M153" s="386" t="s">
        <v>219</v>
      </c>
      <c r="N153" s="401" t="s">
        <v>68</v>
      </c>
      <c r="O153" s="401"/>
    </row>
    <row r="154" spans="1:15" ht="15.75">
      <c r="A154" s="343">
        <v>112</v>
      </c>
      <c r="B154" s="378">
        <v>43897</v>
      </c>
      <c r="C154" s="379" t="s">
        <v>31</v>
      </c>
      <c r="D154" s="379" t="s">
        <v>4</v>
      </c>
      <c r="E154" s="380" t="s">
        <v>334</v>
      </c>
      <c r="F154" s="381">
        <v>1.5</v>
      </c>
      <c r="G154" s="381">
        <v>0.6</v>
      </c>
      <c r="H154" s="382">
        <v>0.02</v>
      </c>
      <c r="I154" s="383">
        <v>15</v>
      </c>
      <c r="J154" s="384">
        <f t="shared" si="21"/>
        <v>13.499999999999998</v>
      </c>
      <c r="K154" s="328" t="s">
        <v>33</v>
      </c>
      <c r="L154" s="385"/>
      <c r="M154" s="386" t="s">
        <v>217</v>
      </c>
      <c r="N154" s="401" t="s">
        <v>222</v>
      </c>
      <c r="O154" s="401"/>
    </row>
    <row r="155" spans="1:15" ht="15.75">
      <c r="A155" s="570">
        <v>113</v>
      </c>
      <c r="B155" s="378">
        <v>43897</v>
      </c>
      <c r="C155" s="379" t="s">
        <v>31</v>
      </c>
      <c r="D155" s="379" t="s">
        <v>4</v>
      </c>
      <c r="E155" s="380" t="s">
        <v>334</v>
      </c>
      <c r="F155" s="381">
        <v>2.2999999999999998</v>
      </c>
      <c r="G155" s="381">
        <v>0.6</v>
      </c>
      <c r="H155" s="382">
        <v>0.02</v>
      </c>
      <c r="I155" s="383">
        <v>23</v>
      </c>
      <c r="J155" s="384">
        <f t="shared" si="21"/>
        <v>31.74</v>
      </c>
      <c r="K155" s="328" t="s">
        <v>33</v>
      </c>
      <c r="L155" s="385"/>
      <c r="M155" s="386" t="s">
        <v>217</v>
      </c>
      <c r="N155" s="401" t="s">
        <v>222</v>
      </c>
      <c r="O155" s="401"/>
    </row>
    <row r="156" spans="1:15" ht="15.75">
      <c r="A156" s="343">
        <v>114</v>
      </c>
      <c r="B156" s="378">
        <v>43897</v>
      </c>
      <c r="C156" s="379" t="s">
        <v>31</v>
      </c>
      <c r="D156" s="379" t="s">
        <v>3</v>
      </c>
      <c r="E156" s="380" t="s">
        <v>329</v>
      </c>
      <c r="F156" s="381">
        <v>1.7</v>
      </c>
      <c r="G156" s="381">
        <v>0.6</v>
      </c>
      <c r="H156" s="382">
        <v>0.02</v>
      </c>
      <c r="I156" s="383">
        <v>42</v>
      </c>
      <c r="J156" s="384">
        <f t="shared" si="21"/>
        <v>42.84</v>
      </c>
      <c r="K156" s="328" t="s">
        <v>33</v>
      </c>
      <c r="L156" s="385" t="s">
        <v>32</v>
      </c>
      <c r="M156" s="386" t="s">
        <v>216</v>
      </c>
      <c r="N156" s="401" t="s">
        <v>68</v>
      </c>
      <c r="O156" s="401"/>
    </row>
    <row r="157" spans="1:15" ht="15.75">
      <c r="A157" s="570">
        <v>115</v>
      </c>
      <c r="B157" s="378">
        <v>43897</v>
      </c>
      <c r="C157" s="379" t="s">
        <v>31</v>
      </c>
      <c r="D157" s="379" t="s">
        <v>3</v>
      </c>
      <c r="E157" s="380" t="s">
        <v>307</v>
      </c>
      <c r="F157" s="381">
        <v>1.7</v>
      </c>
      <c r="G157" s="381">
        <v>0.6</v>
      </c>
      <c r="H157" s="382">
        <v>0.02</v>
      </c>
      <c r="I157" s="383">
        <v>46</v>
      </c>
      <c r="J157" s="384">
        <f t="shared" si="21"/>
        <v>46.92</v>
      </c>
      <c r="K157" s="328" t="s">
        <v>33</v>
      </c>
      <c r="L157" s="385"/>
      <c r="M157" s="386" t="s">
        <v>219</v>
      </c>
      <c r="N157" s="401" t="s">
        <v>68</v>
      </c>
      <c r="O157" s="401"/>
    </row>
    <row r="158" spans="1:15" ht="15.75">
      <c r="A158" s="343">
        <v>116</v>
      </c>
      <c r="B158" s="378">
        <v>43897</v>
      </c>
      <c r="C158" s="379" t="s">
        <v>31</v>
      </c>
      <c r="D158" s="379" t="s">
        <v>4</v>
      </c>
      <c r="E158" s="380" t="s">
        <v>326</v>
      </c>
      <c r="F158" s="381">
        <v>1.6</v>
      </c>
      <c r="G158" s="381">
        <v>0.6</v>
      </c>
      <c r="H158" s="382">
        <v>0.02</v>
      </c>
      <c r="I158" s="383">
        <v>40</v>
      </c>
      <c r="J158" s="384">
        <f t="shared" si="21"/>
        <v>38.4</v>
      </c>
      <c r="K158" s="328" t="s">
        <v>33</v>
      </c>
      <c r="L158" s="385" t="s">
        <v>32</v>
      </c>
      <c r="M158" s="386" t="s">
        <v>216</v>
      </c>
      <c r="N158" s="401" t="s">
        <v>68</v>
      </c>
      <c r="O158" s="401"/>
    </row>
    <row r="159" spans="1:15" ht="15.75">
      <c r="A159" s="570">
        <v>117</v>
      </c>
      <c r="B159" s="378">
        <v>43897</v>
      </c>
      <c r="C159" s="379" t="s">
        <v>31</v>
      </c>
      <c r="D159" s="379" t="s">
        <v>3</v>
      </c>
      <c r="E159" s="380" t="s">
        <v>333</v>
      </c>
      <c r="F159" s="381">
        <v>0.9</v>
      </c>
      <c r="G159" s="381">
        <v>0.6</v>
      </c>
      <c r="H159" s="382">
        <v>0.02</v>
      </c>
      <c r="I159" s="383">
        <v>29</v>
      </c>
      <c r="J159" s="384">
        <f t="shared" si="21"/>
        <v>15.66</v>
      </c>
      <c r="K159" s="328" t="s">
        <v>33</v>
      </c>
      <c r="L159" s="385"/>
      <c r="M159" s="386" t="s">
        <v>219</v>
      </c>
      <c r="N159" s="401" t="s">
        <v>68</v>
      </c>
      <c r="O159" s="401"/>
    </row>
    <row r="160" spans="1:15" ht="15.75">
      <c r="A160" s="343">
        <v>118</v>
      </c>
      <c r="B160" s="378">
        <v>43897</v>
      </c>
      <c r="C160" s="379" t="s">
        <v>31</v>
      </c>
      <c r="D160" s="379" t="s">
        <v>3</v>
      </c>
      <c r="E160" s="380" t="s">
        <v>328</v>
      </c>
      <c r="F160" s="381">
        <v>1.9</v>
      </c>
      <c r="G160" s="381">
        <v>0.6</v>
      </c>
      <c r="H160" s="382">
        <v>0.02</v>
      </c>
      <c r="I160" s="383">
        <v>23</v>
      </c>
      <c r="J160" s="384">
        <f t="shared" si="21"/>
        <v>26.22</v>
      </c>
      <c r="K160" s="328" t="s">
        <v>33</v>
      </c>
      <c r="L160" s="385" t="s">
        <v>32</v>
      </c>
      <c r="M160" s="386" t="s">
        <v>217</v>
      </c>
      <c r="N160" s="401" t="s">
        <v>68</v>
      </c>
      <c r="O160" s="401"/>
    </row>
    <row r="161" spans="1:15" ht="15.75">
      <c r="A161" s="570">
        <v>119</v>
      </c>
      <c r="B161" s="378">
        <v>43897</v>
      </c>
      <c r="C161" s="379" t="s">
        <v>31</v>
      </c>
      <c r="D161" s="379" t="s">
        <v>3</v>
      </c>
      <c r="E161" s="380" t="s">
        <v>335</v>
      </c>
      <c r="F161" s="381">
        <v>1.1000000000000001</v>
      </c>
      <c r="G161" s="381">
        <v>0.6</v>
      </c>
      <c r="H161" s="382">
        <v>0.02</v>
      </c>
      <c r="I161" s="383">
        <v>42</v>
      </c>
      <c r="J161" s="384">
        <f t="shared" si="21"/>
        <v>27.720000000000002</v>
      </c>
      <c r="K161" s="328" t="s">
        <v>33</v>
      </c>
      <c r="L161" s="385" t="s">
        <v>32</v>
      </c>
      <c r="M161" s="386" t="s">
        <v>219</v>
      </c>
      <c r="N161" s="401" t="s">
        <v>68</v>
      </c>
      <c r="O161" s="401"/>
    </row>
    <row r="162" spans="1:15" ht="15.75">
      <c r="A162" s="343">
        <v>120</v>
      </c>
      <c r="B162" s="378">
        <v>43897</v>
      </c>
      <c r="C162" s="379" t="s">
        <v>31</v>
      </c>
      <c r="D162" s="379" t="s">
        <v>3</v>
      </c>
      <c r="E162" s="380" t="s">
        <v>175</v>
      </c>
      <c r="F162" s="381">
        <v>1.3</v>
      </c>
      <c r="G162" s="381">
        <v>0.6</v>
      </c>
      <c r="H162" s="382">
        <v>0.02</v>
      </c>
      <c r="I162" s="383">
        <v>48</v>
      </c>
      <c r="J162" s="384">
        <f t="shared" si="21"/>
        <v>37.44</v>
      </c>
      <c r="K162" s="328" t="s">
        <v>33</v>
      </c>
      <c r="L162" s="385" t="s">
        <v>32</v>
      </c>
      <c r="M162" s="386" t="s">
        <v>216</v>
      </c>
      <c r="N162" s="401" t="s">
        <v>68</v>
      </c>
      <c r="O162" s="401"/>
    </row>
    <row r="163" spans="1:15" ht="15.75">
      <c r="A163" s="570">
        <v>121</v>
      </c>
      <c r="B163" s="378">
        <v>43897</v>
      </c>
      <c r="C163" s="379" t="s">
        <v>31</v>
      </c>
      <c r="D163" s="379" t="s">
        <v>4</v>
      </c>
      <c r="E163" s="380" t="s">
        <v>174</v>
      </c>
      <c r="F163" s="381">
        <v>1.7</v>
      </c>
      <c r="G163" s="381">
        <v>0.6</v>
      </c>
      <c r="H163" s="382">
        <v>0.02</v>
      </c>
      <c r="I163" s="383">
        <v>38</v>
      </c>
      <c r="J163" s="384">
        <f t="shared" si="21"/>
        <v>38.76</v>
      </c>
      <c r="K163" s="328" t="s">
        <v>33</v>
      </c>
      <c r="L163" s="385"/>
      <c r="M163" s="386" t="s">
        <v>219</v>
      </c>
      <c r="N163" s="401" t="s">
        <v>222</v>
      </c>
      <c r="O163" s="401"/>
    </row>
    <row r="164" spans="1:15" ht="15.75">
      <c r="A164" s="343">
        <v>122</v>
      </c>
      <c r="B164" s="378">
        <v>43897</v>
      </c>
      <c r="C164" s="379" t="s">
        <v>31</v>
      </c>
      <c r="D164" s="379" t="s">
        <v>4</v>
      </c>
      <c r="E164" s="380" t="s">
        <v>298</v>
      </c>
      <c r="F164" s="381">
        <v>2</v>
      </c>
      <c r="G164" s="381">
        <v>0.6</v>
      </c>
      <c r="H164" s="382">
        <v>0.02</v>
      </c>
      <c r="I164" s="383">
        <v>30</v>
      </c>
      <c r="J164" s="384">
        <f t="shared" si="21"/>
        <v>36</v>
      </c>
      <c r="K164" s="328" t="s">
        <v>33</v>
      </c>
      <c r="L164" s="385" t="s">
        <v>32</v>
      </c>
      <c r="M164" s="386" t="s">
        <v>216</v>
      </c>
      <c r="N164" s="401" t="s">
        <v>68</v>
      </c>
      <c r="O164" s="401"/>
    </row>
    <row r="165" spans="1:15" ht="15.75">
      <c r="A165" s="570">
        <v>123</v>
      </c>
      <c r="B165" s="378">
        <v>43897</v>
      </c>
      <c r="C165" s="379" t="s">
        <v>31</v>
      </c>
      <c r="D165" s="379" t="s">
        <v>4</v>
      </c>
      <c r="E165" s="380" t="s">
        <v>221</v>
      </c>
      <c r="F165" s="381">
        <v>1.1000000000000001</v>
      </c>
      <c r="G165" s="381">
        <v>0.6</v>
      </c>
      <c r="H165" s="382">
        <v>0.02</v>
      </c>
      <c r="I165" s="383">
        <v>40</v>
      </c>
      <c r="J165" s="384">
        <f t="shared" si="21"/>
        <v>26.400000000000002</v>
      </c>
      <c r="K165" s="328" t="s">
        <v>33</v>
      </c>
      <c r="L165" s="385"/>
      <c r="M165" s="386" t="s">
        <v>219</v>
      </c>
      <c r="N165" s="401" t="s">
        <v>68</v>
      </c>
      <c r="O165" s="401"/>
    </row>
    <row r="166" spans="1:15" ht="15.75">
      <c r="A166" s="343">
        <v>124</v>
      </c>
      <c r="B166" s="378">
        <v>43897</v>
      </c>
      <c r="C166" s="379" t="s">
        <v>31</v>
      </c>
      <c r="D166" s="379" t="s">
        <v>4</v>
      </c>
      <c r="E166" s="380" t="s">
        <v>212</v>
      </c>
      <c r="F166" s="381">
        <v>1.3</v>
      </c>
      <c r="G166" s="381">
        <v>0.6</v>
      </c>
      <c r="H166" s="382">
        <v>0.02</v>
      </c>
      <c r="I166" s="383">
        <v>40</v>
      </c>
      <c r="J166" s="384">
        <f t="shared" si="21"/>
        <v>31.200000000000003</v>
      </c>
      <c r="K166" s="328" t="s">
        <v>33</v>
      </c>
      <c r="L166" s="385" t="s">
        <v>32</v>
      </c>
      <c r="M166" s="386" t="s">
        <v>216</v>
      </c>
      <c r="N166" s="401" t="s">
        <v>68</v>
      </c>
      <c r="O166" s="401"/>
    </row>
    <row r="167" spans="1:15" ht="15.75">
      <c r="A167" s="570">
        <v>125</v>
      </c>
      <c r="B167" s="378">
        <v>43897</v>
      </c>
      <c r="C167" s="379" t="s">
        <v>31</v>
      </c>
      <c r="D167" s="379" t="s">
        <v>3</v>
      </c>
      <c r="E167" s="380" t="s">
        <v>179</v>
      </c>
      <c r="F167" s="381">
        <v>2.2999999999999998</v>
      </c>
      <c r="G167" s="381">
        <v>0.6</v>
      </c>
      <c r="H167" s="382">
        <v>0.02</v>
      </c>
      <c r="I167" s="383">
        <v>24</v>
      </c>
      <c r="J167" s="384">
        <f t="shared" si="21"/>
        <v>33.119999999999997</v>
      </c>
      <c r="K167" s="328" t="s">
        <v>33</v>
      </c>
      <c r="L167" s="385" t="s">
        <v>32</v>
      </c>
      <c r="M167" s="386" t="s">
        <v>217</v>
      </c>
      <c r="N167" s="401" t="s">
        <v>68</v>
      </c>
      <c r="O167" s="401"/>
    </row>
    <row r="168" spans="1:15" ht="15.75">
      <c r="A168" s="343">
        <v>126</v>
      </c>
      <c r="B168" s="823">
        <v>43897</v>
      </c>
      <c r="C168" s="824" t="s">
        <v>31</v>
      </c>
      <c r="D168" s="824" t="s">
        <v>3</v>
      </c>
      <c r="E168" s="822" t="s">
        <v>332</v>
      </c>
      <c r="F168" s="825">
        <v>1.1000000000000001</v>
      </c>
      <c r="G168" s="825">
        <v>0.6</v>
      </c>
      <c r="H168" s="826">
        <v>0.02</v>
      </c>
      <c r="I168" s="827">
        <v>44</v>
      </c>
      <c r="J168" s="828">
        <f t="shared" si="21"/>
        <v>29.040000000000003</v>
      </c>
      <c r="K168" s="829" t="s">
        <v>33</v>
      </c>
      <c r="L168" s="830" t="s">
        <v>32</v>
      </c>
      <c r="M168" s="831" t="s">
        <v>218</v>
      </c>
      <c r="N168" s="832" t="s">
        <v>68</v>
      </c>
      <c r="O168" s="401"/>
    </row>
    <row r="169" spans="1:15" ht="15.75">
      <c r="A169" s="570">
        <v>127</v>
      </c>
      <c r="B169" s="894">
        <v>43897</v>
      </c>
      <c r="C169" s="895" t="s">
        <v>31</v>
      </c>
      <c r="D169" s="895" t="s">
        <v>3</v>
      </c>
      <c r="E169" s="896" t="s">
        <v>330</v>
      </c>
      <c r="F169" s="897">
        <v>1.3</v>
      </c>
      <c r="G169" s="897">
        <v>1</v>
      </c>
      <c r="H169" s="898">
        <v>0.02</v>
      </c>
      <c r="I169" s="899">
        <v>40</v>
      </c>
      <c r="J169" s="900">
        <f t="shared" ref="J169" si="23">F169*G169*I169</f>
        <v>52</v>
      </c>
      <c r="K169" s="901" t="s">
        <v>33</v>
      </c>
      <c r="L169" s="902" t="s">
        <v>32</v>
      </c>
      <c r="M169" s="903" t="s">
        <v>308</v>
      </c>
      <c r="N169" s="904" t="s">
        <v>68</v>
      </c>
      <c r="O169" s="401" t="s">
        <v>271</v>
      </c>
    </row>
    <row r="170" spans="1:15" ht="15.75">
      <c r="A170" s="343">
        <v>128</v>
      </c>
      <c r="B170" s="894">
        <v>43897</v>
      </c>
      <c r="C170" s="895" t="s">
        <v>31</v>
      </c>
      <c r="D170" s="895" t="s">
        <v>3</v>
      </c>
      <c r="E170" s="896" t="s">
        <v>405</v>
      </c>
      <c r="F170" s="897">
        <v>1.6</v>
      </c>
      <c r="G170" s="897">
        <v>1</v>
      </c>
      <c r="H170" s="898">
        <v>0.02</v>
      </c>
      <c r="I170" s="899">
        <v>43</v>
      </c>
      <c r="J170" s="900">
        <f t="shared" si="21"/>
        <v>68.8</v>
      </c>
      <c r="K170" s="901" t="s">
        <v>33</v>
      </c>
      <c r="L170" s="902" t="s">
        <v>32</v>
      </c>
      <c r="M170" s="903" t="s">
        <v>308</v>
      </c>
      <c r="N170" s="904" t="s">
        <v>68</v>
      </c>
      <c r="O170" s="401" t="s">
        <v>271</v>
      </c>
    </row>
    <row r="171" spans="1:15" ht="15.75">
      <c r="A171" s="570">
        <v>129</v>
      </c>
      <c r="B171" s="378">
        <v>43898</v>
      </c>
      <c r="C171" s="379" t="s">
        <v>31</v>
      </c>
      <c r="D171" s="379" t="s">
        <v>3</v>
      </c>
      <c r="E171" s="380" t="s">
        <v>178</v>
      </c>
      <c r="F171" s="381">
        <v>1.9</v>
      </c>
      <c r="G171" s="381">
        <v>0.6</v>
      </c>
      <c r="H171" s="382">
        <v>0.02</v>
      </c>
      <c r="I171" s="383">
        <v>24</v>
      </c>
      <c r="J171" s="384">
        <f t="shared" si="21"/>
        <v>27.36</v>
      </c>
      <c r="K171" s="328" t="s">
        <v>33</v>
      </c>
      <c r="L171" s="385" t="s">
        <v>32</v>
      </c>
      <c r="M171" s="386" t="s">
        <v>217</v>
      </c>
      <c r="N171" s="401" t="s">
        <v>68</v>
      </c>
      <c r="O171" s="401"/>
    </row>
    <row r="172" spans="1:15" ht="15.75">
      <c r="A172" s="343">
        <v>130</v>
      </c>
      <c r="B172" s="378">
        <v>43898</v>
      </c>
      <c r="C172" s="379" t="s">
        <v>31</v>
      </c>
      <c r="D172" s="379" t="s">
        <v>3</v>
      </c>
      <c r="E172" s="380" t="s">
        <v>302</v>
      </c>
      <c r="F172" s="381">
        <v>1.9</v>
      </c>
      <c r="G172" s="381">
        <v>0.6</v>
      </c>
      <c r="H172" s="382">
        <v>0.02</v>
      </c>
      <c r="I172" s="383">
        <v>25</v>
      </c>
      <c r="J172" s="384">
        <f t="shared" si="21"/>
        <v>28.499999999999996</v>
      </c>
      <c r="K172" s="328" t="s">
        <v>33</v>
      </c>
      <c r="L172" s="385" t="s">
        <v>32</v>
      </c>
      <c r="M172" s="386" t="s">
        <v>308</v>
      </c>
      <c r="N172" s="401" t="s">
        <v>68</v>
      </c>
      <c r="O172" s="401"/>
    </row>
    <row r="173" spans="1:15" ht="15.75">
      <c r="A173" s="570">
        <v>131</v>
      </c>
      <c r="B173" s="378">
        <v>43898</v>
      </c>
      <c r="C173" s="379" t="s">
        <v>31</v>
      </c>
      <c r="D173" s="379" t="s">
        <v>3</v>
      </c>
      <c r="E173" s="380" t="s">
        <v>367</v>
      </c>
      <c r="F173" s="381">
        <v>1.8</v>
      </c>
      <c r="G173" s="381">
        <v>0.6</v>
      </c>
      <c r="H173" s="382">
        <v>0.02</v>
      </c>
      <c r="I173" s="383">
        <v>40</v>
      </c>
      <c r="J173" s="384">
        <f t="shared" si="21"/>
        <v>43.2</v>
      </c>
      <c r="K173" s="328" t="s">
        <v>33</v>
      </c>
      <c r="L173" s="385" t="s">
        <v>32</v>
      </c>
      <c r="M173" s="386" t="s">
        <v>219</v>
      </c>
      <c r="N173" s="401" t="s">
        <v>68</v>
      </c>
      <c r="O173" s="401"/>
    </row>
    <row r="174" spans="1:15" ht="15.75">
      <c r="A174" s="343">
        <v>132</v>
      </c>
      <c r="B174" s="378">
        <v>43898</v>
      </c>
      <c r="C174" s="379" t="s">
        <v>31</v>
      </c>
      <c r="D174" s="379" t="s">
        <v>3</v>
      </c>
      <c r="E174" s="380" t="s">
        <v>369</v>
      </c>
      <c r="F174" s="381">
        <v>2.8</v>
      </c>
      <c r="G174" s="381">
        <v>0.6</v>
      </c>
      <c r="H174" s="382">
        <v>0.02</v>
      </c>
      <c r="I174" s="383">
        <v>44</v>
      </c>
      <c r="J174" s="384">
        <f t="shared" si="21"/>
        <v>73.92</v>
      </c>
      <c r="K174" s="328" t="s">
        <v>33</v>
      </c>
      <c r="L174" s="385" t="s">
        <v>32</v>
      </c>
      <c r="M174" s="386" t="s">
        <v>216</v>
      </c>
      <c r="N174" s="401" t="s">
        <v>68</v>
      </c>
      <c r="O174" s="401"/>
    </row>
    <row r="175" spans="1:15" ht="15.75">
      <c r="A175" s="570">
        <v>133</v>
      </c>
      <c r="B175" s="378">
        <v>43898</v>
      </c>
      <c r="C175" s="379" t="s">
        <v>31</v>
      </c>
      <c r="D175" s="379" t="s">
        <v>3</v>
      </c>
      <c r="E175" s="380" t="s">
        <v>167</v>
      </c>
      <c r="F175" s="381">
        <v>2.2999999999999998</v>
      </c>
      <c r="G175" s="381">
        <v>0.6</v>
      </c>
      <c r="H175" s="382">
        <v>0.02</v>
      </c>
      <c r="I175" s="383">
        <v>40</v>
      </c>
      <c r="J175" s="384">
        <f t="shared" si="21"/>
        <v>55.199999999999996</v>
      </c>
      <c r="K175" s="328" t="s">
        <v>33</v>
      </c>
      <c r="L175" s="385" t="s">
        <v>32</v>
      </c>
      <c r="M175" s="386" t="s">
        <v>219</v>
      </c>
      <c r="N175" s="401" t="s">
        <v>68</v>
      </c>
      <c r="O175" s="401"/>
    </row>
    <row r="176" spans="1:15" ht="15.75">
      <c r="A176" s="343">
        <v>134</v>
      </c>
      <c r="B176" s="378">
        <v>43898</v>
      </c>
      <c r="C176" s="379" t="s">
        <v>31</v>
      </c>
      <c r="D176" s="379" t="s">
        <v>4</v>
      </c>
      <c r="E176" s="380" t="s">
        <v>213</v>
      </c>
      <c r="F176" s="381">
        <v>1.5</v>
      </c>
      <c r="G176" s="381">
        <v>0.6</v>
      </c>
      <c r="H176" s="382">
        <v>0.02</v>
      </c>
      <c r="I176" s="383">
        <v>49</v>
      </c>
      <c r="J176" s="384">
        <f t="shared" si="21"/>
        <v>44.099999999999994</v>
      </c>
      <c r="K176" s="328" t="s">
        <v>33</v>
      </c>
      <c r="L176" s="385" t="s">
        <v>32</v>
      </c>
      <c r="M176" s="386" t="s">
        <v>216</v>
      </c>
      <c r="N176" s="401" t="s">
        <v>68</v>
      </c>
      <c r="O176" s="401"/>
    </row>
    <row r="177" spans="1:15" ht="15.75">
      <c r="A177" s="570">
        <v>135</v>
      </c>
      <c r="B177" s="378">
        <v>43898</v>
      </c>
      <c r="C177" s="379" t="s">
        <v>31</v>
      </c>
      <c r="D177" s="379" t="s">
        <v>3</v>
      </c>
      <c r="E177" s="380" t="s">
        <v>378</v>
      </c>
      <c r="F177" s="381">
        <v>1.6</v>
      </c>
      <c r="G177" s="381">
        <v>1</v>
      </c>
      <c r="H177" s="382">
        <v>0.02</v>
      </c>
      <c r="I177" s="383">
        <v>24</v>
      </c>
      <c r="J177" s="384">
        <f t="shared" si="21"/>
        <v>38.400000000000006</v>
      </c>
      <c r="K177" s="328" t="s">
        <v>33</v>
      </c>
      <c r="L177" s="385" t="s">
        <v>32</v>
      </c>
      <c r="M177" s="386" t="s">
        <v>308</v>
      </c>
      <c r="N177" s="401" t="s">
        <v>68</v>
      </c>
      <c r="O177" s="401"/>
    </row>
    <row r="178" spans="1:15" ht="15.75">
      <c r="A178" s="343">
        <v>136</v>
      </c>
      <c r="B178" s="378">
        <v>43898</v>
      </c>
      <c r="C178" s="379" t="s">
        <v>31</v>
      </c>
      <c r="D178" s="379" t="s">
        <v>4</v>
      </c>
      <c r="E178" s="380" t="s">
        <v>220</v>
      </c>
      <c r="F178" s="381">
        <v>1.3</v>
      </c>
      <c r="G178" s="381">
        <v>0.6</v>
      </c>
      <c r="H178" s="382">
        <v>0.02</v>
      </c>
      <c r="I178" s="383">
        <v>24</v>
      </c>
      <c r="J178" s="384">
        <f t="shared" si="21"/>
        <v>18.72</v>
      </c>
      <c r="K178" s="328" t="s">
        <v>33</v>
      </c>
      <c r="L178" s="385" t="s">
        <v>32</v>
      </c>
      <c r="M178" s="386" t="s">
        <v>219</v>
      </c>
      <c r="N178" s="401" t="s">
        <v>68</v>
      </c>
      <c r="O178" s="401"/>
    </row>
    <row r="179" spans="1:15" ht="15.75">
      <c r="A179" s="570">
        <v>137</v>
      </c>
      <c r="B179" s="378">
        <v>43898</v>
      </c>
      <c r="C179" s="379" t="s">
        <v>31</v>
      </c>
      <c r="D179" s="379" t="s">
        <v>4</v>
      </c>
      <c r="E179" s="380" t="s">
        <v>381</v>
      </c>
      <c r="F179" s="381">
        <v>1.9</v>
      </c>
      <c r="G179" s="381">
        <v>0.6</v>
      </c>
      <c r="H179" s="382">
        <v>0.02</v>
      </c>
      <c r="I179" s="383">
        <v>40</v>
      </c>
      <c r="J179" s="384">
        <f t="shared" ref="J179:J242" si="24">F179*G179*I179</f>
        <v>45.599999999999994</v>
      </c>
      <c r="K179" s="328" t="s">
        <v>33</v>
      </c>
      <c r="L179" s="385" t="s">
        <v>32</v>
      </c>
      <c r="M179" s="386" t="s">
        <v>219</v>
      </c>
      <c r="N179" s="401" t="s">
        <v>68</v>
      </c>
      <c r="O179" s="401"/>
    </row>
    <row r="180" spans="1:15" ht="15.75">
      <c r="A180" s="343">
        <v>138</v>
      </c>
      <c r="B180" s="378">
        <v>43898</v>
      </c>
      <c r="C180" s="379" t="s">
        <v>31</v>
      </c>
      <c r="D180" s="379" t="s">
        <v>3</v>
      </c>
      <c r="E180" s="380" t="s">
        <v>366</v>
      </c>
      <c r="F180" s="381">
        <v>2.2000000000000002</v>
      </c>
      <c r="G180" s="381">
        <v>0.6</v>
      </c>
      <c r="H180" s="382">
        <v>0.02</v>
      </c>
      <c r="I180" s="383">
        <v>21</v>
      </c>
      <c r="J180" s="384">
        <f t="shared" si="24"/>
        <v>27.720000000000002</v>
      </c>
      <c r="K180" s="328" t="s">
        <v>33</v>
      </c>
      <c r="L180" s="385" t="s">
        <v>32</v>
      </c>
      <c r="M180" s="386" t="s">
        <v>216</v>
      </c>
      <c r="N180" s="401" t="s">
        <v>68</v>
      </c>
      <c r="O180" s="401"/>
    </row>
    <row r="181" spans="1:15" ht="15.75">
      <c r="A181" s="570">
        <v>139</v>
      </c>
      <c r="B181" s="378">
        <v>43898</v>
      </c>
      <c r="C181" s="379" t="s">
        <v>31</v>
      </c>
      <c r="D181" s="379" t="s">
        <v>3</v>
      </c>
      <c r="E181" s="380" t="s">
        <v>366</v>
      </c>
      <c r="F181" s="381">
        <v>2.7</v>
      </c>
      <c r="G181" s="381">
        <v>0.6</v>
      </c>
      <c r="H181" s="382">
        <v>0.02</v>
      </c>
      <c r="I181" s="383">
        <v>21</v>
      </c>
      <c r="J181" s="384">
        <f t="shared" si="24"/>
        <v>34.020000000000003</v>
      </c>
      <c r="K181" s="328" t="s">
        <v>33</v>
      </c>
      <c r="L181" s="385" t="s">
        <v>32</v>
      </c>
      <c r="M181" s="386" t="s">
        <v>216</v>
      </c>
      <c r="N181" s="401" t="s">
        <v>68</v>
      </c>
      <c r="O181" s="401"/>
    </row>
    <row r="182" spans="1:15" ht="15.75">
      <c r="A182" s="343">
        <v>140</v>
      </c>
      <c r="B182" s="823">
        <v>43898</v>
      </c>
      <c r="C182" s="824" t="s">
        <v>31</v>
      </c>
      <c r="D182" s="824" t="s">
        <v>3</v>
      </c>
      <c r="E182" s="822" t="s">
        <v>372</v>
      </c>
      <c r="F182" s="825">
        <v>1.2</v>
      </c>
      <c r="G182" s="825">
        <v>0.6</v>
      </c>
      <c r="H182" s="826">
        <v>0.02</v>
      </c>
      <c r="I182" s="827">
        <v>53</v>
      </c>
      <c r="J182" s="828">
        <f t="shared" si="24"/>
        <v>38.159999999999997</v>
      </c>
      <c r="K182" s="829" t="s">
        <v>33</v>
      </c>
      <c r="L182" s="830" t="s">
        <v>32</v>
      </c>
      <c r="M182" s="831" t="s">
        <v>219</v>
      </c>
      <c r="N182" s="832" t="s">
        <v>68</v>
      </c>
      <c r="O182" s="401"/>
    </row>
    <row r="183" spans="1:15" ht="15.75">
      <c r="A183" s="570">
        <v>141</v>
      </c>
      <c r="B183" s="378">
        <v>43899</v>
      </c>
      <c r="C183" s="379" t="s">
        <v>31</v>
      </c>
      <c r="D183" s="379" t="s">
        <v>3</v>
      </c>
      <c r="E183" s="380" t="s">
        <v>375</v>
      </c>
      <c r="F183" s="381">
        <v>1.8</v>
      </c>
      <c r="G183" s="381">
        <v>1</v>
      </c>
      <c r="H183" s="382">
        <v>0.02</v>
      </c>
      <c r="I183" s="383">
        <v>22</v>
      </c>
      <c r="J183" s="384">
        <f t="shared" si="24"/>
        <v>39.6</v>
      </c>
      <c r="K183" s="328" t="s">
        <v>33</v>
      </c>
      <c r="L183" s="385" t="s">
        <v>32</v>
      </c>
      <c r="M183" s="386" t="s">
        <v>308</v>
      </c>
      <c r="N183" s="401" t="s">
        <v>68</v>
      </c>
      <c r="O183" s="401"/>
    </row>
    <row r="184" spans="1:15" ht="15.75">
      <c r="A184" s="343">
        <v>142</v>
      </c>
      <c r="B184" s="378">
        <v>43899</v>
      </c>
      <c r="C184" s="379" t="s">
        <v>31</v>
      </c>
      <c r="D184" s="379" t="s">
        <v>3</v>
      </c>
      <c r="E184" s="380" t="s">
        <v>379</v>
      </c>
      <c r="F184" s="381">
        <v>1.2</v>
      </c>
      <c r="G184" s="381">
        <v>0.6</v>
      </c>
      <c r="H184" s="382">
        <v>0.02</v>
      </c>
      <c r="I184" s="383">
        <v>11</v>
      </c>
      <c r="J184" s="384">
        <f t="shared" si="24"/>
        <v>7.92</v>
      </c>
      <c r="K184" s="328" t="s">
        <v>33</v>
      </c>
      <c r="L184" s="385" t="s">
        <v>32</v>
      </c>
      <c r="M184" s="386" t="s">
        <v>219</v>
      </c>
      <c r="N184" s="401" t="s">
        <v>68</v>
      </c>
      <c r="O184" s="401"/>
    </row>
    <row r="185" spans="1:15" ht="15.75">
      <c r="A185" s="570">
        <v>143</v>
      </c>
      <c r="B185" s="378">
        <v>43899</v>
      </c>
      <c r="C185" s="379" t="s">
        <v>31</v>
      </c>
      <c r="D185" s="379" t="s">
        <v>3</v>
      </c>
      <c r="E185" s="380" t="s">
        <v>379</v>
      </c>
      <c r="F185" s="381">
        <v>1.7</v>
      </c>
      <c r="G185" s="381">
        <v>0.6</v>
      </c>
      <c r="H185" s="382">
        <v>0.02</v>
      </c>
      <c r="I185" s="383">
        <v>30</v>
      </c>
      <c r="J185" s="384">
        <f t="shared" si="24"/>
        <v>30.6</v>
      </c>
      <c r="K185" s="328" t="s">
        <v>33</v>
      </c>
      <c r="L185" s="385" t="s">
        <v>32</v>
      </c>
      <c r="M185" s="386" t="s">
        <v>219</v>
      </c>
      <c r="N185" s="401" t="s">
        <v>68</v>
      </c>
      <c r="O185" s="401"/>
    </row>
    <row r="186" spans="1:15" ht="15.75">
      <c r="A186" s="343">
        <v>144</v>
      </c>
      <c r="B186" s="378">
        <v>43899</v>
      </c>
      <c r="C186" s="379" t="s">
        <v>31</v>
      </c>
      <c r="D186" s="379" t="s">
        <v>3</v>
      </c>
      <c r="E186" s="380" t="s">
        <v>365</v>
      </c>
      <c r="F186" s="381">
        <v>1.6</v>
      </c>
      <c r="G186" s="381">
        <v>0.6</v>
      </c>
      <c r="H186" s="382">
        <v>0.02</v>
      </c>
      <c r="I186" s="383">
        <v>40</v>
      </c>
      <c r="J186" s="384">
        <f t="shared" si="24"/>
        <v>38.4</v>
      </c>
      <c r="K186" s="328" t="s">
        <v>33</v>
      </c>
      <c r="L186" s="385" t="s">
        <v>32</v>
      </c>
      <c r="M186" s="386" t="s">
        <v>218</v>
      </c>
      <c r="N186" s="401" t="s">
        <v>68</v>
      </c>
      <c r="O186" s="401"/>
    </row>
    <row r="187" spans="1:15" ht="15.75">
      <c r="A187" s="570">
        <v>145</v>
      </c>
      <c r="B187" s="378">
        <v>43899</v>
      </c>
      <c r="C187" s="379" t="s">
        <v>31</v>
      </c>
      <c r="D187" s="379" t="s">
        <v>4</v>
      </c>
      <c r="E187" s="380" t="s">
        <v>380</v>
      </c>
      <c r="F187" s="381">
        <v>2.2000000000000002</v>
      </c>
      <c r="G187" s="381">
        <v>0.6</v>
      </c>
      <c r="H187" s="382">
        <v>0.02</v>
      </c>
      <c r="I187" s="383">
        <v>22</v>
      </c>
      <c r="J187" s="384">
        <f t="shared" si="24"/>
        <v>29.040000000000003</v>
      </c>
      <c r="K187" s="328" t="s">
        <v>33</v>
      </c>
      <c r="L187" s="385" t="s">
        <v>32</v>
      </c>
      <c r="M187" s="386" t="s">
        <v>217</v>
      </c>
      <c r="N187" s="401" t="s">
        <v>68</v>
      </c>
      <c r="O187" s="401"/>
    </row>
    <row r="188" spans="1:15" ht="15.75">
      <c r="A188" s="343">
        <v>146</v>
      </c>
      <c r="B188" s="378">
        <v>43899</v>
      </c>
      <c r="C188" s="379" t="s">
        <v>31</v>
      </c>
      <c r="D188" s="379" t="s">
        <v>3</v>
      </c>
      <c r="E188" s="380" t="s">
        <v>160</v>
      </c>
      <c r="F188" s="381">
        <v>1.2</v>
      </c>
      <c r="G188" s="381">
        <v>0.6</v>
      </c>
      <c r="H188" s="382">
        <v>0.02</v>
      </c>
      <c r="I188" s="383">
        <v>50</v>
      </c>
      <c r="J188" s="384">
        <f t="shared" si="24"/>
        <v>36</v>
      </c>
      <c r="K188" s="328" t="s">
        <v>33</v>
      </c>
      <c r="L188" s="385" t="s">
        <v>32</v>
      </c>
      <c r="M188" s="386" t="s">
        <v>219</v>
      </c>
      <c r="N188" s="401" t="s">
        <v>68</v>
      </c>
      <c r="O188" s="401"/>
    </row>
    <row r="189" spans="1:15" ht="15.75">
      <c r="A189" s="570">
        <v>147</v>
      </c>
      <c r="B189" s="378">
        <v>43899</v>
      </c>
      <c r="C189" s="379" t="s">
        <v>31</v>
      </c>
      <c r="D189" s="379" t="s">
        <v>3</v>
      </c>
      <c r="E189" s="380" t="s">
        <v>363</v>
      </c>
      <c r="F189" s="381">
        <v>1.6</v>
      </c>
      <c r="G189" s="381">
        <v>0.6</v>
      </c>
      <c r="H189" s="382">
        <v>0.02</v>
      </c>
      <c r="I189" s="383">
        <v>38</v>
      </c>
      <c r="J189" s="384">
        <f t="shared" si="24"/>
        <v>36.479999999999997</v>
      </c>
      <c r="K189" s="328" t="s">
        <v>33</v>
      </c>
      <c r="L189" s="385" t="s">
        <v>32</v>
      </c>
      <c r="M189" s="386" t="s">
        <v>219</v>
      </c>
      <c r="N189" s="401" t="s">
        <v>68</v>
      </c>
      <c r="O189" s="401"/>
    </row>
    <row r="190" spans="1:15" ht="15.75">
      <c r="A190" s="343">
        <v>148</v>
      </c>
      <c r="B190" s="378">
        <v>43899</v>
      </c>
      <c r="C190" s="379" t="s">
        <v>31</v>
      </c>
      <c r="D190" s="379" t="s">
        <v>3</v>
      </c>
      <c r="E190" s="380" t="s">
        <v>405</v>
      </c>
      <c r="F190" s="381">
        <v>1.2</v>
      </c>
      <c r="G190" s="381">
        <v>0.6</v>
      </c>
      <c r="H190" s="382">
        <v>0.02</v>
      </c>
      <c r="I190" s="383">
        <v>29</v>
      </c>
      <c r="J190" s="384">
        <f t="shared" si="24"/>
        <v>20.88</v>
      </c>
      <c r="K190" s="328" t="s">
        <v>33</v>
      </c>
      <c r="L190" s="385" t="s">
        <v>32</v>
      </c>
      <c r="M190" s="386" t="s">
        <v>219</v>
      </c>
      <c r="N190" s="401" t="s">
        <v>68</v>
      </c>
      <c r="O190" s="401"/>
    </row>
    <row r="191" spans="1:15" ht="15.75">
      <c r="A191" s="570">
        <v>149</v>
      </c>
      <c r="B191" s="378">
        <v>43899</v>
      </c>
      <c r="C191" s="379" t="s">
        <v>31</v>
      </c>
      <c r="D191" s="379" t="s">
        <v>3</v>
      </c>
      <c r="E191" s="380" t="s">
        <v>184</v>
      </c>
      <c r="F191" s="381">
        <v>1.2</v>
      </c>
      <c r="G191" s="381">
        <v>0.6</v>
      </c>
      <c r="H191" s="382">
        <v>0.02</v>
      </c>
      <c r="I191" s="383">
        <v>29</v>
      </c>
      <c r="J191" s="384">
        <f t="shared" si="24"/>
        <v>20.88</v>
      </c>
      <c r="K191" s="328" t="s">
        <v>33</v>
      </c>
      <c r="L191" s="385" t="s">
        <v>32</v>
      </c>
      <c r="M191" s="386" t="s">
        <v>219</v>
      </c>
      <c r="N191" s="401" t="s">
        <v>68</v>
      </c>
      <c r="O191" s="401"/>
    </row>
    <row r="192" spans="1:15" ht="15.75">
      <c r="A192" s="343">
        <v>150</v>
      </c>
      <c r="B192" s="378">
        <v>43899</v>
      </c>
      <c r="C192" s="379" t="s">
        <v>31</v>
      </c>
      <c r="D192" s="379" t="s">
        <v>3</v>
      </c>
      <c r="E192" s="380" t="s">
        <v>414</v>
      </c>
      <c r="F192" s="381">
        <v>2.2999999999999998</v>
      </c>
      <c r="G192" s="381">
        <v>0.6</v>
      </c>
      <c r="H192" s="382">
        <v>0.02</v>
      </c>
      <c r="I192" s="383">
        <v>38</v>
      </c>
      <c r="J192" s="384">
        <f t="shared" si="24"/>
        <v>52.44</v>
      </c>
      <c r="K192" s="328" t="s">
        <v>33</v>
      </c>
      <c r="L192" s="385" t="s">
        <v>32</v>
      </c>
      <c r="M192" s="386" t="s">
        <v>218</v>
      </c>
      <c r="N192" s="401" t="s">
        <v>68</v>
      </c>
      <c r="O192" s="401"/>
    </row>
    <row r="193" spans="1:15" ht="15.75">
      <c r="A193" s="570">
        <v>151</v>
      </c>
      <c r="B193" s="378">
        <v>43899</v>
      </c>
      <c r="C193" s="379" t="s">
        <v>31</v>
      </c>
      <c r="D193" s="379" t="s">
        <v>4</v>
      </c>
      <c r="E193" s="380" t="s">
        <v>383</v>
      </c>
      <c r="F193" s="381">
        <v>1.4</v>
      </c>
      <c r="G193" s="381">
        <v>0.6</v>
      </c>
      <c r="H193" s="382">
        <v>0.02</v>
      </c>
      <c r="I193" s="383">
        <v>22</v>
      </c>
      <c r="J193" s="384">
        <f t="shared" si="24"/>
        <v>18.48</v>
      </c>
      <c r="K193" s="328" t="s">
        <v>33</v>
      </c>
      <c r="L193" s="385"/>
      <c r="M193" s="386" t="s">
        <v>217</v>
      </c>
      <c r="N193" s="401" t="s">
        <v>68</v>
      </c>
      <c r="O193" s="401"/>
    </row>
    <row r="194" spans="1:15" ht="15.75">
      <c r="A194" s="343">
        <v>152</v>
      </c>
      <c r="B194" s="378">
        <v>43899</v>
      </c>
      <c r="C194" s="379" t="s">
        <v>31</v>
      </c>
      <c r="D194" s="379" t="s">
        <v>3</v>
      </c>
      <c r="E194" s="380" t="s">
        <v>377</v>
      </c>
      <c r="F194" s="381">
        <v>1.6</v>
      </c>
      <c r="G194" s="381">
        <v>0.6</v>
      </c>
      <c r="H194" s="382">
        <v>0.02</v>
      </c>
      <c r="I194" s="383">
        <v>24</v>
      </c>
      <c r="J194" s="384">
        <f t="shared" si="24"/>
        <v>23.04</v>
      </c>
      <c r="K194" s="328" t="s">
        <v>33</v>
      </c>
      <c r="L194" s="385" t="s">
        <v>32</v>
      </c>
      <c r="M194" s="386" t="s">
        <v>217</v>
      </c>
      <c r="N194" s="401" t="s">
        <v>68</v>
      </c>
      <c r="O194" s="401"/>
    </row>
    <row r="195" spans="1:15" ht="15.75">
      <c r="A195" s="570">
        <v>153</v>
      </c>
      <c r="B195" s="378">
        <v>43899</v>
      </c>
      <c r="C195" s="379" t="s">
        <v>31</v>
      </c>
      <c r="D195" s="379" t="s">
        <v>3</v>
      </c>
      <c r="E195" s="380" t="s">
        <v>371</v>
      </c>
      <c r="F195" s="381">
        <v>1.3</v>
      </c>
      <c r="G195" s="381">
        <v>0.6</v>
      </c>
      <c r="H195" s="382">
        <v>0.02</v>
      </c>
      <c r="I195" s="383">
        <v>32</v>
      </c>
      <c r="J195" s="384">
        <f t="shared" si="24"/>
        <v>24.96</v>
      </c>
      <c r="K195" s="328" t="s">
        <v>33</v>
      </c>
      <c r="L195" s="385" t="s">
        <v>32</v>
      </c>
      <c r="M195" s="386" t="s">
        <v>218</v>
      </c>
      <c r="N195" s="401" t="s">
        <v>68</v>
      </c>
      <c r="O195" s="401"/>
    </row>
    <row r="196" spans="1:15" ht="15.75">
      <c r="A196" s="343">
        <v>154</v>
      </c>
      <c r="B196" s="378">
        <v>43899</v>
      </c>
      <c r="C196" s="379" t="s">
        <v>31</v>
      </c>
      <c r="D196" s="379" t="s">
        <v>3</v>
      </c>
      <c r="E196" s="380" t="s">
        <v>201</v>
      </c>
      <c r="F196" s="381">
        <v>1.2</v>
      </c>
      <c r="G196" s="381">
        <v>0.6</v>
      </c>
      <c r="H196" s="382">
        <v>0.02</v>
      </c>
      <c r="I196" s="383">
        <v>29</v>
      </c>
      <c r="J196" s="384">
        <f t="shared" si="24"/>
        <v>20.88</v>
      </c>
      <c r="K196" s="328" t="s">
        <v>33</v>
      </c>
      <c r="L196" s="385"/>
      <c r="M196" s="386" t="s">
        <v>219</v>
      </c>
      <c r="N196" s="401" t="s">
        <v>222</v>
      </c>
      <c r="O196" s="401"/>
    </row>
    <row r="197" spans="1:15" ht="15.75">
      <c r="A197" s="570">
        <v>155</v>
      </c>
      <c r="B197" s="378">
        <v>43899</v>
      </c>
      <c r="C197" s="379" t="s">
        <v>31</v>
      </c>
      <c r="D197" s="379" t="s">
        <v>3</v>
      </c>
      <c r="E197" s="380" t="s">
        <v>422</v>
      </c>
      <c r="F197" s="381">
        <v>1.1000000000000001</v>
      </c>
      <c r="G197" s="381">
        <v>0.6</v>
      </c>
      <c r="H197" s="382">
        <v>0.02</v>
      </c>
      <c r="I197" s="383">
        <v>28</v>
      </c>
      <c r="J197" s="384">
        <f t="shared" si="24"/>
        <v>18.48</v>
      </c>
      <c r="K197" s="328" t="s">
        <v>33</v>
      </c>
      <c r="L197" s="385" t="s">
        <v>32</v>
      </c>
      <c r="M197" s="386" t="s">
        <v>219</v>
      </c>
      <c r="N197" s="401" t="s">
        <v>68</v>
      </c>
      <c r="O197" s="401"/>
    </row>
    <row r="198" spans="1:15" ht="15.75">
      <c r="A198" s="343">
        <v>156</v>
      </c>
      <c r="B198" s="378">
        <v>43899</v>
      </c>
      <c r="C198" s="379" t="s">
        <v>31</v>
      </c>
      <c r="D198" s="379" t="s">
        <v>3</v>
      </c>
      <c r="E198" s="380" t="s">
        <v>374</v>
      </c>
      <c r="F198" s="381">
        <v>2.1</v>
      </c>
      <c r="G198" s="381">
        <v>0.6</v>
      </c>
      <c r="H198" s="382">
        <v>0.02</v>
      </c>
      <c r="I198" s="383">
        <v>42</v>
      </c>
      <c r="J198" s="384">
        <f t="shared" si="24"/>
        <v>52.92</v>
      </c>
      <c r="K198" s="328" t="s">
        <v>33</v>
      </c>
      <c r="L198" s="385" t="s">
        <v>32</v>
      </c>
      <c r="M198" s="386" t="s">
        <v>219</v>
      </c>
      <c r="N198" s="401" t="s">
        <v>68</v>
      </c>
      <c r="O198" s="401"/>
    </row>
    <row r="199" spans="1:15" ht="15.75">
      <c r="A199" s="570">
        <v>157</v>
      </c>
      <c r="B199" s="378">
        <v>43899</v>
      </c>
      <c r="C199" s="379" t="s">
        <v>31</v>
      </c>
      <c r="D199" s="379" t="s">
        <v>4</v>
      </c>
      <c r="E199" s="380" t="s">
        <v>165</v>
      </c>
      <c r="F199" s="381">
        <v>1.5</v>
      </c>
      <c r="G199" s="381">
        <v>0.6</v>
      </c>
      <c r="H199" s="382">
        <v>0.02</v>
      </c>
      <c r="I199" s="383">
        <v>47</v>
      </c>
      <c r="J199" s="384">
        <f t="shared" si="24"/>
        <v>42.3</v>
      </c>
      <c r="K199" s="328" t="s">
        <v>33</v>
      </c>
      <c r="L199" s="385"/>
      <c r="M199" s="386" t="s">
        <v>218</v>
      </c>
      <c r="N199" s="401" t="s">
        <v>222</v>
      </c>
      <c r="O199" s="401"/>
    </row>
    <row r="200" spans="1:15" ht="15.75">
      <c r="A200" s="343">
        <v>158</v>
      </c>
      <c r="B200" s="378">
        <v>43899</v>
      </c>
      <c r="C200" s="379" t="s">
        <v>31</v>
      </c>
      <c r="D200" s="379" t="s">
        <v>3</v>
      </c>
      <c r="E200" s="380" t="s">
        <v>382</v>
      </c>
      <c r="F200" s="381">
        <v>1.2</v>
      </c>
      <c r="G200" s="381">
        <v>0.6</v>
      </c>
      <c r="H200" s="382">
        <v>0.02</v>
      </c>
      <c r="I200" s="383">
        <v>50</v>
      </c>
      <c r="J200" s="384">
        <f t="shared" si="24"/>
        <v>36</v>
      </c>
      <c r="K200" s="328" t="s">
        <v>33</v>
      </c>
      <c r="L200" s="385" t="s">
        <v>32</v>
      </c>
      <c r="M200" s="386" t="s">
        <v>219</v>
      </c>
      <c r="N200" s="401" t="s">
        <v>68</v>
      </c>
      <c r="O200" s="401"/>
    </row>
    <row r="201" spans="1:15" ht="15.75">
      <c r="A201" s="570">
        <v>159</v>
      </c>
      <c r="B201" s="823">
        <v>43899</v>
      </c>
      <c r="C201" s="824" t="s">
        <v>31</v>
      </c>
      <c r="D201" s="824" t="s">
        <v>3</v>
      </c>
      <c r="E201" s="822" t="s">
        <v>373</v>
      </c>
      <c r="F201" s="825">
        <v>1.9</v>
      </c>
      <c r="G201" s="825">
        <v>0.6</v>
      </c>
      <c r="H201" s="826">
        <v>0.02</v>
      </c>
      <c r="I201" s="827">
        <v>43</v>
      </c>
      <c r="J201" s="828">
        <f t="shared" si="24"/>
        <v>49.019999999999996</v>
      </c>
      <c r="K201" s="829" t="s">
        <v>33</v>
      </c>
      <c r="L201" s="830" t="s">
        <v>32</v>
      </c>
      <c r="M201" s="831" t="s">
        <v>219</v>
      </c>
      <c r="N201" s="832" t="s">
        <v>68</v>
      </c>
      <c r="O201" s="401"/>
    </row>
    <row r="202" spans="1:15" ht="15.75">
      <c r="A202" s="343">
        <v>160</v>
      </c>
      <c r="B202" s="378">
        <v>43900</v>
      </c>
      <c r="C202" s="379" t="s">
        <v>31</v>
      </c>
      <c r="D202" s="379" t="s">
        <v>4</v>
      </c>
      <c r="E202" s="380" t="s">
        <v>364</v>
      </c>
      <c r="F202" s="381">
        <v>1.9</v>
      </c>
      <c r="G202" s="381">
        <v>0.6</v>
      </c>
      <c r="H202" s="382">
        <v>0.02</v>
      </c>
      <c r="I202" s="383">
        <v>23</v>
      </c>
      <c r="J202" s="384">
        <f t="shared" si="24"/>
        <v>26.22</v>
      </c>
      <c r="K202" s="328" t="s">
        <v>33</v>
      </c>
      <c r="L202" s="385" t="s">
        <v>32</v>
      </c>
      <c r="M202" s="386" t="s">
        <v>217</v>
      </c>
      <c r="N202" s="401" t="s">
        <v>68</v>
      </c>
      <c r="O202" s="401"/>
    </row>
    <row r="203" spans="1:15" ht="15.75">
      <c r="A203" s="570">
        <v>161</v>
      </c>
      <c r="B203" s="378">
        <v>43900</v>
      </c>
      <c r="C203" s="379" t="s">
        <v>31</v>
      </c>
      <c r="D203" s="379" t="s">
        <v>3</v>
      </c>
      <c r="E203" s="380" t="s">
        <v>419</v>
      </c>
      <c r="F203" s="381">
        <v>1</v>
      </c>
      <c r="G203" s="381">
        <v>0.6</v>
      </c>
      <c r="H203" s="382">
        <v>0.02</v>
      </c>
      <c r="I203" s="383">
        <v>14</v>
      </c>
      <c r="J203" s="384">
        <f t="shared" si="24"/>
        <v>8.4</v>
      </c>
      <c r="K203" s="328" t="s">
        <v>33</v>
      </c>
      <c r="L203" s="385" t="s">
        <v>32</v>
      </c>
      <c r="M203" s="386" t="s">
        <v>219</v>
      </c>
      <c r="N203" s="401" t="s">
        <v>68</v>
      </c>
      <c r="O203" s="401"/>
    </row>
    <row r="204" spans="1:15" ht="15.75">
      <c r="A204" s="343">
        <v>162</v>
      </c>
      <c r="B204" s="378">
        <v>43900</v>
      </c>
      <c r="C204" s="379" t="s">
        <v>31</v>
      </c>
      <c r="D204" s="379" t="s">
        <v>3</v>
      </c>
      <c r="E204" s="380" t="s">
        <v>419</v>
      </c>
      <c r="F204" s="381">
        <v>1.8</v>
      </c>
      <c r="G204" s="381">
        <v>0.6</v>
      </c>
      <c r="H204" s="382">
        <v>0.02</v>
      </c>
      <c r="I204" s="383">
        <v>14</v>
      </c>
      <c r="J204" s="384">
        <f t="shared" si="24"/>
        <v>15.120000000000001</v>
      </c>
      <c r="K204" s="328" t="s">
        <v>33</v>
      </c>
      <c r="L204" s="385" t="s">
        <v>32</v>
      </c>
      <c r="M204" s="386" t="s">
        <v>219</v>
      </c>
      <c r="N204" s="401" t="s">
        <v>68</v>
      </c>
      <c r="O204" s="401"/>
    </row>
    <row r="205" spans="1:15" ht="15.75">
      <c r="A205" s="570">
        <v>163</v>
      </c>
      <c r="B205" s="378">
        <v>43900</v>
      </c>
      <c r="C205" s="379" t="s">
        <v>31</v>
      </c>
      <c r="D205" s="379" t="s">
        <v>3</v>
      </c>
      <c r="E205" s="380" t="s">
        <v>409</v>
      </c>
      <c r="F205" s="381">
        <v>1.7</v>
      </c>
      <c r="G205" s="381">
        <v>0.6</v>
      </c>
      <c r="H205" s="382">
        <v>0.02</v>
      </c>
      <c r="I205" s="383">
        <v>19</v>
      </c>
      <c r="J205" s="384">
        <f t="shared" si="24"/>
        <v>19.38</v>
      </c>
      <c r="K205" s="328" t="s">
        <v>33</v>
      </c>
      <c r="L205" s="385" t="s">
        <v>32</v>
      </c>
      <c r="M205" s="386" t="s">
        <v>219</v>
      </c>
      <c r="N205" s="401" t="s">
        <v>68</v>
      </c>
      <c r="O205" s="401"/>
    </row>
    <row r="206" spans="1:15" ht="15.75">
      <c r="A206" s="343">
        <v>164</v>
      </c>
      <c r="B206" s="378">
        <v>43900</v>
      </c>
      <c r="C206" s="379" t="s">
        <v>31</v>
      </c>
      <c r="D206" s="379" t="s">
        <v>3</v>
      </c>
      <c r="E206" s="380" t="s">
        <v>409</v>
      </c>
      <c r="F206" s="381">
        <v>2.2999999999999998</v>
      </c>
      <c r="G206" s="381">
        <v>0.6</v>
      </c>
      <c r="H206" s="382">
        <v>0.02</v>
      </c>
      <c r="I206" s="383">
        <v>20</v>
      </c>
      <c r="J206" s="384">
        <f t="shared" si="24"/>
        <v>27.599999999999998</v>
      </c>
      <c r="K206" s="328" t="s">
        <v>33</v>
      </c>
      <c r="L206" s="385" t="s">
        <v>32</v>
      </c>
      <c r="M206" s="386" t="s">
        <v>219</v>
      </c>
      <c r="N206" s="401" t="s">
        <v>68</v>
      </c>
      <c r="O206" s="401"/>
    </row>
    <row r="207" spans="1:15" ht="15.75">
      <c r="A207" s="570">
        <v>165</v>
      </c>
      <c r="B207" s="378">
        <v>43900</v>
      </c>
      <c r="C207" s="379" t="s">
        <v>31</v>
      </c>
      <c r="D207" s="379" t="s">
        <v>3</v>
      </c>
      <c r="E207" s="380" t="s">
        <v>418</v>
      </c>
      <c r="F207" s="381">
        <v>1</v>
      </c>
      <c r="G207" s="381">
        <v>0.6</v>
      </c>
      <c r="H207" s="382">
        <v>0.02</v>
      </c>
      <c r="I207" s="383">
        <v>28</v>
      </c>
      <c r="J207" s="384">
        <f t="shared" si="24"/>
        <v>16.8</v>
      </c>
      <c r="K207" s="328" t="s">
        <v>33</v>
      </c>
      <c r="L207" s="385" t="s">
        <v>32</v>
      </c>
      <c r="M207" s="386" t="s">
        <v>219</v>
      </c>
      <c r="N207" s="401" t="s">
        <v>68</v>
      </c>
      <c r="O207" s="401"/>
    </row>
    <row r="208" spans="1:15" ht="15.75">
      <c r="A208" s="343">
        <v>166</v>
      </c>
      <c r="B208" s="378">
        <v>43900</v>
      </c>
      <c r="C208" s="379" t="s">
        <v>31</v>
      </c>
      <c r="D208" s="379" t="s">
        <v>3</v>
      </c>
      <c r="E208" s="380" t="s">
        <v>423</v>
      </c>
      <c r="F208" s="381">
        <v>1.2</v>
      </c>
      <c r="G208" s="381">
        <v>0.6</v>
      </c>
      <c r="H208" s="382">
        <v>0.02</v>
      </c>
      <c r="I208" s="383">
        <v>35</v>
      </c>
      <c r="J208" s="384">
        <f t="shared" si="24"/>
        <v>25.2</v>
      </c>
      <c r="K208" s="328" t="s">
        <v>33</v>
      </c>
      <c r="L208" s="385" t="s">
        <v>32</v>
      </c>
      <c r="M208" s="386" t="s">
        <v>219</v>
      </c>
      <c r="N208" s="401" t="s">
        <v>68</v>
      </c>
      <c r="O208" s="401"/>
    </row>
    <row r="209" spans="1:15" ht="15.75">
      <c r="A209" s="570">
        <v>167</v>
      </c>
      <c r="B209" s="378">
        <v>43900</v>
      </c>
      <c r="C209" s="379" t="s">
        <v>31</v>
      </c>
      <c r="D209" s="379" t="s">
        <v>3</v>
      </c>
      <c r="E209" s="380" t="s">
        <v>424</v>
      </c>
      <c r="F209" s="381">
        <v>1.2</v>
      </c>
      <c r="G209" s="381">
        <v>0.6</v>
      </c>
      <c r="H209" s="382">
        <v>0.02</v>
      </c>
      <c r="I209" s="383">
        <v>35</v>
      </c>
      <c r="J209" s="384">
        <f t="shared" si="24"/>
        <v>25.2</v>
      </c>
      <c r="K209" s="328" t="s">
        <v>33</v>
      </c>
      <c r="L209" s="385" t="s">
        <v>32</v>
      </c>
      <c r="M209" s="386" t="s">
        <v>219</v>
      </c>
      <c r="N209" s="401" t="s">
        <v>68</v>
      </c>
      <c r="O209" s="401"/>
    </row>
    <row r="210" spans="1:15" ht="15.75">
      <c r="A210" s="343">
        <v>168</v>
      </c>
      <c r="B210" s="378">
        <v>43900</v>
      </c>
      <c r="C210" s="379" t="s">
        <v>31</v>
      </c>
      <c r="D210" s="379" t="s">
        <v>3</v>
      </c>
      <c r="E210" s="380" t="s">
        <v>368</v>
      </c>
      <c r="F210" s="381">
        <v>1.6</v>
      </c>
      <c r="G210" s="381">
        <v>0.6</v>
      </c>
      <c r="H210" s="382">
        <v>0.02</v>
      </c>
      <c r="I210" s="383">
        <v>30</v>
      </c>
      <c r="J210" s="384">
        <f t="shared" si="24"/>
        <v>28.799999999999997</v>
      </c>
      <c r="K210" s="328" t="s">
        <v>33</v>
      </c>
      <c r="L210" s="385"/>
      <c r="M210" s="386" t="s">
        <v>219</v>
      </c>
      <c r="N210" s="401" t="s">
        <v>68</v>
      </c>
      <c r="O210" s="401"/>
    </row>
    <row r="211" spans="1:15" ht="15.75">
      <c r="A211" s="570">
        <v>169</v>
      </c>
      <c r="B211" s="378">
        <v>43900</v>
      </c>
      <c r="C211" s="379" t="s">
        <v>31</v>
      </c>
      <c r="D211" s="379" t="s">
        <v>4</v>
      </c>
      <c r="E211" s="380" t="s">
        <v>384</v>
      </c>
      <c r="F211" s="381">
        <v>0.9</v>
      </c>
      <c r="G211" s="381">
        <v>0.6</v>
      </c>
      <c r="H211" s="382">
        <v>0.02</v>
      </c>
      <c r="I211" s="383">
        <v>20</v>
      </c>
      <c r="J211" s="384">
        <f t="shared" si="24"/>
        <v>10.8</v>
      </c>
      <c r="K211" s="328" t="s">
        <v>33</v>
      </c>
      <c r="L211" s="385"/>
      <c r="M211" s="386" t="s">
        <v>219</v>
      </c>
      <c r="N211" s="401" t="s">
        <v>68</v>
      </c>
      <c r="O211" s="401"/>
    </row>
    <row r="212" spans="1:15" ht="15.75">
      <c r="A212" s="343">
        <v>170</v>
      </c>
      <c r="B212" s="378">
        <v>43900</v>
      </c>
      <c r="C212" s="379" t="s">
        <v>31</v>
      </c>
      <c r="D212" s="379" t="s">
        <v>4</v>
      </c>
      <c r="E212" s="380" t="s">
        <v>384</v>
      </c>
      <c r="F212" s="381">
        <v>1.2</v>
      </c>
      <c r="G212" s="381">
        <v>0.6</v>
      </c>
      <c r="H212" s="382">
        <v>0.02</v>
      </c>
      <c r="I212" s="383">
        <v>20</v>
      </c>
      <c r="J212" s="384">
        <f t="shared" si="24"/>
        <v>14.399999999999999</v>
      </c>
      <c r="K212" s="328" t="s">
        <v>33</v>
      </c>
      <c r="L212" s="385" t="s">
        <v>32</v>
      </c>
      <c r="M212" s="386" t="s">
        <v>219</v>
      </c>
      <c r="N212" s="401" t="s">
        <v>68</v>
      </c>
      <c r="O212" s="401"/>
    </row>
    <row r="213" spans="1:15" ht="15.75">
      <c r="A213" s="570">
        <v>171</v>
      </c>
      <c r="B213" s="378">
        <v>43900</v>
      </c>
      <c r="C213" s="379" t="s">
        <v>31</v>
      </c>
      <c r="D213" s="379" t="s">
        <v>3</v>
      </c>
      <c r="E213" s="380" t="s">
        <v>385</v>
      </c>
      <c r="F213" s="381">
        <v>1.3</v>
      </c>
      <c r="G213" s="381">
        <v>0.6</v>
      </c>
      <c r="H213" s="382">
        <v>0.02</v>
      </c>
      <c r="I213" s="383">
        <v>38</v>
      </c>
      <c r="J213" s="384">
        <f t="shared" si="24"/>
        <v>29.64</v>
      </c>
      <c r="K213" s="328" t="s">
        <v>33</v>
      </c>
      <c r="L213" s="385"/>
      <c r="M213" s="386" t="s">
        <v>219</v>
      </c>
      <c r="N213" s="401" t="s">
        <v>68</v>
      </c>
      <c r="O213" s="401"/>
    </row>
    <row r="214" spans="1:15" ht="15.75">
      <c r="A214" s="343">
        <v>172</v>
      </c>
      <c r="B214" s="378">
        <v>43900</v>
      </c>
      <c r="C214" s="379" t="s">
        <v>31</v>
      </c>
      <c r="D214" s="379" t="s">
        <v>3</v>
      </c>
      <c r="E214" s="380" t="s">
        <v>370</v>
      </c>
      <c r="F214" s="381">
        <v>1.2</v>
      </c>
      <c r="G214" s="381">
        <v>0.6</v>
      </c>
      <c r="H214" s="382">
        <v>0.02</v>
      </c>
      <c r="I214" s="383">
        <v>36</v>
      </c>
      <c r="J214" s="384">
        <f t="shared" si="24"/>
        <v>25.919999999999998</v>
      </c>
      <c r="K214" s="328" t="s">
        <v>33</v>
      </c>
      <c r="L214" s="385" t="s">
        <v>32</v>
      </c>
      <c r="M214" s="386" t="s">
        <v>219</v>
      </c>
      <c r="N214" s="401" t="s">
        <v>68</v>
      </c>
      <c r="O214" s="401"/>
    </row>
    <row r="215" spans="1:15" ht="15.75">
      <c r="A215" s="570">
        <v>173</v>
      </c>
      <c r="B215" s="378">
        <v>43900</v>
      </c>
      <c r="C215" s="379" t="s">
        <v>31</v>
      </c>
      <c r="D215" s="379" t="s">
        <v>3</v>
      </c>
      <c r="E215" s="380" t="s">
        <v>410</v>
      </c>
      <c r="F215" s="381">
        <v>2.6</v>
      </c>
      <c r="G215" s="381">
        <v>0.6</v>
      </c>
      <c r="H215" s="382">
        <v>0.02</v>
      </c>
      <c r="I215" s="383">
        <v>40</v>
      </c>
      <c r="J215" s="384">
        <f t="shared" si="24"/>
        <v>62.400000000000006</v>
      </c>
      <c r="K215" s="328" t="s">
        <v>33</v>
      </c>
      <c r="L215" s="385" t="s">
        <v>32</v>
      </c>
      <c r="M215" s="386" t="s">
        <v>219</v>
      </c>
      <c r="N215" s="401" t="s">
        <v>68</v>
      </c>
      <c r="O215" s="401"/>
    </row>
    <row r="216" spans="1:15" ht="15.75">
      <c r="A216" s="343">
        <v>174</v>
      </c>
      <c r="B216" s="378">
        <v>43900</v>
      </c>
      <c r="C216" s="379" t="s">
        <v>31</v>
      </c>
      <c r="D216" s="379" t="s">
        <v>3</v>
      </c>
      <c r="E216" s="380" t="s">
        <v>211</v>
      </c>
      <c r="F216" s="381">
        <v>1.3</v>
      </c>
      <c r="G216" s="381">
        <v>0.6</v>
      </c>
      <c r="H216" s="382">
        <v>0.02</v>
      </c>
      <c r="I216" s="383">
        <v>47</v>
      </c>
      <c r="J216" s="384">
        <f t="shared" si="24"/>
        <v>36.660000000000004</v>
      </c>
      <c r="K216" s="328" t="s">
        <v>33</v>
      </c>
      <c r="L216" s="385" t="s">
        <v>32</v>
      </c>
      <c r="M216" s="386" t="s">
        <v>218</v>
      </c>
      <c r="N216" s="401" t="s">
        <v>68</v>
      </c>
      <c r="O216" s="401"/>
    </row>
    <row r="217" spans="1:15" ht="15.75">
      <c r="A217" s="570">
        <v>175</v>
      </c>
      <c r="B217" s="378">
        <v>43900</v>
      </c>
      <c r="C217" s="379" t="s">
        <v>31</v>
      </c>
      <c r="D217" s="379" t="s">
        <v>3</v>
      </c>
      <c r="E217" s="380" t="s">
        <v>428</v>
      </c>
      <c r="F217" s="381">
        <v>1.2</v>
      </c>
      <c r="G217" s="381">
        <v>0.6</v>
      </c>
      <c r="H217" s="382">
        <v>0.02</v>
      </c>
      <c r="I217" s="383">
        <v>58</v>
      </c>
      <c r="J217" s="384">
        <f t="shared" si="24"/>
        <v>41.76</v>
      </c>
      <c r="K217" s="328" t="s">
        <v>33</v>
      </c>
      <c r="L217" s="385" t="s">
        <v>32</v>
      </c>
      <c r="M217" s="386" t="s">
        <v>219</v>
      </c>
      <c r="N217" s="401" t="s">
        <v>68</v>
      </c>
      <c r="O217" s="401"/>
    </row>
    <row r="218" spans="1:15" ht="15.75">
      <c r="A218" s="343">
        <v>176</v>
      </c>
      <c r="B218" s="378">
        <v>43900</v>
      </c>
      <c r="C218" s="379" t="s">
        <v>31</v>
      </c>
      <c r="D218" s="379" t="s">
        <v>3</v>
      </c>
      <c r="E218" s="380" t="s">
        <v>376</v>
      </c>
      <c r="F218" s="381">
        <v>2.4</v>
      </c>
      <c r="G218" s="381">
        <v>0.6</v>
      </c>
      <c r="H218" s="382">
        <v>0.02</v>
      </c>
      <c r="I218" s="383">
        <v>38</v>
      </c>
      <c r="J218" s="384">
        <f t="shared" si="24"/>
        <v>54.72</v>
      </c>
      <c r="K218" s="328" t="s">
        <v>33</v>
      </c>
      <c r="L218" s="385" t="s">
        <v>32</v>
      </c>
      <c r="M218" s="386" t="s">
        <v>216</v>
      </c>
      <c r="N218" s="401" t="s">
        <v>68</v>
      </c>
      <c r="O218" s="401"/>
    </row>
    <row r="219" spans="1:15" ht="15.75">
      <c r="A219" s="570">
        <v>177</v>
      </c>
      <c r="B219" s="378">
        <v>43900</v>
      </c>
      <c r="C219" s="379" t="s">
        <v>31</v>
      </c>
      <c r="D219" s="379" t="s">
        <v>3</v>
      </c>
      <c r="E219" s="380" t="s">
        <v>415</v>
      </c>
      <c r="F219" s="381">
        <v>1.6</v>
      </c>
      <c r="G219" s="381">
        <v>1</v>
      </c>
      <c r="H219" s="382">
        <v>0.02</v>
      </c>
      <c r="I219" s="383">
        <v>26</v>
      </c>
      <c r="J219" s="384">
        <f t="shared" si="24"/>
        <v>41.6</v>
      </c>
      <c r="K219" s="328" t="s">
        <v>33</v>
      </c>
      <c r="L219" s="385" t="s">
        <v>32</v>
      </c>
      <c r="M219" s="386" t="s">
        <v>308</v>
      </c>
      <c r="N219" s="401" t="s">
        <v>68</v>
      </c>
      <c r="O219" s="401"/>
    </row>
    <row r="220" spans="1:15" ht="15.75">
      <c r="A220" s="343">
        <v>178</v>
      </c>
      <c r="B220" s="378">
        <v>43900</v>
      </c>
      <c r="C220" s="379" t="s">
        <v>31</v>
      </c>
      <c r="D220" s="379" t="s">
        <v>3</v>
      </c>
      <c r="E220" s="380" t="s">
        <v>408</v>
      </c>
      <c r="F220" s="381">
        <v>1.9</v>
      </c>
      <c r="G220" s="381">
        <v>0.6</v>
      </c>
      <c r="H220" s="382">
        <v>0.02</v>
      </c>
      <c r="I220" s="383">
        <v>20</v>
      </c>
      <c r="J220" s="384">
        <f t="shared" si="24"/>
        <v>22.799999999999997</v>
      </c>
      <c r="K220" s="328" t="s">
        <v>33</v>
      </c>
      <c r="L220" s="385" t="s">
        <v>32</v>
      </c>
      <c r="M220" s="386" t="s">
        <v>218</v>
      </c>
      <c r="N220" s="401" t="s">
        <v>68</v>
      </c>
      <c r="O220" s="401"/>
    </row>
    <row r="221" spans="1:15" ht="15.75">
      <c r="A221" s="570">
        <v>179</v>
      </c>
      <c r="B221" s="823">
        <v>43900</v>
      </c>
      <c r="C221" s="824" t="s">
        <v>31</v>
      </c>
      <c r="D221" s="824" t="s">
        <v>3</v>
      </c>
      <c r="E221" s="822" t="s">
        <v>408</v>
      </c>
      <c r="F221" s="825">
        <v>2.2999999999999998</v>
      </c>
      <c r="G221" s="825">
        <v>0.6</v>
      </c>
      <c r="H221" s="826">
        <v>0.02</v>
      </c>
      <c r="I221" s="827">
        <v>25</v>
      </c>
      <c r="J221" s="828">
        <f t="shared" si="24"/>
        <v>34.5</v>
      </c>
      <c r="K221" s="829" t="s">
        <v>33</v>
      </c>
      <c r="L221" s="830" t="s">
        <v>32</v>
      </c>
      <c r="M221" s="831" t="s">
        <v>218</v>
      </c>
      <c r="N221" s="832" t="s">
        <v>68</v>
      </c>
      <c r="O221" s="401"/>
    </row>
    <row r="222" spans="1:15" ht="15.75">
      <c r="A222" s="343">
        <v>180</v>
      </c>
      <c r="B222" s="378">
        <v>43901</v>
      </c>
      <c r="C222" s="379" t="s">
        <v>31</v>
      </c>
      <c r="D222" s="379" t="s">
        <v>4</v>
      </c>
      <c r="E222" s="380" t="s">
        <v>473</v>
      </c>
      <c r="F222" s="381">
        <v>1.1000000000000001</v>
      </c>
      <c r="G222" s="381">
        <v>0.6</v>
      </c>
      <c r="H222" s="382">
        <v>0.02</v>
      </c>
      <c r="I222" s="383">
        <v>40</v>
      </c>
      <c r="J222" s="384">
        <f t="shared" si="24"/>
        <v>26.400000000000002</v>
      </c>
      <c r="K222" s="328" t="s">
        <v>33</v>
      </c>
      <c r="L222" s="385" t="s">
        <v>32</v>
      </c>
      <c r="M222" s="386" t="s">
        <v>219</v>
      </c>
      <c r="N222" s="401" t="s">
        <v>68</v>
      </c>
      <c r="O222" s="401"/>
    </row>
    <row r="223" spans="1:15" ht="15.75">
      <c r="A223" s="570">
        <v>181</v>
      </c>
      <c r="B223" s="378">
        <v>43901</v>
      </c>
      <c r="C223" s="379" t="s">
        <v>31</v>
      </c>
      <c r="D223" s="379" t="s">
        <v>4</v>
      </c>
      <c r="E223" s="380" t="s">
        <v>324</v>
      </c>
      <c r="F223" s="381">
        <v>2.5</v>
      </c>
      <c r="G223" s="381">
        <v>0.6</v>
      </c>
      <c r="H223" s="382">
        <v>0.02</v>
      </c>
      <c r="I223" s="383">
        <v>21</v>
      </c>
      <c r="J223" s="384">
        <f t="shared" si="24"/>
        <v>31.5</v>
      </c>
      <c r="K223" s="328" t="s">
        <v>33</v>
      </c>
      <c r="L223" s="385"/>
      <c r="M223" s="386" t="s">
        <v>217</v>
      </c>
      <c r="N223" s="401" t="s">
        <v>222</v>
      </c>
      <c r="O223" s="401"/>
    </row>
    <row r="224" spans="1:15" ht="15.75">
      <c r="A224" s="343">
        <v>182</v>
      </c>
      <c r="B224" s="378">
        <v>43901</v>
      </c>
      <c r="C224" s="379" t="s">
        <v>31</v>
      </c>
      <c r="D224" s="379" t="s">
        <v>3</v>
      </c>
      <c r="E224" s="380" t="s">
        <v>189</v>
      </c>
      <c r="F224" s="381">
        <v>1.1000000000000001</v>
      </c>
      <c r="G224" s="381">
        <v>0.6</v>
      </c>
      <c r="H224" s="382">
        <v>0.02</v>
      </c>
      <c r="I224" s="383">
        <v>28</v>
      </c>
      <c r="J224" s="384">
        <f t="shared" si="24"/>
        <v>18.48</v>
      </c>
      <c r="K224" s="328" t="s">
        <v>33</v>
      </c>
      <c r="L224" s="385" t="s">
        <v>32</v>
      </c>
      <c r="M224" s="386" t="s">
        <v>219</v>
      </c>
      <c r="N224" s="401" t="s">
        <v>68</v>
      </c>
      <c r="O224" s="401"/>
    </row>
    <row r="225" spans="1:15" ht="15.75">
      <c r="A225" s="570">
        <v>183</v>
      </c>
      <c r="B225" s="378">
        <v>43901</v>
      </c>
      <c r="C225" s="379" t="s">
        <v>31</v>
      </c>
      <c r="D225" s="379" t="s">
        <v>4</v>
      </c>
      <c r="E225" s="380" t="s">
        <v>431</v>
      </c>
      <c r="F225" s="381">
        <v>1.2</v>
      </c>
      <c r="G225" s="381">
        <v>0.6</v>
      </c>
      <c r="H225" s="382">
        <v>0.02</v>
      </c>
      <c r="I225" s="383">
        <v>36</v>
      </c>
      <c r="J225" s="384">
        <f t="shared" si="24"/>
        <v>25.919999999999998</v>
      </c>
      <c r="K225" s="328" t="s">
        <v>33</v>
      </c>
      <c r="L225" s="385" t="s">
        <v>32</v>
      </c>
      <c r="M225" s="386" t="s">
        <v>219</v>
      </c>
      <c r="N225" s="401" t="s">
        <v>68</v>
      </c>
      <c r="O225" s="401"/>
    </row>
    <row r="226" spans="1:15" ht="15.75">
      <c r="A226" s="343">
        <v>184</v>
      </c>
      <c r="B226" s="378">
        <v>43901</v>
      </c>
      <c r="C226" s="379" t="s">
        <v>31</v>
      </c>
      <c r="D226" s="379" t="s">
        <v>3</v>
      </c>
      <c r="E226" s="380" t="s">
        <v>165</v>
      </c>
      <c r="F226" s="381">
        <v>1.2</v>
      </c>
      <c r="G226" s="381">
        <v>0.6</v>
      </c>
      <c r="H226" s="382">
        <v>0.02</v>
      </c>
      <c r="I226" s="383">
        <v>30</v>
      </c>
      <c r="J226" s="384">
        <f t="shared" si="24"/>
        <v>21.599999999999998</v>
      </c>
      <c r="K226" s="328" t="s">
        <v>33</v>
      </c>
      <c r="L226" s="385" t="s">
        <v>32</v>
      </c>
      <c r="M226" s="386" t="s">
        <v>216</v>
      </c>
      <c r="N226" s="401" t="s">
        <v>68</v>
      </c>
      <c r="O226" s="401"/>
    </row>
    <row r="227" spans="1:15" ht="15.75">
      <c r="A227" s="570">
        <v>185</v>
      </c>
      <c r="B227" s="378">
        <v>43901</v>
      </c>
      <c r="C227" s="379" t="s">
        <v>31</v>
      </c>
      <c r="D227" s="379" t="s">
        <v>3</v>
      </c>
      <c r="E227" s="380" t="s">
        <v>476</v>
      </c>
      <c r="F227" s="381">
        <v>3.3</v>
      </c>
      <c r="G227" s="381">
        <v>0.6</v>
      </c>
      <c r="H227" s="382">
        <v>0.02</v>
      </c>
      <c r="I227" s="383">
        <v>41</v>
      </c>
      <c r="J227" s="384">
        <f t="shared" si="24"/>
        <v>81.179999999999993</v>
      </c>
      <c r="K227" s="328" t="s">
        <v>33</v>
      </c>
      <c r="L227" s="385" t="s">
        <v>32</v>
      </c>
      <c r="M227" s="386" t="s">
        <v>216</v>
      </c>
      <c r="N227" s="401" t="s">
        <v>68</v>
      </c>
      <c r="O227" s="401"/>
    </row>
    <row r="228" spans="1:15" ht="15.75">
      <c r="A228" s="343">
        <v>186</v>
      </c>
      <c r="B228" s="378">
        <v>43901</v>
      </c>
      <c r="C228" s="379" t="s">
        <v>31</v>
      </c>
      <c r="D228" s="379" t="s">
        <v>4</v>
      </c>
      <c r="E228" s="380" t="s">
        <v>322</v>
      </c>
      <c r="F228" s="381">
        <v>1.5</v>
      </c>
      <c r="G228" s="381">
        <v>0.6</v>
      </c>
      <c r="H228" s="382">
        <v>0.02</v>
      </c>
      <c r="I228" s="383">
        <v>23</v>
      </c>
      <c r="J228" s="384">
        <f t="shared" si="24"/>
        <v>20.7</v>
      </c>
      <c r="K228" s="328" t="s">
        <v>33</v>
      </c>
      <c r="L228" s="385"/>
      <c r="M228" s="386" t="s">
        <v>217</v>
      </c>
      <c r="N228" s="401" t="s">
        <v>222</v>
      </c>
      <c r="O228" s="401"/>
    </row>
    <row r="229" spans="1:15" ht="15.75">
      <c r="A229" s="570">
        <v>187</v>
      </c>
      <c r="B229" s="378">
        <v>43901</v>
      </c>
      <c r="C229" s="379" t="s">
        <v>31</v>
      </c>
      <c r="D229" s="379" t="s">
        <v>3</v>
      </c>
      <c r="E229" s="380" t="s">
        <v>194</v>
      </c>
      <c r="F229" s="381">
        <v>2.5</v>
      </c>
      <c r="G229" s="381">
        <v>0.6</v>
      </c>
      <c r="H229" s="382">
        <v>0.02</v>
      </c>
      <c r="I229" s="383">
        <v>43</v>
      </c>
      <c r="J229" s="384">
        <f t="shared" si="24"/>
        <v>64.5</v>
      </c>
      <c r="K229" s="328" t="s">
        <v>33</v>
      </c>
      <c r="L229" s="385" t="s">
        <v>32</v>
      </c>
      <c r="M229" s="386" t="s">
        <v>219</v>
      </c>
      <c r="N229" s="401" t="s">
        <v>68</v>
      </c>
      <c r="O229" s="401"/>
    </row>
    <row r="230" spans="1:15" ht="15.75">
      <c r="A230" s="343">
        <v>188</v>
      </c>
      <c r="B230" s="378">
        <v>43901</v>
      </c>
      <c r="C230" s="379" t="s">
        <v>31</v>
      </c>
      <c r="D230" s="379" t="s">
        <v>3</v>
      </c>
      <c r="E230" s="380" t="s">
        <v>188</v>
      </c>
      <c r="F230" s="381">
        <v>1.6</v>
      </c>
      <c r="G230" s="381">
        <v>0.6</v>
      </c>
      <c r="H230" s="382">
        <v>0.02</v>
      </c>
      <c r="I230" s="383">
        <v>43</v>
      </c>
      <c r="J230" s="384">
        <f t="shared" si="24"/>
        <v>41.28</v>
      </c>
      <c r="K230" s="328" t="s">
        <v>33</v>
      </c>
      <c r="L230" s="385" t="s">
        <v>32</v>
      </c>
      <c r="M230" s="386" t="s">
        <v>218</v>
      </c>
      <c r="N230" s="401" t="s">
        <v>68</v>
      </c>
      <c r="O230" s="401"/>
    </row>
    <row r="231" spans="1:15" ht="15.75">
      <c r="A231" s="570">
        <v>189</v>
      </c>
      <c r="B231" s="378">
        <v>43901</v>
      </c>
      <c r="C231" s="379" t="s">
        <v>31</v>
      </c>
      <c r="D231" s="379" t="s">
        <v>3</v>
      </c>
      <c r="E231" s="380" t="s">
        <v>475</v>
      </c>
      <c r="F231" s="381">
        <v>1.2</v>
      </c>
      <c r="G231" s="381">
        <v>0.6</v>
      </c>
      <c r="H231" s="382">
        <v>0.02</v>
      </c>
      <c r="I231" s="383">
        <v>24</v>
      </c>
      <c r="J231" s="384">
        <f t="shared" si="24"/>
        <v>17.28</v>
      </c>
      <c r="K231" s="328" t="s">
        <v>33</v>
      </c>
      <c r="L231" s="385" t="s">
        <v>32</v>
      </c>
      <c r="M231" s="386" t="s">
        <v>217</v>
      </c>
      <c r="N231" s="401" t="s">
        <v>68</v>
      </c>
      <c r="O231" s="401"/>
    </row>
    <row r="232" spans="1:15" ht="15.75">
      <c r="A232" s="343">
        <v>190</v>
      </c>
      <c r="B232" s="378">
        <v>43901</v>
      </c>
      <c r="C232" s="379" t="s">
        <v>31</v>
      </c>
      <c r="D232" s="379" t="s">
        <v>3</v>
      </c>
      <c r="E232" s="380" t="s">
        <v>421</v>
      </c>
      <c r="F232" s="381">
        <v>1.2</v>
      </c>
      <c r="G232" s="381">
        <v>0.6</v>
      </c>
      <c r="H232" s="382">
        <v>0.02</v>
      </c>
      <c r="I232" s="383">
        <v>29</v>
      </c>
      <c r="J232" s="384">
        <f t="shared" si="24"/>
        <v>20.88</v>
      </c>
      <c r="K232" s="328" t="s">
        <v>33</v>
      </c>
      <c r="L232" s="385" t="s">
        <v>32</v>
      </c>
      <c r="M232" s="386" t="s">
        <v>219</v>
      </c>
      <c r="N232" s="401" t="s">
        <v>68</v>
      </c>
      <c r="O232" s="401"/>
    </row>
    <row r="233" spans="1:15" ht="15.75">
      <c r="A233" s="570">
        <v>191</v>
      </c>
      <c r="B233" s="378">
        <v>43901</v>
      </c>
      <c r="C233" s="379" t="s">
        <v>31</v>
      </c>
      <c r="D233" s="379" t="s">
        <v>4</v>
      </c>
      <c r="E233" s="380" t="s">
        <v>299</v>
      </c>
      <c r="F233" s="381">
        <v>1.6</v>
      </c>
      <c r="G233" s="381">
        <v>0.6</v>
      </c>
      <c r="H233" s="382">
        <v>0.02</v>
      </c>
      <c r="I233" s="383">
        <v>30</v>
      </c>
      <c r="J233" s="384">
        <f t="shared" si="24"/>
        <v>28.799999999999997</v>
      </c>
      <c r="K233" s="328" t="s">
        <v>33</v>
      </c>
      <c r="L233" s="385"/>
      <c r="M233" s="386" t="s">
        <v>216</v>
      </c>
      <c r="N233" s="401" t="s">
        <v>222</v>
      </c>
      <c r="O233" s="401"/>
    </row>
    <row r="234" spans="1:15" ht="15.75">
      <c r="A234" s="343">
        <v>192</v>
      </c>
      <c r="B234" s="378">
        <v>43901</v>
      </c>
      <c r="C234" s="379" t="s">
        <v>31</v>
      </c>
      <c r="D234" s="379" t="s">
        <v>3</v>
      </c>
      <c r="E234" s="380" t="s">
        <v>425</v>
      </c>
      <c r="F234" s="381">
        <v>1.2</v>
      </c>
      <c r="G234" s="381">
        <v>0.6</v>
      </c>
      <c r="H234" s="382">
        <v>0.02</v>
      </c>
      <c r="I234" s="383">
        <v>28</v>
      </c>
      <c r="J234" s="384">
        <f t="shared" si="24"/>
        <v>20.16</v>
      </c>
      <c r="K234" s="328" t="s">
        <v>33</v>
      </c>
      <c r="L234" s="385" t="s">
        <v>32</v>
      </c>
      <c r="M234" s="386" t="s">
        <v>219</v>
      </c>
      <c r="N234" s="401" t="s">
        <v>68</v>
      </c>
      <c r="O234" s="401"/>
    </row>
    <row r="235" spans="1:15" ht="15.75">
      <c r="A235" s="570">
        <v>193</v>
      </c>
      <c r="B235" s="378">
        <v>43901</v>
      </c>
      <c r="C235" s="379" t="s">
        <v>31</v>
      </c>
      <c r="D235" s="379" t="s">
        <v>3</v>
      </c>
      <c r="E235" s="380" t="s">
        <v>186</v>
      </c>
      <c r="F235" s="381">
        <v>0.9</v>
      </c>
      <c r="G235" s="381">
        <v>0.6</v>
      </c>
      <c r="H235" s="382">
        <v>0.02</v>
      </c>
      <c r="I235" s="383">
        <v>20</v>
      </c>
      <c r="J235" s="384">
        <f t="shared" si="24"/>
        <v>10.8</v>
      </c>
      <c r="K235" s="328" t="s">
        <v>33</v>
      </c>
      <c r="L235" s="385" t="s">
        <v>32</v>
      </c>
      <c r="M235" s="386" t="s">
        <v>219</v>
      </c>
      <c r="N235" s="401" t="s">
        <v>68</v>
      </c>
      <c r="O235" s="401"/>
    </row>
    <row r="236" spans="1:15" ht="15.75">
      <c r="A236" s="343">
        <v>194</v>
      </c>
      <c r="B236" s="378">
        <v>43901</v>
      </c>
      <c r="C236" s="379" t="s">
        <v>31</v>
      </c>
      <c r="D236" s="379" t="s">
        <v>3</v>
      </c>
      <c r="E236" s="380" t="s">
        <v>186</v>
      </c>
      <c r="F236" s="381">
        <v>1.5</v>
      </c>
      <c r="G236" s="381">
        <v>0.6</v>
      </c>
      <c r="H236" s="382">
        <v>0.02</v>
      </c>
      <c r="I236" s="383">
        <v>20</v>
      </c>
      <c r="J236" s="384">
        <f t="shared" si="24"/>
        <v>18</v>
      </c>
      <c r="K236" s="328" t="s">
        <v>33</v>
      </c>
      <c r="L236" s="385" t="s">
        <v>32</v>
      </c>
      <c r="M236" s="386" t="s">
        <v>219</v>
      </c>
      <c r="N236" s="401" t="s">
        <v>68</v>
      </c>
      <c r="O236" s="401"/>
    </row>
    <row r="237" spans="1:15" ht="15.75">
      <c r="A237" s="570">
        <v>195</v>
      </c>
      <c r="B237" s="378">
        <v>43901</v>
      </c>
      <c r="C237" s="379" t="s">
        <v>31</v>
      </c>
      <c r="D237" s="379" t="s">
        <v>4</v>
      </c>
      <c r="E237" s="380" t="s">
        <v>474</v>
      </c>
      <c r="F237" s="381">
        <v>1.6</v>
      </c>
      <c r="G237" s="381">
        <v>0.6</v>
      </c>
      <c r="H237" s="382">
        <v>0.02</v>
      </c>
      <c r="I237" s="383">
        <v>23</v>
      </c>
      <c r="J237" s="384">
        <f t="shared" si="24"/>
        <v>22.08</v>
      </c>
      <c r="K237" s="328" t="s">
        <v>33</v>
      </c>
      <c r="L237" s="385" t="s">
        <v>32</v>
      </c>
      <c r="M237" s="386" t="s">
        <v>218</v>
      </c>
      <c r="N237" s="401" t="s">
        <v>68</v>
      </c>
      <c r="O237" s="401"/>
    </row>
    <row r="238" spans="1:15" ht="15.75">
      <c r="A238" s="343">
        <v>196</v>
      </c>
      <c r="B238" s="378">
        <v>43901</v>
      </c>
      <c r="C238" s="379" t="s">
        <v>31</v>
      </c>
      <c r="D238" s="379" t="s">
        <v>3</v>
      </c>
      <c r="E238" s="380" t="s">
        <v>417</v>
      </c>
      <c r="F238" s="381">
        <v>1.1000000000000001</v>
      </c>
      <c r="G238" s="381">
        <v>0.6</v>
      </c>
      <c r="H238" s="382">
        <v>0.02</v>
      </c>
      <c r="I238" s="383">
        <v>40</v>
      </c>
      <c r="J238" s="384">
        <f t="shared" si="24"/>
        <v>26.400000000000002</v>
      </c>
      <c r="K238" s="328" t="s">
        <v>33</v>
      </c>
      <c r="L238" s="385" t="s">
        <v>32</v>
      </c>
      <c r="M238" s="386" t="s">
        <v>217</v>
      </c>
      <c r="N238" s="401" t="s">
        <v>68</v>
      </c>
      <c r="O238" s="401"/>
    </row>
    <row r="239" spans="1:15" ht="15.75">
      <c r="A239" s="570">
        <v>197</v>
      </c>
      <c r="B239" s="378">
        <v>43901</v>
      </c>
      <c r="C239" s="379" t="s">
        <v>31</v>
      </c>
      <c r="D239" s="379" t="s">
        <v>3</v>
      </c>
      <c r="E239" s="380" t="s">
        <v>413</v>
      </c>
      <c r="F239" s="381">
        <v>1.1000000000000001</v>
      </c>
      <c r="G239" s="381">
        <v>0.6</v>
      </c>
      <c r="H239" s="382">
        <v>0.02</v>
      </c>
      <c r="I239" s="383">
        <v>35</v>
      </c>
      <c r="J239" s="384">
        <f t="shared" si="24"/>
        <v>23.1</v>
      </c>
      <c r="K239" s="328" t="s">
        <v>33</v>
      </c>
      <c r="L239" s="385" t="s">
        <v>32</v>
      </c>
      <c r="M239" s="386" t="s">
        <v>217</v>
      </c>
      <c r="N239" s="401" t="s">
        <v>68</v>
      </c>
      <c r="O239" s="401"/>
    </row>
    <row r="240" spans="1:15" ht="15.75">
      <c r="A240" s="343">
        <v>198</v>
      </c>
      <c r="B240" s="378">
        <v>43901</v>
      </c>
      <c r="C240" s="379" t="s">
        <v>31</v>
      </c>
      <c r="D240" s="379" t="s">
        <v>4</v>
      </c>
      <c r="E240" s="380" t="s">
        <v>479</v>
      </c>
      <c r="F240" s="381">
        <v>1.2</v>
      </c>
      <c r="G240" s="381">
        <v>0.6</v>
      </c>
      <c r="H240" s="382">
        <v>0.02</v>
      </c>
      <c r="I240" s="383">
        <v>36</v>
      </c>
      <c r="J240" s="384">
        <f t="shared" si="24"/>
        <v>25.919999999999998</v>
      </c>
      <c r="K240" s="328" t="s">
        <v>33</v>
      </c>
      <c r="L240" s="385" t="s">
        <v>32</v>
      </c>
      <c r="M240" s="386" t="s">
        <v>218</v>
      </c>
      <c r="N240" s="401" t="s">
        <v>68</v>
      </c>
      <c r="O240" s="401"/>
    </row>
    <row r="241" spans="1:15" ht="15.75">
      <c r="A241" s="570">
        <v>199</v>
      </c>
      <c r="B241" s="378">
        <v>43901</v>
      </c>
      <c r="C241" s="379" t="s">
        <v>31</v>
      </c>
      <c r="D241" s="379" t="s">
        <v>3</v>
      </c>
      <c r="E241" s="380" t="s">
        <v>187</v>
      </c>
      <c r="F241" s="381">
        <v>0.8</v>
      </c>
      <c r="G241" s="381">
        <v>0.6</v>
      </c>
      <c r="H241" s="382">
        <v>0.02</v>
      </c>
      <c r="I241" s="383">
        <v>7</v>
      </c>
      <c r="J241" s="384">
        <f t="shared" si="24"/>
        <v>3.36</v>
      </c>
      <c r="K241" s="328" t="s">
        <v>33</v>
      </c>
      <c r="L241" s="385" t="s">
        <v>32</v>
      </c>
      <c r="M241" s="386" t="s">
        <v>219</v>
      </c>
      <c r="N241" s="401" t="s">
        <v>68</v>
      </c>
      <c r="O241" s="401"/>
    </row>
    <row r="242" spans="1:15" ht="15.75">
      <c r="A242" s="343">
        <v>200</v>
      </c>
      <c r="B242" s="378">
        <v>43901</v>
      </c>
      <c r="C242" s="379" t="s">
        <v>31</v>
      </c>
      <c r="D242" s="379" t="s">
        <v>3</v>
      </c>
      <c r="E242" s="380" t="s">
        <v>187</v>
      </c>
      <c r="F242" s="381">
        <v>1.2</v>
      </c>
      <c r="G242" s="381">
        <v>0.6</v>
      </c>
      <c r="H242" s="382">
        <v>0.02</v>
      </c>
      <c r="I242" s="383">
        <v>30</v>
      </c>
      <c r="J242" s="384">
        <f t="shared" si="24"/>
        <v>21.599999999999998</v>
      </c>
      <c r="K242" s="328" t="s">
        <v>33</v>
      </c>
      <c r="L242" s="385" t="s">
        <v>32</v>
      </c>
      <c r="M242" s="386" t="s">
        <v>219</v>
      </c>
      <c r="N242" s="401" t="s">
        <v>68</v>
      </c>
      <c r="O242" s="401"/>
    </row>
    <row r="243" spans="1:15" ht="15.75">
      <c r="A243" s="570">
        <v>201</v>
      </c>
      <c r="B243" s="378">
        <v>43901</v>
      </c>
      <c r="C243" s="379" t="s">
        <v>31</v>
      </c>
      <c r="D243" s="379" t="s">
        <v>3</v>
      </c>
      <c r="E243" s="380" t="s">
        <v>407</v>
      </c>
      <c r="F243" s="381">
        <v>2.4</v>
      </c>
      <c r="G243" s="381">
        <v>0.6</v>
      </c>
      <c r="H243" s="382">
        <v>0.02</v>
      </c>
      <c r="I243" s="383">
        <v>42</v>
      </c>
      <c r="J243" s="384">
        <f t="shared" ref="J243:J308" si="25">F243*G243*I243</f>
        <v>60.48</v>
      </c>
      <c r="K243" s="328" t="s">
        <v>33</v>
      </c>
      <c r="L243" s="385" t="s">
        <v>32</v>
      </c>
      <c r="M243" s="386" t="s">
        <v>219</v>
      </c>
      <c r="N243" s="401" t="s">
        <v>68</v>
      </c>
      <c r="O243" s="401"/>
    </row>
    <row r="244" spans="1:15" ht="15.75">
      <c r="A244" s="343">
        <v>202</v>
      </c>
      <c r="B244" s="378">
        <v>43901</v>
      </c>
      <c r="C244" s="379" t="s">
        <v>31</v>
      </c>
      <c r="D244" s="379" t="s">
        <v>3</v>
      </c>
      <c r="E244" s="380" t="s">
        <v>304</v>
      </c>
      <c r="F244" s="381">
        <v>2.6</v>
      </c>
      <c r="G244" s="381">
        <v>0.6</v>
      </c>
      <c r="H244" s="382">
        <v>0.02</v>
      </c>
      <c r="I244" s="383">
        <v>23</v>
      </c>
      <c r="J244" s="384">
        <f t="shared" si="25"/>
        <v>35.880000000000003</v>
      </c>
      <c r="K244" s="328" t="s">
        <v>33</v>
      </c>
      <c r="L244" s="385" t="s">
        <v>32</v>
      </c>
      <c r="M244" s="386" t="s">
        <v>217</v>
      </c>
      <c r="N244" s="401" t="s">
        <v>68</v>
      </c>
      <c r="O244" s="401"/>
    </row>
    <row r="245" spans="1:15" ht="15.75">
      <c r="A245" s="570">
        <v>203</v>
      </c>
      <c r="B245" s="823">
        <v>43901</v>
      </c>
      <c r="C245" s="824" t="s">
        <v>31</v>
      </c>
      <c r="D245" s="824" t="s">
        <v>3</v>
      </c>
      <c r="E245" s="822" t="s">
        <v>337</v>
      </c>
      <c r="F245" s="825">
        <v>1.6</v>
      </c>
      <c r="G245" s="825">
        <v>0.6</v>
      </c>
      <c r="H245" s="826">
        <v>0.02</v>
      </c>
      <c r="I245" s="827">
        <v>24</v>
      </c>
      <c r="J245" s="828">
        <f t="shared" ref="J245" si="26">F245*G245*I245</f>
        <v>23.04</v>
      </c>
      <c r="K245" s="829" t="s">
        <v>33</v>
      </c>
      <c r="L245" s="830" t="s">
        <v>32</v>
      </c>
      <c r="M245" s="831" t="s">
        <v>217</v>
      </c>
      <c r="N245" s="832" t="s">
        <v>68</v>
      </c>
      <c r="O245" s="401"/>
    </row>
    <row r="246" spans="1:15" ht="15.75">
      <c r="A246" s="570">
        <v>203</v>
      </c>
      <c r="B246" s="894">
        <v>43901</v>
      </c>
      <c r="C246" s="895" t="s">
        <v>31</v>
      </c>
      <c r="D246" s="895" t="s">
        <v>3</v>
      </c>
      <c r="E246" s="896" t="s">
        <v>405</v>
      </c>
      <c r="F246" s="897">
        <v>1.5</v>
      </c>
      <c r="G246" s="897">
        <v>1</v>
      </c>
      <c r="H246" s="898">
        <v>0.02</v>
      </c>
      <c r="I246" s="899">
        <v>36</v>
      </c>
      <c r="J246" s="900">
        <f t="shared" si="25"/>
        <v>54</v>
      </c>
      <c r="K246" s="901" t="s">
        <v>33</v>
      </c>
      <c r="L246" s="902" t="s">
        <v>32</v>
      </c>
      <c r="M246" s="903" t="s">
        <v>308</v>
      </c>
      <c r="N246" s="904" t="s">
        <v>68</v>
      </c>
      <c r="O246" s="401" t="s">
        <v>271</v>
      </c>
    </row>
    <row r="247" spans="1:15" ht="15.75">
      <c r="A247" s="343">
        <v>204</v>
      </c>
      <c r="B247" s="378">
        <v>43902</v>
      </c>
      <c r="C247" s="379" t="s">
        <v>31</v>
      </c>
      <c r="D247" s="379" t="s">
        <v>3</v>
      </c>
      <c r="E247" s="380" t="s">
        <v>181</v>
      </c>
      <c r="F247" s="381">
        <v>1.7</v>
      </c>
      <c r="G247" s="381">
        <v>1</v>
      </c>
      <c r="H247" s="382">
        <v>0.02</v>
      </c>
      <c r="I247" s="383">
        <v>23</v>
      </c>
      <c r="J247" s="384">
        <f t="shared" si="25"/>
        <v>39.1</v>
      </c>
      <c r="K247" s="328" t="s">
        <v>33</v>
      </c>
      <c r="L247" s="385" t="s">
        <v>32</v>
      </c>
      <c r="M247" s="386" t="s">
        <v>308</v>
      </c>
      <c r="N247" s="401" t="s">
        <v>68</v>
      </c>
      <c r="O247" s="401"/>
    </row>
    <row r="248" spans="1:15" ht="15.75">
      <c r="A248" s="570">
        <v>205</v>
      </c>
      <c r="B248" s="378">
        <v>43902</v>
      </c>
      <c r="C248" s="379" t="s">
        <v>31</v>
      </c>
      <c r="D248" s="379" t="s">
        <v>3</v>
      </c>
      <c r="E248" s="380" t="s">
        <v>215</v>
      </c>
      <c r="F248" s="381">
        <v>1.1000000000000001</v>
      </c>
      <c r="G248" s="381">
        <v>0.6</v>
      </c>
      <c r="H248" s="382">
        <v>0.02</v>
      </c>
      <c r="I248" s="383">
        <v>32</v>
      </c>
      <c r="J248" s="384">
        <f t="shared" si="25"/>
        <v>21.12</v>
      </c>
      <c r="K248" s="328" t="s">
        <v>33</v>
      </c>
      <c r="L248" s="385" t="s">
        <v>32</v>
      </c>
      <c r="M248" s="386" t="s">
        <v>219</v>
      </c>
      <c r="N248" s="401" t="s">
        <v>68</v>
      </c>
      <c r="O248" s="401"/>
    </row>
    <row r="249" spans="1:15" ht="15.75">
      <c r="A249" s="343">
        <v>206</v>
      </c>
      <c r="B249" s="378">
        <v>43902</v>
      </c>
      <c r="C249" s="379" t="s">
        <v>31</v>
      </c>
      <c r="D249" s="379" t="s">
        <v>3</v>
      </c>
      <c r="E249" s="380" t="s">
        <v>416</v>
      </c>
      <c r="F249" s="381">
        <v>1.2</v>
      </c>
      <c r="G249" s="381">
        <v>0.6</v>
      </c>
      <c r="H249" s="382">
        <v>0.02</v>
      </c>
      <c r="I249" s="383">
        <v>38</v>
      </c>
      <c r="J249" s="384">
        <f t="shared" si="25"/>
        <v>27.36</v>
      </c>
      <c r="K249" s="328" t="s">
        <v>33</v>
      </c>
      <c r="L249" s="385" t="s">
        <v>32</v>
      </c>
      <c r="M249" s="386" t="s">
        <v>219</v>
      </c>
      <c r="N249" s="401" t="s">
        <v>68</v>
      </c>
      <c r="O249" s="401"/>
    </row>
    <row r="250" spans="1:15" ht="15.75">
      <c r="A250" s="570">
        <v>207</v>
      </c>
      <c r="B250" s="378">
        <v>43902</v>
      </c>
      <c r="C250" s="379" t="s">
        <v>31</v>
      </c>
      <c r="D250" s="379" t="s">
        <v>3</v>
      </c>
      <c r="E250" s="380" t="s">
        <v>191</v>
      </c>
      <c r="F250" s="381">
        <v>0.9</v>
      </c>
      <c r="G250" s="381">
        <v>0.6</v>
      </c>
      <c r="H250" s="382">
        <v>0.02</v>
      </c>
      <c r="I250" s="383">
        <v>20</v>
      </c>
      <c r="J250" s="384">
        <f t="shared" si="25"/>
        <v>10.8</v>
      </c>
      <c r="K250" s="328" t="s">
        <v>33</v>
      </c>
      <c r="L250" s="385" t="s">
        <v>32</v>
      </c>
      <c r="M250" s="386" t="s">
        <v>219</v>
      </c>
      <c r="N250" s="401" t="s">
        <v>68</v>
      </c>
      <c r="O250" s="401"/>
    </row>
    <row r="251" spans="1:15" ht="15.75">
      <c r="A251" s="343">
        <v>208</v>
      </c>
      <c r="B251" s="378">
        <v>43902</v>
      </c>
      <c r="C251" s="379" t="s">
        <v>31</v>
      </c>
      <c r="D251" s="379" t="s">
        <v>3</v>
      </c>
      <c r="E251" s="380" t="s">
        <v>191</v>
      </c>
      <c r="F251" s="381">
        <v>1.2</v>
      </c>
      <c r="G251" s="381">
        <v>0.6</v>
      </c>
      <c r="H251" s="382">
        <v>0.02</v>
      </c>
      <c r="I251" s="383">
        <v>20</v>
      </c>
      <c r="J251" s="384">
        <f t="shared" si="25"/>
        <v>14.399999999999999</v>
      </c>
      <c r="K251" s="328" t="s">
        <v>33</v>
      </c>
      <c r="L251" s="385" t="s">
        <v>32</v>
      </c>
      <c r="M251" s="386" t="s">
        <v>219</v>
      </c>
      <c r="N251" s="401" t="s">
        <v>68</v>
      </c>
      <c r="O251" s="401"/>
    </row>
    <row r="252" spans="1:15" ht="15.75">
      <c r="A252" s="570">
        <v>209</v>
      </c>
      <c r="B252" s="378">
        <v>43902</v>
      </c>
      <c r="C252" s="379" t="s">
        <v>31</v>
      </c>
      <c r="D252" s="379" t="s">
        <v>3</v>
      </c>
      <c r="E252" s="380" t="s">
        <v>183</v>
      </c>
      <c r="F252" s="381">
        <v>1.2</v>
      </c>
      <c r="G252" s="381">
        <v>0.6</v>
      </c>
      <c r="H252" s="382">
        <v>0.02</v>
      </c>
      <c r="I252" s="383">
        <v>35</v>
      </c>
      <c r="J252" s="384">
        <f t="shared" si="25"/>
        <v>25.2</v>
      </c>
      <c r="K252" s="328" t="s">
        <v>33</v>
      </c>
      <c r="L252" s="385" t="s">
        <v>32</v>
      </c>
      <c r="M252" s="386" t="s">
        <v>219</v>
      </c>
      <c r="N252" s="401" t="s">
        <v>68</v>
      </c>
      <c r="O252" s="401"/>
    </row>
    <row r="253" spans="1:15" ht="15.75">
      <c r="A253" s="343">
        <v>210</v>
      </c>
      <c r="B253" s="378">
        <v>43902</v>
      </c>
      <c r="C253" s="379" t="s">
        <v>31</v>
      </c>
      <c r="D253" s="379" t="s">
        <v>3</v>
      </c>
      <c r="E253" s="380" t="s">
        <v>427</v>
      </c>
      <c r="F253" s="381">
        <v>1.2</v>
      </c>
      <c r="G253" s="381">
        <v>0.6</v>
      </c>
      <c r="H253" s="382">
        <v>0.02</v>
      </c>
      <c r="I253" s="383">
        <v>27</v>
      </c>
      <c r="J253" s="384">
        <f t="shared" si="25"/>
        <v>19.439999999999998</v>
      </c>
      <c r="K253" s="328" t="s">
        <v>33</v>
      </c>
      <c r="L253" s="385" t="s">
        <v>32</v>
      </c>
      <c r="M253" s="386" t="s">
        <v>216</v>
      </c>
      <c r="N253" s="401" t="s">
        <v>68</v>
      </c>
      <c r="O253" s="401"/>
    </row>
    <row r="254" spans="1:15" ht="15.75">
      <c r="A254" s="570">
        <v>211</v>
      </c>
      <c r="B254" s="378">
        <v>43902</v>
      </c>
      <c r="C254" s="379" t="s">
        <v>31</v>
      </c>
      <c r="D254" s="379" t="s">
        <v>3</v>
      </c>
      <c r="E254" s="380" t="s">
        <v>249</v>
      </c>
      <c r="F254" s="381">
        <v>1.4</v>
      </c>
      <c r="G254" s="381">
        <v>0.6</v>
      </c>
      <c r="H254" s="382">
        <v>0.02</v>
      </c>
      <c r="I254" s="383">
        <v>24</v>
      </c>
      <c r="J254" s="384">
        <f t="shared" si="25"/>
        <v>20.16</v>
      </c>
      <c r="K254" s="328" t="s">
        <v>33</v>
      </c>
      <c r="L254" s="385" t="s">
        <v>32</v>
      </c>
      <c r="M254" s="386" t="s">
        <v>217</v>
      </c>
      <c r="N254" s="401" t="s">
        <v>68</v>
      </c>
      <c r="O254" s="401"/>
    </row>
    <row r="255" spans="1:15" ht="15.75">
      <c r="A255" s="343">
        <v>212</v>
      </c>
      <c r="B255" s="378">
        <v>43902</v>
      </c>
      <c r="C255" s="379" t="s">
        <v>31</v>
      </c>
      <c r="D255" s="379" t="s">
        <v>3</v>
      </c>
      <c r="E255" s="380" t="s">
        <v>411</v>
      </c>
      <c r="F255" s="381">
        <v>1.3</v>
      </c>
      <c r="G255" s="381">
        <v>0.6</v>
      </c>
      <c r="H255" s="382">
        <v>0.02</v>
      </c>
      <c r="I255" s="383">
        <v>38</v>
      </c>
      <c r="J255" s="384">
        <f t="shared" si="25"/>
        <v>29.64</v>
      </c>
      <c r="K255" s="328" t="s">
        <v>33</v>
      </c>
      <c r="L255" s="385" t="s">
        <v>32</v>
      </c>
      <c r="M255" s="386" t="s">
        <v>219</v>
      </c>
      <c r="N255" s="401" t="s">
        <v>68</v>
      </c>
      <c r="O255" s="401"/>
    </row>
    <row r="256" spans="1:15" ht="15.75">
      <c r="A256" s="570">
        <v>213</v>
      </c>
      <c r="B256" s="378">
        <v>43902</v>
      </c>
      <c r="C256" s="379" t="s">
        <v>31</v>
      </c>
      <c r="D256" s="379" t="s">
        <v>4</v>
      </c>
      <c r="E256" s="380" t="s">
        <v>430</v>
      </c>
      <c r="F256" s="381">
        <v>1.2</v>
      </c>
      <c r="G256" s="381">
        <v>0.6</v>
      </c>
      <c r="H256" s="382">
        <v>0.02</v>
      </c>
      <c r="I256" s="383">
        <v>40</v>
      </c>
      <c r="J256" s="384">
        <f t="shared" si="25"/>
        <v>28.799999999999997</v>
      </c>
      <c r="K256" s="328" t="s">
        <v>33</v>
      </c>
      <c r="L256" s="385" t="s">
        <v>32</v>
      </c>
      <c r="M256" s="386" t="s">
        <v>219</v>
      </c>
      <c r="N256" s="401" t="s">
        <v>68</v>
      </c>
      <c r="O256" s="401"/>
    </row>
    <row r="257" spans="1:15" ht="15.75">
      <c r="A257" s="343">
        <v>214</v>
      </c>
      <c r="B257" s="378">
        <v>43902</v>
      </c>
      <c r="C257" s="379" t="s">
        <v>31</v>
      </c>
      <c r="D257" s="379" t="s">
        <v>3</v>
      </c>
      <c r="E257" s="380" t="s">
        <v>492</v>
      </c>
      <c r="F257" s="381">
        <v>2.7</v>
      </c>
      <c r="G257" s="381">
        <v>0.6</v>
      </c>
      <c r="H257" s="382">
        <v>0.02</v>
      </c>
      <c r="I257" s="383">
        <v>25</v>
      </c>
      <c r="J257" s="384">
        <f t="shared" si="25"/>
        <v>40.5</v>
      </c>
      <c r="K257" s="328" t="s">
        <v>33</v>
      </c>
      <c r="L257" s="385" t="s">
        <v>32</v>
      </c>
      <c r="M257" s="386" t="s">
        <v>217</v>
      </c>
      <c r="N257" s="401" t="s">
        <v>68</v>
      </c>
      <c r="O257" s="401"/>
    </row>
    <row r="258" spans="1:15" ht="15.75">
      <c r="A258" s="570">
        <v>215</v>
      </c>
      <c r="B258" s="378">
        <v>43902</v>
      </c>
      <c r="C258" s="379" t="s">
        <v>31</v>
      </c>
      <c r="D258" s="379" t="s">
        <v>4</v>
      </c>
      <c r="E258" s="380" t="s">
        <v>493</v>
      </c>
      <c r="F258" s="381">
        <v>1.2</v>
      </c>
      <c r="G258" s="381">
        <v>0.6</v>
      </c>
      <c r="H258" s="382">
        <v>0.02</v>
      </c>
      <c r="I258" s="383">
        <v>26</v>
      </c>
      <c r="J258" s="384">
        <f t="shared" si="25"/>
        <v>18.72</v>
      </c>
      <c r="K258" s="328" t="s">
        <v>33</v>
      </c>
      <c r="L258" s="385" t="s">
        <v>32</v>
      </c>
      <c r="M258" s="386" t="s">
        <v>219</v>
      </c>
      <c r="N258" s="401" t="s">
        <v>68</v>
      </c>
      <c r="O258" s="401"/>
    </row>
    <row r="259" spans="1:15" ht="15.75">
      <c r="A259" s="343">
        <v>216</v>
      </c>
      <c r="B259" s="378">
        <v>43902</v>
      </c>
      <c r="C259" s="379" t="s">
        <v>31</v>
      </c>
      <c r="D259" s="379" t="s">
        <v>4</v>
      </c>
      <c r="E259" s="380" t="s">
        <v>491</v>
      </c>
      <c r="F259" s="381">
        <v>1.1000000000000001</v>
      </c>
      <c r="G259" s="381">
        <v>0.6</v>
      </c>
      <c r="H259" s="382">
        <v>0.02</v>
      </c>
      <c r="I259" s="383">
        <v>48</v>
      </c>
      <c r="J259" s="384">
        <f t="shared" si="25"/>
        <v>31.68</v>
      </c>
      <c r="K259" s="328" t="s">
        <v>33</v>
      </c>
      <c r="L259" s="385" t="s">
        <v>32</v>
      </c>
      <c r="M259" s="386" t="s">
        <v>219</v>
      </c>
      <c r="N259" s="401" t="s">
        <v>68</v>
      </c>
      <c r="O259" s="401"/>
    </row>
    <row r="260" spans="1:15" ht="15.75">
      <c r="A260" s="570">
        <v>217</v>
      </c>
      <c r="B260" s="378">
        <v>43902</v>
      </c>
      <c r="C260" s="379" t="s">
        <v>31</v>
      </c>
      <c r="D260" s="379" t="s">
        <v>3</v>
      </c>
      <c r="E260" s="380" t="s">
        <v>412</v>
      </c>
      <c r="F260" s="381">
        <v>1.1000000000000001</v>
      </c>
      <c r="G260" s="381">
        <v>0.6</v>
      </c>
      <c r="H260" s="382">
        <v>0.02</v>
      </c>
      <c r="I260" s="383">
        <v>28</v>
      </c>
      <c r="J260" s="384">
        <f t="shared" si="25"/>
        <v>18.48</v>
      </c>
      <c r="K260" s="328" t="s">
        <v>33</v>
      </c>
      <c r="L260" s="385"/>
      <c r="M260" s="386" t="s">
        <v>218</v>
      </c>
      <c r="N260" s="401" t="s">
        <v>222</v>
      </c>
      <c r="O260" s="401"/>
    </row>
    <row r="261" spans="1:15" ht="15.75">
      <c r="A261" s="343">
        <v>218</v>
      </c>
      <c r="B261" s="378">
        <v>43902</v>
      </c>
      <c r="C261" s="379" t="s">
        <v>31</v>
      </c>
      <c r="D261" s="379" t="s">
        <v>3</v>
      </c>
      <c r="E261" s="380" t="s">
        <v>488</v>
      </c>
      <c r="F261" s="381">
        <v>1.4</v>
      </c>
      <c r="G261" s="381">
        <v>0.6</v>
      </c>
      <c r="H261" s="382">
        <v>0.02</v>
      </c>
      <c r="I261" s="383">
        <v>31</v>
      </c>
      <c r="J261" s="384">
        <f t="shared" si="25"/>
        <v>26.04</v>
      </c>
      <c r="K261" s="328" t="s">
        <v>33</v>
      </c>
      <c r="L261" s="385" t="s">
        <v>32</v>
      </c>
      <c r="M261" s="386" t="s">
        <v>216</v>
      </c>
      <c r="N261" s="401" t="s">
        <v>68</v>
      </c>
      <c r="O261" s="401"/>
    </row>
    <row r="262" spans="1:15" ht="15.75">
      <c r="A262" s="570">
        <v>219</v>
      </c>
      <c r="B262" s="378">
        <v>43902</v>
      </c>
      <c r="C262" s="379" t="s">
        <v>31</v>
      </c>
      <c r="D262" s="379" t="s">
        <v>4</v>
      </c>
      <c r="E262" s="380" t="s">
        <v>429</v>
      </c>
      <c r="F262" s="381">
        <v>1.3</v>
      </c>
      <c r="G262" s="381">
        <v>0.6</v>
      </c>
      <c r="H262" s="382">
        <v>0.02</v>
      </c>
      <c r="I262" s="383">
        <v>41</v>
      </c>
      <c r="J262" s="384">
        <f t="shared" si="25"/>
        <v>31.98</v>
      </c>
      <c r="K262" s="328" t="s">
        <v>33</v>
      </c>
      <c r="L262" s="385" t="s">
        <v>32</v>
      </c>
      <c r="M262" s="386" t="s">
        <v>219</v>
      </c>
      <c r="N262" s="401" t="s">
        <v>68</v>
      </c>
      <c r="O262" s="401"/>
    </row>
    <row r="263" spans="1:15" ht="15.75">
      <c r="A263" s="343">
        <v>220</v>
      </c>
      <c r="B263" s="378">
        <v>43902</v>
      </c>
      <c r="C263" s="379" t="s">
        <v>31</v>
      </c>
      <c r="D263" s="379" t="s">
        <v>3</v>
      </c>
      <c r="E263" s="380" t="s">
        <v>489</v>
      </c>
      <c r="F263" s="381">
        <v>1.2</v>
      </c>
      <c r="G263" s="381">
        <v>0.6</v>
      </c>
      <c r="H263" s="382">
        <v>0.02</v>
      </c>
      <c r="I263" s="383">
        <v>32</v>
      </c>
      <c r="J263" s="384">
        <f t="shared" si="25"/>
        <v>23.04</v>
      </c>
      <c r="K263" s="328" t="s">
        <v>33</v>
      </c>
      <c r="L263" s="385" t="s">
        <v>32</v>
      </c>
      <c r="M263" s="386" t="s">
        <v>219</v>
      </c>
      <c r="N263" s="401" t="s">
        <v>68</v>
      </c>
      <c r="O263" s="401"/>
    </row>
    <row r="264" spans="1:15" ht="15.75">
      <c r="A264" s="570">
        <v>221</v>
      </c>
      <c r="B264" s="823">
        <v>43902</v>
      </c>
      <c r="C264" s="824" t="s">
        <v>31</v>
      </c>
      <c r="D264" s="824" t="s">
        <v>3</v>
      </c>
      <c r="E264" s="822" t="s">
        <v>193</v>
      </c>
      <c r="F264" s="825">
        <v>1.4</v>
      </c>
      <c r="G264" s="825">
        <v>1</v>
      </c>
      <c r="H264" s="826">
        <v>0.02</v>
      </c>
      <c r="I264" s="827">
        <v>25</v>
      </c>
      <c r="J264" s="828">
        <f t="shared" si="25"/>
        <v>35</v>
      </c>
      <c r="K264" s="829" t="s">
        <v>33</v>
      </c>
      <c r="L264" s="830" t="s">
        <v>32</v>
      </c>
      <c r="M264" s="831" t="s">
        <v>308</v>
      </c>
      <c r="N264" s="832" t="s">
        <v>68</v>
      </c>
      <c r="O264" s="401"/>
    </row>
    <row r="265" spans="1:15" ht="15.75">
      <c r="A265" s="343">
        <v>222</v>
      </c>
      <c r="B265" s="378">
        <v>43904</v>
      </c>
      <c r="C265" s="379" t="s">
        <v>31</v>
      </c>
      <c r="D265" s="379" t="s">
        <v>4</v>
      </c>
      <c r="E265" s="380" t="s">
        <v>174</v>
      </c>
      <c r="F265" s="381">
        <v>1.7</v>
      </c>
      <c r="G265" s="381">
        <v>0.6</v>
      </c>
      <c r="H265" s="382">
        <v>0.02</v>
      </c>
      <c r="I265" s="383">
        <v>41</v>
      </c>
      <c r="J265" s="384">
        <f t="shared" si="25"/>
        <v>41.82</v>
      </c>
      <c r="K265" s="328" t="s">
        <v>33</v>
      </c>
      <c r="L265" s="385" t="s">
        <v>32</v>
      </c>
      <c r="M265" s="386" t="s">
        <v>219</v>
      </c>
      <c r="N265" s="401" t="s">
        <v>68</v>
      </c>
      <c r="O265" s="401"/>
    </row>
    <row r="266" spans="1:15" ht="15.75">
      <c r="A266" s="570">
        <v>223</v>
      </c>
      <c r="B266" s="378">
        <v>43904</v>
      </c>
      <c r="C266" s="379" t="s">
        <v>31</v>
      </c>
      <c r="D266" s="379" t="s">
        <v>3</v>
      </c>
      <c r="E266" s="380" t="s">
        <v>168</v>
      </c>
      <c r="F266" s="381">
        <v>1.4</v>
      </c>
      <c r="G266" s="381">
        <v>0.6</v>
      </c>
      <c r="H266" s="382">
        <v>0.02</v>
      </c>
      <c r="I266" s="383">
        <v>43</v>
      </c>
      <c r="J266" s="384">
        <f t="shared" si="25"/>
        <v>36.119999999999997</v>
      </c>
      <c r="K266" s="328" t="s">
        <v>33</v>
      </c>
      <c r="L266" s="385" t="s">
        <v>32</v>
      </c>
      <c r="M266" s="386" t="s">
        <v>218</v>
      </c>
      <c r="N266" s="401" t="s">
        <v>68</v>
      </c>
      <c r="O266" s="401"/>
    </row>
    <row r="267" spans="1:15" ht="15.75">
      <c r="A267" s="343">
        <v>224</v>
      </c>
      <c r="B267" s="378">
        <v>43904</v>
      </c>
      <c r="C267" s="379" t="s">
        <v>31</v>
      </c>
      <c r="D267" s="379" t="s">
        <v>3</v>
      </c>
      <c r="E267" s="380" t="s">
        <v>201</v>
      </c>
      <c r="F267" s="381">
        <v>1.4</v>
      </c>
      <c r="G267" s="381">
        <v>0.6</v>
      </c>
      <c r="H267" s="382">
        <v>0.02</v>
      </c>
      <c r="I267" s="383">
        <v>42</v>
      </c>
      <c r="J267" s="384">
        <f t="shared" si="25"/>
        <v>35.28</v>
      </c>
      <c r="K267" s="328" t="s">
        <v>33</v>
      </c>
      <c r="L267" s="385" t="s">
        <v>32</v>
      </c>
      <c r="M267" s="386" t="s">
        <v>219</v>
      </c>
      <c r="N267" s="401" t="s">
        <v>68</v>
      </c>
      <c r="O267" s="401"/>
    </row>
    <row r="268" spans="1:15" ht="15.75">
      <c r="A268" s="570">
        <v>225</v>
      </c>
      <c r="B268" s="378">
        <v>43904</v>
      </c>
      <c r="C268" s="379" t="s">
        <v>31</v>
      </c>
      <c r="D268" s="379" t="s">
        <v>4</v>
      </c>
      <c r="E268" s="380" t="s">
        <v>246</v>
      </c>
      <c r="F268" s="381">
        <v>1.2</v>
      </c>
      <c r="G268" s="381">
        <v>0.6</v>
      </c>
      <c r="H268" s="382">
        <v>0.02</v>
      </c>
      <c r="I268" s="383">
        <v>29</v>
      </c>
      <c r="J268" s="384">
        <f t="shared" si="25"/>
        <v>20.88</v>
      </c>
      <c r="K268" s="328" t="s">
        <v>33</v>
      </c>
      <c r="L268" s="385"/>
      <c r="M268" s="386" t="s">
        <v>219</v>
      </c>
      <c r="N268" s="401" t="s">
        <v>222</v>
      </c>
      <c r="O268" s="401"/>
    </row>
    <row r="269" spans="1:15" ht="15.75">
      <c r="A269" s="343">
        <v>226</v>
      </c>
      <c r="B269" s="378">
        <v>43904</v>
      </c>
      <c r="C269" s="379" t="s">
        <v>31</v>
      </c>
      <c r="D269" s="379" t="s">
        <v>4</v>
      </c>
      <c r="E269" s="380" t="s">
        <v>180</v>
      </c>
      <c r="F269" s="381">
        <v>1.7</v>
      </c>
      <c r="G269" s="381">
        <v>0.6</v>
      </c>
      <c r="H269" s="382">
        <v>0.02</v>
      </c>
      <c r="I269" s="383">
        <v>40</v>
      </c>
      <c r="J269" s="384">
        <f t="shared" si="25"/>
        <v>40.799999999999997</v>
      </c>
      <c r="K269" s="328" t="s">
        <v>33</v>
      </c>
      <c r="L269" s="385" t="s">
        <v>32</v>
      </c>
      <c r="M269" s="386" t="s">
        <v>216</v>
      </c>
      <c r="N269" s="401" t="s">
        <v>68</v>
      </c>
      <c r="O269" s="401"/>
    </row>
    <row r="270" spans="1:15" ht="15.75">
      <c r="A270" s="570">
        <v>227</v>
      </c>
      <c r="B270" s="378">
        <v>43904</v>
      </c>
      <c r="C270" s="379" t="s">
        <v>31</v>
      </c>
      <c r="D270" s="379" t="s">
        <v>4</v>
      </c>
      <c r="E270" s="380" t="s">
        <v>258</v>
      </c>
      <c r="F270" s="381">
        <v>1.1000000000000001</v>
      </c>
      <c r="G270" s="381">
        <v>0.6</v>
      </c>
      <c r="H270" s="382">
        <v>0.02</v>
      </c>
      <c r="I270" s="383">
        <v>33</v>
      </c>
      <c r="J270" s="384">
        <f t="shared" si="25"/>
        <v>21.78</v>
      </c>
      <c r="K270" s="328" t="s">
        <v>33</v>
      </c>
      <c r="L270" s="385" t="s">
        <v>32</v>
      </c>
      <c r="M270" s="386" t="s">
        <v>218</v>
      </c>
      <c r="N270" s="401" t="s">
        <v>68</v>
      </c>
      <c r="O270" s="401"/>
    </row>
    <row r="271" spans="1:15" ht="15.75">
      <c r="A271" s="343">
        <v>228</v>
      </c>
      <c r="B271" s="378">
        <v>43904</v>
      </c>
      <c r="C271" s="379" t="s">
        <v>31</v>
      </c>
      <c r="D271" s="379" t="s">
        <v>4</v>
      </c>
      <c r="E271" s="380" t="s">
        <v>494</v>
      </c>
      <c r="F271" s="381">
        <v>2.2000000000000002</v>
      </c>
      <c r="G271" s="381">
        <v>0.6</v>
      </c>
      <c r="H271" s="382">
        <v>0.02</v>
      </c>
      <c r="I271" s="383">
        <v>25</v>
      </c>
      <c r="J271" s="384">
        <f t="shared" si="25"/>
        <v>33</v>
      </c>
      <c r="K271" s="328" t="s">
        <v>33</v>
      </c>
      <c r="L271" s="385" t="s">
        <v>32</v>
      </c>
      <c r="M271" s="386" t="s">
        <v>217</v>
      </c>
      <c r="N271" s="401" t="s">
        <v>68</v>
      </c>
      <c r="O271" s="401"/>
    </row>
    <row r="272" spans="1:15" ht="15.75">
      <c r="A272" s="570">
        <v>229</v>
      </c>
      <c r="B272" s="378">
        <v>43904</v>
      </c>
      <c r="C272" s="379" t="s">
        <v>31</v>
      </c>
      <c r="D272" s="379" t="s">
        <v>3</v>
      </c>
      <c r="E272" s="380" t="s">
        <v>250</v>
      </c>
      <c r="F272" s="381">
        <v>1.3</v>
      </c>
      <c r="G272" s="381">
        <v>0.6</v>
      </c>
      <c r="H272" s="382">
        <v>0.02</v>
      </c>
      <c r="I272" s="383">
        <v>40</v>
      </c>
      <c r="J272" s="384">
        <f t="shared" si="25"/>
        <v>31.200000000000003</v>
      </c>
      <c r="K272" s="328" t="s">
        <v>33</v>
      </c>
      <c r="L272" s="385" t="s">
        <v>32</v>
      </c>
      <c r="M272" s="386" t="s">
        <v>216</v>
      </c>
      <c r="N272" s="401" t="s">
        <v>68</v>
      </c>
      <c r="O272" s="401"/>
    </row>
    <row r="273" spans="1:15" ht="15.75">
      <c r="A273" s="343">
        <v>230</v>
      </c>
      <c r="B273" s="378">
        <v>43904</v>
      </c>
      <c r="C273" s="379" t="s">
        <v>31</v>
      </c>
      <c r="D273" s="379" t="s">
        <v>4</v>
      </c>
      <c r="E273" s="380" t="s">
        <v>169</v>
      </c>
      <c r="F273" s="381">
        <v>1.2</v>
      </c>
      <c r="G273" s="381">
        <v>0.6</v>
      </c>
      <c r="H273" s="382">
        <v>0.02</v>
      </c>
      <c r="I273" s="383">
        <v>20</v>
      </c>
      <c r="J273" s="384">
        <f t="shared" si="25"/>
        <v>14.399999999999999</v>
      </c>
      <c r="K273" s="328" t="s">
        <v>33</v>
      </c>
      <c r="L273" s="385" t="s">
        <v>32</v>
      </c>
      <c r="M273" s="386" t="s">
        <v>219</v>
      </c>
      <c r="N273" s="401" t="s">
        <v>68</v>
      </c>
      <c r="O273" s="401"/>
    </row>
    <row r="274" spans="1:15" ht="15.75">
      <c r="A274" s="570">
        <v>231</v>
      </c>
      <c r="B274" s="378">
        <v>43904</v>
      </c>
      <c r="C274" s="379" t="s">
        <v>31</v>
      </c>
      <c r="D274" s="379" t="s">
        <v>3</v>
      </c>
      <c r="E274" s="380" t="s">
        <v>177</v>
      </c>
      <c r="F274" s="381">
        <v>1.6</v>
      </c>
      <c r="G274" s="381">
        <v>0.6</v>
      </c>
      <c r="H274" s="382">
        <v>0.02</v>
      </c>
      <c r="I274" s="383">
        <v>40</v>
      </c>
      <c r="J274" s="384">
        <f t="shared" si="25"/>
        <v>38.4</v>
      </c>
      <c r="K274" s="328" t="s">
        <v>33</v>
      </c>
      <c r="L274" s="385" t="s">
        <v>32</v>
      </c>
      <c r="M274" s="386" t="s">
        <v>216</v>
      </c>
      <c r="N274" s="401" t="s">
        <v>68</v>
      </c>
      <c r="O274" s="401"/>
    </row>
    <row r="275" spans="1:15" ht="15.75">
      <c r="A275" s="343">
        <v>232</v>
      </c>
      <c r="B275" s="378">
        <v>43904</v>
      </c>
      <c r="C275" s="379" t="s">
        <v>31</v>
      </c>
      <c r="D275" s="379" t="s">
        <v>3</v>
      </c>
      <c r="E275" s="380" t="s">
        <v>420</v>
      </c>
      <c r="F275" s="381">
        <v>1.2</v>
      </c>
      <c r="G275" s="381">
        <v>0.6</v>
      </c>
      <c r="H275" s="382">
        <v>0.02</v>
      </c>
      <c r="I275" s="383">
        <v>31</v>
      </c>
      <c r="J275" s="384">
        <f t="shared" si="25"/>
        <v>22.32</v>
      </c>
      <c r="K275" s="328" t="s">
        <v>33</v>
      </c>
      <c r="L275" s="385" t="s">
        <v>32</v>
      </c>
      <c r="M275" s="386" t="s">
        <v>218</v>
      </c>
      <c r="N275" s="401" t="s">
        <v>68</v>
      </c>
      <c r="O275" s="401"/>
    </row>
    <row r="276" spans="1:15" ht="15.75">
      <c r="A276" s="570">
        <v>233</v>
      </c>
      <c r="B276" s="378">
        <v>43904</v>
      </c>
      <c r="C276" s="379" t="s">
        <v>31</v>
      </c>
      <c r="D276" s="379" t="s">
        <v>3</v>
      </c>
      <c r="E276" s="380" t="s">
        <v>486</v>
      </c>
      <c r="F276" s="381">
        <v>1.4</v>
      </c>
      <c r="G276" s="381">
        <v>0.6</v>
      </c>
      <c r="H276" s="382">
        <v>0.02</v>
      </c>
      <c r="I276" s="383">
        <v>20</v>
      </c>
      <c r="J276" s="384">
        <f t="shared" si="25"/>
        <v>16.8</v>
      </c>
      <c r="K276" s="328" t="s">
        <v>33</v>
      </c>
      <c r="L276" s="385" t="s">
        <v>32</v>
      </c>
      <c r="M276" s="386" t="s">
        <v>216</v>
      </c>
      <c r="N276" s="401" t="s">
        <v>68</v>
      </c>
      <c r="O276" s="401"/>
    </row>
    <row r="277" spans="1:15" ht="15.75">
      <c r="A277" s="343">
        <v>234</v>
      </c>
      <c r="B277" s="378">
        <v>43904</v>
      </c>
      <c r="C277" s="379" t="s">
        <v>31</v>
      </c>
      <c r="D277" s="379" t="s">
        <v>3</v>
      </c>
      <c r="E277" s="380" t="s">
        <v>178</v>
      </c>
      <c r="F277" s="381">
        <v>1.2</v>
      </c>
      <c r="G277" s="381">
        <v>0.6</v>
      </c>
      <c r="H277" s="382">
        <v>0.02</v>
      </c>
      <c r="I277" s="383">
        <v>42</v>
      </c>
      <c r="J277" s="384">
        <f t="shared" si="25"/>
        <v>30.24</v>
      </c>
      <c r="K277" s="328" t="s">
        <v>33</v>
      </c>
      <c r="L277" s="385" t="s">
        <v>32</v>
      </c>
      <c r="M277" s="386" t="s">
        <v>219</v>
      </c>
      <c r="N277" s="401" t="s">
        <v>68</v>
      </c>
      <c r="O277" s="401"/>
    </row>
    <row r="278" spans="1:15" ht="15.75">
      <c r="A278" s="570">
        <v>235</v>
      </c>
      <c r="B278" s="378">
        <v>43904</v>
      </c>
      <c r="C278" s="379" t="s">
        <v>31</v>
      </c>
      <c r="D278" s="379" t="s">
        <v>3</v>
      </c>
      <c r="E278" s="380" t="s">
        <v>191</v>
      </c>
      <c r="F278" s="381">
        <v>1.6</v>
      </c>
      <c r="G278" s="381">
        <v>1</v>
      </c>
      <c r="H278" s="382">
        <v>0.02</v>
      </c>
      <c r="I278" s="383">
        <v>18</v>
      </c>
      <c r="J278" s="384">
        <f t="shared" si="25"/>
        <v>28.8</v>
      </c>
      <c r="K278" s="328" t="s">
        <v>33</v>
      </c>
      <c r="L278" s="385" t="s">
        <v>32</v>
      </c>
      <c r="M278" s="386" t="s">
        <v>308</v>
      </c>
      <c r="N278" s="401" t="s">
        <v>68</v>
      </c>
      <c r="O278" s="401"/>
    </row>
    <row r="279" spans="1:15" ht="15.75">
      <c r="A279" s="343">
        <v>236</v>
      </c>
      <c r="B279" s="378">
        <v>43904</v>
      </c>
      <c r="C279" s="379" t="s">
        <v>31</v>
      </c>
      <c r="D279" s="379" t="s">
        <v>4</v>
      </c>
      <c r="E279" s="380" t="s">
        <v>195</v>
      </c>
      <c r="F279" s="381">
        <v>1.1000000000000001</v>
      </c>
      <c r="G279" s="381">
        <v>0.6</v>
      </c>
      <c r="H279" s="382">
        <v>0.02</v>
      </c>
      <c r="I279" s="383">
        <v>29</v>
      </c>
      <c r="J279" s="384">
        <f t="shared" si="25"/>
        <v>19.14</v>
      </c>
      <c r="K279" s="328" t="s">
        <v>33</v>
      </c>
      <c r="L279" s="385" t="s">
        <v>32</v>
      </c>
      <c r="M279" s="386" t="s">
        <v>216</v>
      </c>
      <c r="N279" s="401" t="s">
        <v>68</v>
      </c>
      <c r="O279" s="401"/>
    </row>
    <row r="280" spans="1:15" ht="15.75">
      <c r="A280" s="570">
        <v>237</v>
      </c>
      <c r="B280" s="378">
        <v>43904</v>
      </c>
      <c r="C280" s="379" t="s">
        <v>31</v>
      </c>
      <c r="D280" s="379" t="s">
        <v>3</v>
      </c>
      <c r="E280" s="380" t="s">
        <v>478</v>
      </c>
      <c r="F280" s="381">
        <v>0.8</v>
      </c>
      <c r="G280" s="381">
        <v>0.6</v>
      </c>
      <c r="H280" s="382">
        <v>0.02</v>
      </c>
      <c r="I280" s="383">
        <v>9</v>
      </c>
      <c r="J280" s="384">
        <f t="shared" si="25"/>
        <v>4.32</v>
      </c>
      <c r="K280" s="328" t="s">
        <v>33</v>
      </c>
      <c r="L280" s="385" t="s">
        <v>32</v>
      </c>
      <c r="M280" s="386" t="s">
        <v>219</v>
      </c>
      <c r="N280" s="401" t="s">
        <v>68</v>
      </c>
      <c r="O280" s="401"/>
    </row>
    <row r="281" spans="1:15" ht="15.75">
      <c r="A281" s="343">
        <v>238</v>
      </c>
      <c r="B281" s="378">
        <v>43904</v>
      </c>
      <c r="C281" s="379" t="s">
        <v>31</v>
      </c>
      <c r="D281" s="379" t="s">
        <v>3</v>
      </c>
      <c r="E281" s="380" t="s">
        <v>478</v>
      </c>
      <c r="F281" s="381">
        <v>1.2</v>
      </c>
      <c r="G281" s="381">
        <v>0.6</v>
      </c>
      <c r="H281" s="382">
        <v>0.02</v>
      </c>
      <c r="I281" s="383">
        <v>30</v>
      </c>
      <c r="J281" s="384">
        <f t="shared" si="25"/>
        <v>21.599999999999998</v>
      </c>
      <c r="K281" s="328" t="s">
        <v>33</v>
      </c>
      <c r="L281" s="385" t="s">
        <v>32</v>
      </c>
      <c r="M281" s="386" t="s">
        <v>219</v>
      </c>
      <c r="N281" s="401" t="s">
        <v>68</v>
      </c>
      <c r="O281" s="401"/>
    </row>
    <row r="282" spans="1:15" ht="15.75">
      <c r="A282" s="570">
        <v>239</v>
      </c>
      <c r="B282" s="378">
        <v>43904</v>
      </c>
      <c r="C282" s="379" t="s">
        <v>31</v>
      </c>
      <c r="D282" s="379" t="s">
        <v>3</v>
      </c>
      <c r="E282" s="380" t="s">
        <v>173</v>
      </c>
      <c r="F282" s="381">
        <v>0.8</v>
      </c>
      <c r="G282" s="381">
        <v>0.6</v>
      </c>
      <c r="H282" s="382">
        <v>0.02</v>
      </c>
      <c r="I282" s="383">
        <v>10</v>
      </c>
      <c r="J282" s="384">
        <f t="shared" ref="J282" si="27">F282*G282*I282</f>
        <v>4.8</v>
      </c>
      <c r="K282" s="328" t="s">
        <v>33</v>
      </c>
      <c r="L282" s="385" t="s">
        <v>32</v>
      </c>
      <c r="M282" s="386" t="s">
        <v>219</v>
      </c>
      <c r="N282" s="401" t="s">
        <v>68</v>
      </c>
      <c r="O282" s="401"/>
    </row>
    <row r="283" spans="1:15" ht="15.75">
      <c r="A283" s="570">
        <v>239</v>
      </c>
      <c r="B283" s="378">
        <v>43904</v>
      </c>
      <c r="C283" s="379" t="s">
        <v>31</v>
      </c>
      <c r="D283" s="379" t="s">
        <v>3</v>
      </c>
      <c r="E283" s="380" t="s">
        <v>173</v>
      </c>
      <c r="F283" s="381">
        <v>1.2</v>
      </c>
      <c r="G283" s="381">
        <v>0.6</v>
      </c>
      <c r="H283" s="382">
        <v>0.02</v>
      </c>
      <c r="I283" s="383">
        <v>25</v>
      </c>
      <c r="J283" s="384">
        <f t="shared" si="25"/>
        <v>18</v>
      </c>
      <c r="K283" s="328" t="s">
        <v>33</v>
      </c>
      <c r="L283" s="385" t="s">
        <v>32</v>
      </c>
      <c r="M283" s="386" t="s">
        <v>219</v>
      </c>
      <c r="N283" s="401" t="s">
        <v>68</v>
      </c>
      <c r="O283" s="401"/>
    </row>
    <row r="284" spans="1:15" ht="15.75">
      <c r="A284" s="343">
        <v>240</v>
      </c>
      <c r="B284" s="378">
        <v>43904</v>
      </c>
      <c r="C284" s="379" t="s">
        <v>31</v>
      </c>
      <c r="D284" s="379" t="s">
        <v>3</v>
      </c>
      <c r="E284" s="380" t="s">
        <v>197</v>
      </c>
      <c r="F284" s="381">
        <v>1.2</v>
      </c>
      <c r="G284" s="381">
        <v>0.6</v>
      </c>
      <c r="H284" s="382">
        <v>0.02</v>
      </c>
      <c r="I284" s="383">
        <v>40</v>
      </c>
      <c r="J284" s="384">
        <f t="shared" si="25"/>
        <v>28.799999999999997</v>
      </c>
      <c r="K284" s="328" t="s">
        <v>33</v>
      </c>
      <c r="L284" s="385" t="s">
        <v>32</v>
      </c>
      <c r="M284" s="386" t="s">
        <v>216</v>
      </c>
      <c r="N284" s="401" t="s">
        <v>68</v>
      </c>
      <c r="O284" s="401"/>
    </row>
    <row r="285" spans="1:15" ht="15.75">
      <c r="A285" s="570">
        <v>241</v>
      </c>
      <c r="B285" s="378">
        <v>43904</v>
      </c>
      <c r="C285" s="379" t="s">
        <v>31</v>
      </c>
      <c r="D285" s="379" t="s">
        <v>4</v>
      </c>
      <c r="E285" s="380" t="s">
        <v>221</v>
      </c>
      <c r="F285" s="381">
        <v>1.2</v>
      </c>
      <c r="G285" s="381">
        <v>0.6</v>
      </c>
      <c r="H285" s="382">
        <v>0.02</v>
      </c>
      <c r="I285" s="383">
        <v>17</v>
      </c>
      <c r="J285" s="384">
        <f t="shared" si="25"/>
        <v>12.24</v>
      </c>
      <c r="K285" s="328" t="s">
        <v>33</v>
      </c>
      <c r="L285" s="385" t="s">
        <v>32</v>
      </c>
      <c r="M285" s="386" t="s">
        <v>219</v>
      </c>
      <c r="N285" s="401" t="s">
        <v>68</v>
      </c>
      <c r="O285" s="401"/>
    </row>
    <row r="286" spans="1:15" ht="15.75">
      <c r="A286" s="343">
        <v>242</v>
      </c>
      <c r="B286" s="378">
        <v>43904</v>
      </c>
      <c r="C286" s="379" t="s">
        <v>31</v>
      </c>
      <c r="D286" s="379" t="s">
        <v>3</v>
      </c>
      <c r="E286" s="380" t="s">
        <v>166</v>
      </c>
      <c r="F286" s="381">
        <v>1.2</v>
      </c>
      <c r="G286" s="381">
        <v>0.6</v>
      </c>
      <c r="H286" s="382">
        <v>0.02</v>
      </c>
      <c r="I286" s="383">
        <v>33</v>
      </c>
      <c r="J286" s="384">
        <f t="shared" si="25"/>
        <v>23.759999999999998</v>
      </c>
      <c r="K286" s="328" t="s">
        <v>33</v>
      </c>
      <c r="L286" s="385" t="s">
        <v>32</v>
      </c>
      <c r="M286" s="386" t="s">
        <v>218</v>
      </c>
      <c r="N286" s="401" t="s">
        <v>68</v>
      </c>
      <c r="O286" s="401"/>
    </row>
    <row r="287" spans="1:15" ht="15.75">
      <c r="A287" s="570">
        <v>243</v>
      </c>
      <c r="B287" s="378">
        <v>43904</v>
      </c>
      <c r="C287" s="379" t="s">
        <v>31</v>
      </c>
      <c r="D287" s="379" t="s">
        <v>3</v>
      </c>
      <c r="E287" s="380" t="s">
        <v>212</v>
      </c>
      <c r="F287" s="381">
        <v>0.8</v>
      </c>
      <c r="G287" s="381">
        <v>0.6</v>
      </c>
      <c r="H287" s="382">
        <v>0.02</v>
      </c>
      <c r="I287" s="383">
        <v>9</v>
      </c>
      <c r="J287" s="384">
        <f t="shared" si="25"/>
        <v>4.32</v>
      </c>
      <c r="K287" s="328" t="s">
        <v>33</v>
      </c>
      <c r="L287" s="385" t="s">
        <v>32</v>
      </c>
      <c r="M287" s="386" t="s">
        <v>219</v>
      </c>
      <c r="N287" s="401" t="s">
        <v>68</v>
      </c>
      <c r="O287" s="401"/>
    </row>
    <row r="288" spans="1:15" ht="15.75">
      <c r="A288" s="343">
        <v>244</v>
      </c>
      <c r="B288" s="378">
        <v>43904</v>
      </c>
      <c r="C288" s="379" t="s">
        <v>31</v>
      </c>
      <c r="D288" s="379" t="s">
        <v>3</v>
      </c>
      <c r="E288" s="380" t="s">
        <v>212</v>
      </c>
      <c r="F288" s="381">
        <v>1.2</v>
      </c>
      <c r="G288" s="381">
        <v>0.6</v>
      </c>
      <c r="H288" s="382">
        <v>0.02</v>
      </c>
      <c r="I288" s="383">
        <v>30</v>
      </c>
      <c r="J288" s="384">
        <f t="shared" si="25"/>
        <v>21.599999999999998</v>
      </c>
      <c r="K288" s="328" t="s">
        <v>33</v>
      </c>
      <c r="L288" s="385" t="s">
        <v>32</v>
      </c>
      <c r="M288" s="386" t="s">
        <v>219</v>
      </c>
      <c r="N288" s="401" t="s">
        <v>68</v>
      </c>
      <c r="O288" s="401"/>
    </row>
    <row r="289" spans="1:15" ht="15.75">
      <c r="A289" s="570">
        <v>245</v>
      </c>
      <c r="B289" s="378">
        <v>43904</v>
      </c>
      <c r="C289" s="379" t="s">
        <v>31</v>
      </c>
      <c r="D289" s="379" t="s">
        <v>3</v>
      </c>
      <c r="E289" s="380" t="s">
        <v>477</v>
      </c>
      <c r="F289" s="381">
        <v>1.1000000000000001</v>
      </c>
      <c r="G289" s="381">
        <v>0.6</v>
      </c>
      <c r="H289" s="382">
        <v>0.02</v>
      </c>
      <c r="I289" s="383">
        <v>11</v>
      </c>
      <c r="J289" s="384">
        <f t="shared" si="25"/>
        <v>7.2600000000000007</v>
      </c>
      <c r="K289" s="328" t="s">
        <v>33</v>
      </c>
      <c r="L289" s="385" t="s">
        <v>32</v>
      </c>
      <c r="M289" s="386" t="s">
        <v>216</v>
      </c>
      <c r="N289" s="401" t="s">
        <v>68</v>
      </c>
      <c r="O289" s="401"/>
    </row>
    <row r="290" spans="1:15" ht="15.75">
      <c r="A290" s="343">
        <v>246</v>
      </c>
      <c r="B290" s="378">
        <v>43904</v>
      </c>
      <c r="C290" s="379" t="s">
        <v>31</v>
      </c>
      <c r="D290" s="379" t="s">
        <v>3</v>
      </c>
      <c r="E290" s="380" t="s">
        <v>477</v>
      </c>
      <c r="F290" s="381">
        <v>1.6</v>
      </c>
      <c r="G290" s="381">
        <v>0.6</v>
      </c>
      <c r="H290" s="382">
        <v>0.02</v>
      </c>
      <c r="I290" s="383">
        <v>20</v>
      </c>
      <c r="J290" s="384">
        <f t="shared" si="25"/>
        <v>19.2</v>
      </c>
      <c r="K290" s="328" t="s">
        <v>33</v>
      </c>
      <c r="L290" s="385" t="s">
        <v>32</v>
      </c>
      <c r="M290" s="386" t="s">
        <v>216</v>
      </c>
      <c r="N290" s="401" t="s">
        <v>68</v>
      </c>
      <c r="O290" s="401"/>
    </row>
    <row r="291" spans="1:15" ht="15.75">
      <c r="A291" s="570">
        <v>247</v>
      </c>
      <c r="B291" s="378">
        <v>43904</v>
      </c>
      <c r="C291" s="379" t="s">
        <v>31</v>
      </c>
      <c r="D291" s="379" t="s">
        <v>3</v>
      </c>
      <c r="E291" s="380" t="s">
        <v>196</v>
      </c>
      <c r="F291" s="381">
        <v>1.3</v>
      </c>
      <c r="G291" s="381">
        <v>1</v>
      </c>
      <c r="H291" s="382">
        <v>0.02</v>
      </c>
      <c r="I291" s="383">
        <v>24</v>
      </c>
      <c r="J291" s="384">
        <f t="shared" si="25"/>
        <v>31.200000000000003</v>
      </c>
      <c r="K291" s="328" t="s">
        <v>33</v>
      </c>
      <c r="L291" s="385" t="s">
        <v>32</v>
      </c>
      <c r="M291" s="386" t="s">
        <v>308</v>
      </c>
      <c r="N291" s="401" t="s">
        <v>68</v>
      </c>
      <c r="O291" s="401"/>
    </row>
    <row r="292" spans="1:15" ht="15.75">
      <c r="A292" s="343">
        <v>248</v>
      </c>
      <c r="B292" s="378">
        <v>43904</v>
      </c>
      <c r="C292" s="379" t="s">
        <v>31</v>
      </c>
      <c r="D292" s="379" t="s">
        <v>4</v>
      </c>
      <c r="E292" s="380" t="s">
        <v>432</v>
      </c>
      <c r="F292" s="381">
        <v>1.1000000000000001</v>
      </c>
      <c r="G292" s="381">
        <v>0.6</v>
      </c>
      <c r="H292" s="382">
        <v>0.02</v>
      </c>
      <c r="I292" s="383">
        <v>29</v>
      </c>
      <c r="J292" s="384">
        <f t="shared" si="25"/>
        <v>19.14</v>
      </c>
      <c r="K292" s="328" t="s">
        <v>33</v>
      </c>
      <c r="L292" s="385" t="s">
        <v>32</v>
      </c>
      <c r="M292" s="386" t="s">
        <v>219</v>
      </c>
      <c r="N292" s="401" t="s">
        <v>68</v>
      </c>
      <c r="O292" s="401"/>
    </row>
    <row r="293" spans="1:15" ht="15.75">
      <c r="A293" s="570">
        <v>249</v>
      </c>
      <c r="B293" s="823">
        <v>43904</v>
      </c>
      <c r="C293" s="824" t="s">
        <v>31</v>
      </c>
      <c r="D293" s="824" t="s">
        <v>4</v>
      </c>
      <c r="E293" s="822" t="s">
        <v>480</v>
      </c>
      <c r="F293" s="825">
        <v>1.7</v>
      </c>
      <c r="G293" s="825">
        <v>0.6</v>
      </c>
      <c r="H293" s="826">
        <v>0.02</v>
      </c>
      <c r="I293" s="827">
        <v>26</v>
      </c>
      <c r="J293" s="828">
        <f t="shared" si="25"/>
        <v>26.52</v>
      </c>
      <c r="K293" s="829" t="s">
        <v>33</v>
      </c>
      <c r="L293" s="830" t="s">
        <v>32</v>
      </c>
      <c r="M293" s="831" t="s">
        <v>217</v>
      </c>
      <c r="N293" s="832" t="s">
        <v>68</v>
      </c>
      <c r="O293" s="401"/>
    </row>
    <row r="294" spans="1:15" ht="15.75">
      <c r="A294" s="343">
        <v>250</v>
      </c>
      <c r="B294" s="378">
        <v>43905</v>
      </c>
      <c r="C294" s="379" t="s">
        <v>31</v>
      </c>
      <c r="D294" s="379" t="s">
        <v>3</v>
      </c>
      <c r="E294" s="380" t="s">
        <v>523</v>
      </c>
      <c r="F294" s="381">
        <v>1.4</v>
      </c>
      <c r="G294" s="381">
        <v>0.6</v>
      </c>
      <c r="H294" s="382">
        <v>0.02</v>
      </c>
      <c r="I294" s="383">
        <v>24</v>
      </c>
      <c r="J294" s="384">
        <f t="shared" si="25"/>
        <v>20.16</v>
      </c>
      <c r="K294" s="328" t="s">
        <v>33</v>
      </c>
      <c r="L294" s="385" t="s">
        <v>32</v>
      </c>
      <c r="M294" s="386" t="s">
        <v>217</v>
      </c>
      <c r="N294" s="401" t="s">
        <v>68</v>
      </c>
      <c r="O294" s="401"/>
    </row>
    <row r="295" spans="1:15" ht="15.75">
      <c r="A295" s="570">
        <v>251</v>
      </c>
      <c r="B295" s="378">
        <v>43905</v>
      </c>
      <c r="C295" s="379" t="s">
        <v>31</v>
      </c>
      <c r="D295" s="379" t="s">
        <v>4</v>
      </c>
      <c r="E295" s="380" t="s">
        <v>245</v>
      </c>
      <c r="F295" s="381">
        <v>1.3</v>
      </c>
      <c r="G295" s="381">
        <v>0.6</v>
      </c>
      <c r="H295" s="382">
        <v>0.02</v>
      </c>
      <c r="I295" s="383">
        <v>28</v>
      </c>
      <c r="J295" s="384">
        <f t="shared" si="25"/>
        <v>21.84</v>
      </c>
      <c r="K295" s="328" t="s">
        <v>33</v>
      </c>
      <c r="L295" s="385" t="s">
        <v>32</v>
      </c>
      <c r="M295" s="386" t="s">
        <v>219</v>
      </c>
      <c r="N295" s="401" t="s">
        <v>68</v>
      </c>
      <c r="O295" s="401"/>
    </row>
    <row r="296" spans="1:15" ht="15.75">
      <c r="A296" s="343">
        <v>252</v>
      </c>
      <c r="B296" s="378">
        <v>43905</v>
      </c>
      <c r="C296" s="379" t="s">
        <v>31</v>
      </c>
      <c r="D296" s="379" t="s">
        <v>3</v>
      </c>
      <c r="E296" s="380" t="s">
        <v>250</v>
      </c>
      <c r="F296" s="381">
        <v>1.2</v>
      </c>
      <c r="G296" s="381">
        <v>0.6</v>
      </c>
      <c r="H296" s="382">
        <v>0.02</v>
      </c>
      <c r="I296" s="383">
        <v>30</v>
      </c>
      <c r="J296" s="384">
        <f t="shared" si="25"/>
        <v>21.599999999999998</v>
      </c>
      <c r="K296" s="328" t="s">
        <v>33</v>
      </c>
      <c r="L296" s="385" t="s">
        <v>32</v>
      </c>
      <c r="M296" s="386" t="s">
        <v>216</v>
      </c>
      <c r="N296" s="401" t="s">
        <v>68</v>
      </c>
      <c r="O296" s="401"/>
    </row>
    <row r="297" spans="1:15" ht="15.75">
      <c r="A297" s="570">
        <v>253</v>
      </c>
      <c r="B297" s="378">
        <v>43905</v>
      </c>
      <c r="C297" s="379" t="s">
        <v>31</v>
      </c>
      <c r="D297" s="379" t="s">
        <v>3</v>
      </c>
      <c r="E297" s="380" t="s">
        <v>192</v>
      </c>
      <c r="F297" s="381">
        <v>1.4</v>
      </c>
      <c r="G297" s="381">
        <v>1</v>
      </c>
      <c r="H297" s="382">
        <v>0.02</v>
      </c>
      <c r="I297" s="383">
        <v>23</v>
      </c>
      <c r="J297" s="384">
        <f t="shared" si="25"/>
        <v>32.199999999999996</v>
      </c>
      <c r="K297" s="328" t="s">
        <v>33</v>
      </c>
      <c r="L297" s="385" t="s">
        <v>32</v>
      </c>
      <c r="M297" s="386" t="s">
        <v>308</v>
      </c>
      <c r="N297" s="401" t="s">
        <v>68</v>
      </c>
      <c r="O297" s="401"/>
    </row>
    <row r="298" spans="1:15" ht="15.75">
      <c r="A298" s="343">
        <v>254</v>
      </c>
      <c r="B298" s="378">
        <v>43905</v>
      </c>
      <c r="C298" s="379" t="s">
        <v>31</v>
      </c>
      <c r="D298" s="379" t="s">
        <v>3</v>
      </c>
      <c r="E298" s="380" t="s">
        <v>213</v>
      </c>
      <c r="F298" s="381">
        <v>1.6</v>
      </c>
      <c r="G298" s="381">
        <v>0.6</v>
      </c>
      <c r="H298" s="382">
        <v>0.02</v>
      </c>
      <c r="I298" s="383">
        <v>45</v>
      </c>
      <c r="J298" s="384">
        <f t="shared" si="25"/>
        <v>43.199999999999996</v>
      </c>
      <c r="K298" s="328" t="s">
        <v>33</v>
      </c>
      <c r="L298" s="385" t="s">
        <v>32</v>
      </c>
      <c r="M298" s="386" t="s">
        <v>216</v>
      </c>
      <c r="N298" s="401" t="s">
        <v>68</v>
      </c>
      <c r="O298" s="401"/>
    </row>
    <row r="299" spans="1:15" ht="15.75">
      <c r="A299" s="570">
        <v>255</v>
      </c>
      <c r="B299" s="378">
        <v>43905</v>
      </c>
      <c r="C299" s="379" t="s">
        <v>31</v>
      </c>
      <c r="D299" s="379" t="s">
        <v>3</v>
      </c>
      <c r="E299" s="380" t="s">
        <v>490</v>
      </c>
      <c r="F299" s="381">
        <v>1.8</v>
      </c>
      <c r="G299" s="381">
        <v>0.6</v>
      </c>
      <c r="H299" s="382">
        <v>0.02</v>
      </c>
      <c r="I299" s="383">
        <v>25</v>
      </c>
      <c r="J299" s="384">
        <f t="shared" si="25"/>
        <v>27</v>
      </c>
      <c r="K299" s="328" t="s">
        <v>33</v>
      </c>
      <c r="L299" s="385" t="s">
        <v>32</v>
      </c>
      <c r="M299" s="386" t="s">
        <v>217</v>
      </c>
      <c r="N299" s="401" t="s">
        <v>68</v>
      </c>
      <c r="O299" s="401"/>
    </row>
    <row r="300" spans="1:15" ht="15.75">
      <c r="A300" s="343">
        <v>256</v>
      </c>
      <c r="B300" s="378">
        <v>43905</v>
      </c>
      <c r="C300" s="379" t="s">
        <v>31</v>
      </c>
      <c r="D300" s="379" t="s">
        <v>3</v>
      </c>
      <c r="E300" s="380" t="s">
        <v>524</v>
      </c>
      <c r="F300" s="381">
        <v>1.4</v>
      </c>
      <c r="G300" s="381">
        <v>0.6</v>
      </c>
      <c r="H300" s="382">
        <v>0.02</v>
      </c>
      <c r="I300" s="383">
        <v>40</v>
      </c>
      <c r="J300" s="384">
        <f t="shared" si="25"/>
        <v>33.6</v>
      </c>
      <c r="K300" s="328" t="s">
        <v>33</v>
      </c>
      <c r="L300" s="385" t="s">
        <v>32</v>
      </c>
      <c r="M300" s="386" t="s">
        <v>216</v>
      </c>
      <c r="N300" s="401" t="s">
        <v>68</v>
      </c>
      <c r="O300" s="401"/>
    </row>
    <row r="301" spans="1:15" ht="15.75">
      <c r="A301" s="570">
        <v>257</v>
      </c>
      <c r="B301" s="378">
        <v>43905</v>
      </c>
      <c r="C301" s="379" t="s">
        <v>31</v>
      </c>
      <c r="D301" s="379" t="s">
        <v>4</v>
      </c>
      <c r="E301" s="380" t="s">
        <v>251</v>
      </c>
      <c r="F301" s="381">
        <v>1.2</v>
      </c>
      <c r="G301" s="381">
        <v>0.6</v>
      </c>
      <c r="H301" s="382">
        <v>0.02</v>
      </c>
      <c r="I301" s="383">
        <v>19</v>
      </c>
      <c r="J301" s="384">
        <f t="shared" si="25"/>
        <v>13.68</v>
      </c>
      <c r="K301" s="328" t="s">
        <v>33</v>
      </c>
      <c r="L301" s="385" t="s">
        <v>32</v>
      </c>
      <c r="M301" s="386" t="s">
        <v>219</v>
      </c>
      <c r="N301" s="401" t="s">
        <v>68</v>
      </c>
      <c r="O301" s="401"/>
    </row>
    <row r="302" spans="1:15" ht="15.75">
      <c r="A302" s="343">
        <v>258</v>
      </c>
      <c r="B302" s="378">
        <v>43905</v>
      </c>
      <c r="C302" s="379" t="s">
        <v>31</v>
      </c>
      <c r="D302" s="379" t="s">
        <v>4</v>
      </c>
      <c r="E302" s="380" t="s">
        <v>525</v>
      </c>
      <c r="F302" s="381">
        <v>1.1000000000000001</v>
      </c>
      <c r="G302" s="381">
        <v>0.6</v>
      </c>
      <c r="H302" s="382">
        <v>0.02</v>
      </c>
      <c r="I302" s="383">
        <v>27</v>
      </c>
      <c r="J302" s="384">
        <f t="shared" si="25"/>
        <v>17.82</v>
      </c>
      <c r="K302" s="328" t="s">
        <v>33</v>
      </c>
      <c r="L302" s="385"/>
      <c r="M302" s="386" t="s">
        <v>219</v>
      </c>
      <c r="N302" s="401" t="s">
        <v>222</v>
      </c>
      <c r="O302" s="401"/>
    </row>
    <row r="303" spans="1:15" ht="15.75">
      <c r="A303" s="570">
        <v>259</v>
      </c>
      <c r="B303" s="378">
        <v>43905</v>
      </c>
      <c r="C303" s="379" t="s">
        <v>31</v>
      </c>
      <c r="D303" s="379" t="s">
        <v>4</v>
      </c>
      <c r="E303" s="380" t="s">
        <v>214</v>
      </c>
      <c r="F303" s="381">
        <v>1.2</v>
      </c>
      <c r="G303" s="381">
        <v>0.6</v>
      </c>
      <c r="H303" s="382">
        <v>0.02</v>
      </c>
      <c r="I303" s="383">
        <v>50</v>
      </c>
      <c r="J303" s="384">
        <f t="shared" si="25"/>
        <v>36</v>
      </c>
      <c r="K303" s="328" t="s">
        <v>33</v>
      </c>
      <c r="L303" s="385" t="s">
        <v>32</v>
      </c>
      <c r="M303" s="386" t="s">
        <v>219</v>
      </c>
      <c r="N303" s="401" t="s">
        <v>68</v>
      </c>
      <c r="O303" s="401"/>
    </row>
    <row r="304" spans="1:15" ht="15.75">
      <c r="A304" s="343">
        <v>260</v>
      </c>
      <c r="B304" s="378">
        <v>43905</v>
      </c>
      <c r="C304" s="379" t="s">
        <v>31</v>
      </c>
      <c r="D304" s="379" t="s">
        <v>3</v>
      </c>
      <c r="E304" s="380" t="s">
        <v>526</v>
      </c>
      <c r="F304" s="381">
        <v>1.7</v>
      </c>
      <c r="G304" s="381">
        <v>0.6</v>
      </c>
      <c r="H304" s="382">
        <v>0.02</v>
      </c>
      <c r="I304" s="383">
        <v>31</v>
      </c>
      <c r="J304" s="384">
        <f t="shared" si="25"/>
        <v>31.62</v>
      </c>
      <c r="K304" s="328" t="s">
        <v>33</v>
      </c>
      <c r="L304" s="385" t="s">
        <v>32</v>
      </c>
      <c r="M304" s="386" t="s">
        <v>216</v>
      </c>
      <c r="N304" s="401" t="s">
        <v>68</v>
      </c>
      <c r="O304" s="401"/>
    </row>
    <row r="305" spans="1:15" ht="15.75">
      <c r="A305" s="570">
        <v>261</v>
      </c>
      <c r="B305" s="378">
        <v>43905</v>
      </c>
      <c r="C305" s="379" t="s">
        <v>31</v>
      </c>
      <c r="D305" s="379" t="s">
        <v>4</v>
      </c>
      <c r="E305" s="380" t="s">
        <v>179</v>
      </c>
      <c r="F305" s="381">
        <v>1</v>
      </c>
      <c r="G305" s="381">
        <v>0.6</v>
      </c>
      <c r="H305" s="382">
        <v>0.02</v>
      </c>
      <c r="I305" s="383">
        <v>41</v>
      </c>
      <c r="J305" s="384">
        <f t="shared" si="25"/>
        <v>24.599999999999998</v>
      </c>
      <c r="K305" s="328" t="s">
        <v>33</v>
      </c>
      <c r="L305" s="385" t="s">
        <v>32</v>
      </c>
      <c r="M305" s="386" t="s">
        <v>219</v>
      </c>
      <c r="N305" s="401" t="s">
        <v>68</v>
      </c>
      <c r="O305" s="401"/>
    </row>
    <row r="306" spans="1:15" ht="15.75">
      <c r="A306" s="343">
        <v>262</v>
      </c>
      <c r="B306" s="378">
        <v>43905</v>
      </c>
      <c r="C306" s="379" t="s">
        <v>31</v>
      </c>
      <c r="D306" s="379" t="s">
        <v>4</v>
      </c>
      <c r="E306" s="380" t="s">
        <v>485</v>
      </c>
      <c r="F306" s="381">
        <v>1.1000000000000001</v>
      </c>
      <c r="G306" s="381">
        <v>0.6</v>
      </c>
      <c r="H306" s="382">
        <v>0.02</v>
      </c>
      <c r="I306" s="383">
        <v>26</v>
      </c>
      <c r="J306" s="384">
        <f t="shared" si="25"/>
        <v>17.16</v>
      </c>
      <c r="K306" s="328" t="s">
        <v>33</v>
      </c>
      <c r="L306" s="385" t="s">
        <v>32</v>
      </c>
      <c r="M306" s="386" t="s">
        <v>219</v>
      </c>
      <c r="N306" s="401" t="s">
        <v>68</v>
      </c>
      <c r="O306" s="401"/>
    </row>
    <row r="307" spans="1:15" ht="15.75">
      <c r="A307" s="570">
        <v>263</v>
      </c>
      <c r="B307" s="378">
        <v>43905</v>
      </c>
      <c r="C307" s="379" t="s">
        <v>31</v>
      </c>
      <c r="D307" s="379" t="s">
        <v>4</v>
      </c>
      <c r="E307" s="380" t="s">
        <v>198</v>
      </c>
      <c r="F307" s="381">
        <v>1.2</v>
      </c>
      <c r="G307" s="381">
        <v>0.6</v>
      </c>
      <c r="H307" s="382">
        <v>0.02</v>
      </c>
      <c r="I307" s="383">
        <v>45</v>
      </c>
      <c r="J307" s="384">
        <f t="shared" si="25"/>
        <v>32.4</v>
      </c>
      <c r="K307" s="328" t="s">
        <v>33</v>
      </c>
      <c r="L307" s="385" t="s">
        <v>32</v>
      </c>
      <c r="M307" s="386" t="s">
        <v>218</v>
      </c>
      <c r="N307" s="401" t="s">
        <v>68</v>
      </c>
      <c r="O307" s="401"/>
    </row>
    <row r="308" spans="1:15" ht="15.75">
      <c r="A308" s="343">
        <v>264</v>
      </c>
      <c r="B308" s="378">
        <v>43905</v>
      </c>
      <c r="C308" s="379" t="s">
        <v>31</v>
      </c>
      <c r="D308" s="379" t="s">
        <v>4</v>
      </c>
      <c r="E308" s="380" t="s">
        <v>362</v>
      </c>
      <c r="F308" s="381">
        <v>1.6</v>
      </c>
      <c r="G308" s="381">
        <v>0.6</v>
      </c>
      <c r="H308" s="382">
        <v>0.02</v>
      </c>
      <c r="I308" s="383">
        <v>30</v>
      </c>
      <c r="J308" s="384">
        <f t="shared" si="25"/>
        <v>28.799999999999997</v>
      </c>
      <c r="K308" s="328" t="s">
        <v>33</v>
      </c>
      <c r="L308" s="385"/>
      <c r="M308" s="386" t="s">
        <v>219</v>
      </c>
      <c r="N308" s="401" t="s">
        <v>222</v>
      </c>
      <c r="O308" s="401"/>
    </row>
    <row r="309" spans="1:15" ht="15.75">
      <c r="A309" s="570">
        <v>265</v>
      </c>
      <c r="B309" s="378">
        <v>43905</v>
      </c>
      <c r="C309" s="379" t="s">
        <v>31</v>
      </c>
      <c r="D309" s="379" t="s">
        <v>3</v>
      </c>
      <c r="E309" s="380" t="s">
        <v>548</v>
      </c>
      <c r="F309" s="381">
        <v>1.2</v>
      </c>
      <c r="G309" s="381">
        <v>0.6</v>
      </c>
      <c r="H309" s="382">
        <v>0.02</v>
      </c>
      <c r="I309" s="383">
        <v>31</v>
      </c>
      <c r="J309" s="384">
        <f t="shared" ref="J309:J374" si="28">F309*G309*I309</f>
        <v>22.32</v>
      </c>
      <c r="K309" s="328" t="s">
        <v>33</v>
      </c>
      <c r="L309" s="385" t="s">
        <v>32</v>
      </c>
      <c r="M309" s="386" t="s">
        <v>219</v>
      </c>
      <c r="N309" s="401" t="s">
        <v>68</v>
      </c>
      <c r="O309" s="401"/>
    </row>
    <row r="310" spans="1:15" ht="15.75">
      <c r="A310" s="343">
        <v>266</v>
      </c>
      <c r="B310" s="823">
        <v>43905</v>
      </c>
      <c r="C310" s="824" t="s">
        <v>31</v>
      </c>
      <c r="D310" s="824" t="s">
        <v>4</v>
      </c>
      <c r="E310" s="822" t="s">
        <v>481</v>
      </c>
      <c r="F310" s="825">
        <v>1.1000000000000001</v>
      </c>
      <c r="G310" s="825">
        <v>0.6</v>
      </c>
      <c r="H310" s="826">
        <v>0.02</v>
      </c>
      <c r="I310" s="827">
        <v>32</v>
      </c>
      <c r="J310" s="828">
        <f t="shared" si="28"/>
        <v>21.12</v>
      </c>
      <c r="K310" s="829" t="s">
        <v>33</v>
      </c>
      <c r="L310" s="830" t="s">
        <v>32</v>
      </c>
      <c r="M310" s="831" t="s">
        <v>216</v>
      </c>
      <c r="N310" s="832" t="s">
        <v>68</v>
      </c>
      <c r="O310" s="401"/>
    </row>
    <row r="311" spans="1:15" ht="15.75">
      <c r="A311" s="570">
        <v>267</v>
      </c>
      <c r="B311" s="378">
        <v>43906</v>
      </c>
      <c r="C311" s="379" t="s">
        <v>31</v>
      </c>
      <c r="D311" s="379" t="s">
        <v>4</v>
      </c>
      <c r="E311" s="380" t="s">
        <v>301</v>
      </c>
      <c r="F311" s="381">
        <v>1.3</v>
      </c>
      <c r="G311" s="381">
        <v>0.6</v>
      </c>
      <c r="H311" s="382">
        <v>0.02</v>
      </c>
      <c r="I311" s="383">
        <v>25</v>
      </c>
      <c r="J311" s="384">
        <f t="shared" si="28"/>
        <v>19.5</v>
      </c>
      <c r="K311" s="328" t="s">
        <v>33</v>
      </c>
      <c r="L311" s="385" t="s">
        <v>32</v>
      </c>
      <c r="M311" s="386" t="s">
        <v>219</v>
      </c>
      <c r="N311" s="401" t="s">
        <v>68</v>
      </c>
      <c r="O311" s="401"/>
    </row>
    <row r="312" spans="1:15" ht="15.75">
      <c r="A312" s="343">
        <v>268</v>
      </c>
      <c r="B312" s="378">
        <v>43906</v>
      </c>
      <c r="C312" s="379" t="s">
        <v>31</v>
      </c>
      <c r="D312" s="379" t="s">
        <v>3</v>
      </c>
      <c r="E312" s="380" t="s">
        <v>545</v>
      </c>
      <c r="F312" s="381">
        <v>1.1000000000000001</v>
      </c>
      <c r="G312" s="381">
        <v>0.6</v>
      </c>
      <c r="H312" s="382">
        <v>0.02</v>
      </c>
      <c r="I312" s="383">
        <v>26</v>
      </c>
      <c r="J312" s="384">
        <f t="shared" si="28"/>
        <v>17.16</v>
      </c>
      <c r="K312" s="328" t="s">
        <v>33</v>
      </c>
      <c r="L312" s="385" t="s">
        <v>32</v>
      </c>
      <c r="M312" s="386" t="s">
        <v>216</v>
      </c>
      <c r="N312" s="401" t="s">
        <v>68</v>
      </c>
      <c r="O312" s="401"/>
    </row>
    <row r="313" spans="1:15" ht="15.75">
      <c r="A313" s="570">
        <v>269</v>
      </c>
      <c r="B313" s="378">
        <v>43906</v>
      </c>
      <c r="C313" s="379" t="s">
        <v>31</v>
      </c>
      <c r="D313" s="379" t="s">
        <v>4</v>
      </c>
      <c r="E313" s="380" t="s">
        <v>179</v>
      </c>
      <c r="F313" s="381">
        <v>2.2999999999999998</v>
      </c>
      <c r="G313" s="381">
        <v>0.6</v>
      </c>
      <c r="H313" s="382">
        <v>0.02</v>
      </c>
      <c r="I313" s="383">
        <v>23</v>
      </c>
      <c r="J313" s="384">
        <f t="shared" si="28"/>
        <v>31.74</v>
      </c>
      <c r="K313" s="328" t="s">
        <v>33</v>
      </c>
      <c r="L313" s="385" t="s">
        <v>32</v>
      </c>
      <c r="M313" s="386" t="s">
        <v>219</v>
      </c>
      <c r="N313" s="401" t="s">
        <v>68</v>
      </c>
      <c r="O313" s="401"/>
    </row>
    <row r="314" spans="1:15" ht="15.75">
      <c r="A314" s="343">
        <v>270</v>
      </c>
      <c r="B314" s="378">
        <v>43906</v>
      </c>
      <c r="C314" s="379" t="s">
        <v>31</v>
      </c>
      <c r="D314" s="379" t="s">
        <v>4</v>
      </c>
      <c r="E314" s="380" t="s">
        <v>492</v>
      </c>
      <c r="F314" s="381">
        <v>2.8</v>
      </c>
      <c r="G314" s="381">
        <v>0.6</v>
      </c>
      <c r="H314" s="382">
        <v>0.02</v>
      </c>
      <c r="I314" s="383">
        <v>19</v>
      </c>
      <c r="J314" s="384">
        <f t="shared" si="28"/>
        <v>31.919999999999998</v>
      </c>
      <c r="K314" s="328" t="s">
        <v>33</v>
      </c>
      <c r="L314" s="385" t="s">
        <v>32</v>
      </c>
      <c r="M314" s="386" t="s">
        <v>216</v>
      </c>
      <c r="N314" s="401" t="s">
        <v>68</v>
      </c>
      <c r="O314" s="401"/>
    </row>
    <row r="315" spans="1:15" ht="15.75">
      <c r="A315" s="570">
        <v>271</v>
      </c>
      <c r="B315" s="378">
        <v>43906</v>
      </c>
      <c r="C315" s="379" t="s">
        <v>31</v>
      </c>
      <c r="D315" s="379" t="s">
        <v>4</v>
      </c>
      <c r="E315" s="380" t="s">
        <v>185</v>
      </c>
      <c r="F315" s="381">
        <v>2</v>
      </c>
      <c r="G315" s="381">
        <v>0.6</v>
      </c>
      <c r="H315" s="382">
        <v>0.02</v>
      </c>
      <c r="I315" s="383">
        <v>24</v>
      </c>
      <c r="J315" s="384">
        <f t="shared" si="28"/>
        <v>28.799999999999997</v>
      </c>
      <c r="K315" s="328" t="s">
        <v>33</v>
      </c>
      <c r="L315" s="385" t="s">
        <v>32</v>
      </c>
      <c r="M315" s="386" t="s">
        <v>217</v>
      </c>
      <c r="N315" s="401" t="s">
        <v>68</v>
      </c>
      <c r="O315" s="401"/>
    </row>
    <row r="316" spans="1:15" ht="15.75">
      <c r="A316" s="343">
        <v>272</v>
      </c>
      <c r="B316" s="378">
        <v>43906</v>
      </c>
      <c r="C316" s="379" t="s">
        <v>31</v>
      </c>
      <c r="D316" s="379" t="s">
        <v>3</v>
      </c>
      <c r="E316" s="380" t="s">
        <v>531</v>
      </c>
      <c r="F316" s="381">
        <v>1</v>
      </c>
      <c r="G316" s="381">
        <v>0.6</v>
      </c>
      <c r="H316" s="382">
        <v>0.02</v>
      </c>
      <c r="I316" s="383">
        <v>31</v>
      </c>
      <c r="J316" s="384">
        <f t="shared" si="28"/>
        <v>18.599999999999998</v>
      </c>
      <c r="K316" s="328" t="s">
        <v>33</v>
      </c>
      <c r="L316" s="385" t="s">
        <v>32</v>
      </c>
      <c r="M316" s="386" t="s">
        <v>219</v>
      </c>
      <c r="N316" s="401" t="s">
        <v>68</v>
      </c>
      <c r="O316" s="401"/>
    </row>
    <row r="317" spans="1:15" ht="15.75">
      <c r="A317" s="570">
        <v>273</v>
      </c>
      <c r="B317" s="378">
        <v>43906</v>
      </c>
      <c r="C317" s="379" t="s">
        <v>31</v>
      </c>
      <c r="D317" s="379" t="s">
        <v>3</v>
      </c>
      <c r="E317" s="380" t="s">
        <v>220</v>
      </c>
      <c r="F317" s="381">
        <v>1.2</v>
      </c>
      <c r="G317" s="381">
        <v>0.6</v>
      </c>
      <c r="H317" s="382">
        <v>0.02</v>
      </c>
      <c r="I317" s="383">
        <v>30</v>
      </c>
      <c r="J317" s="384">
        <f t="shared" si="28"/>
        <v>21.599999999999998</v>
      </c>
      <c r="K317" s="328" t="s">
        <v>33</v>
      </c>
      <c r="L317" s="385" t="s">
        <v>32</v>
      </c>
      <c r="M317" s="386" t="s">
        <v>216</v>
      </c>
      <c r="N317" s="401" t="s">
        <v>68</v>
      </c>
      <c r="O317" s="401"/>
    </row>
    <row r="318" spans="1:15" ht="15.75">
      <c r="A318" s="343">
        <v>274</v>
      </c>
      <c r="B318" s="378">
        <v>43906</v>
      </c>
      <c r="C318" s="379" t="s">
        <v>31</v>
      </c>
      <c r="D318" s="379" t="s">
        <v>3</v>
      </c>
      <c r="E318" s="380" t="s">
        <v>182</v>
      </c>
      <c r="F318" s="381">
        <v>1.2</v>
      </c>
      <c r="G318" s="381">
        <v>0.6</v>
      </c>
      <c r="H318" s="382">
        <v>0.02</v>
      </c>
      <c r="I318" s="383">
        <v>23</v>
      </c>
      <c r="J318" s="384">
        <f t="shared" si="28"/>
        <v>16.559999999999999</v>
      </c>
      <c r="K318" s="328" t="s">
        <v>33</v>
      </c>
      <c r="L318" s="385" t="s">
        <v>32</v>
      </c>
      <c r="M318" s="386" t="s">
        <v>219</v>
      </c>
      <c r="N318" s="401" t="s">
        <v>68</v>
      </c>
      <c r="O318" s="401"/>
    </row>
    <row r="319" spans="1:15" ht="15.75">
      <c r="A319" s="570">
        <v>275</v>
      </c>
      <c r="B319" s="378">
        <v>43906</v>
      </c>
      <c r="C319" s="379" t="s">
        <v>31</v>
      </c>
      <c r="D319" s="379" t="s">
        <v>4</v>
      </c>
      <c r="E319" s="380" t="s">
        <v>211</v>
      </c>
      <c r="F319" s="381">
        <v>1.2</v>
      </c>
      <c r="G319" s="381">
        <v>0.6</v>
      </c>
      <c r="H319" s="382">
        <v>0.02</v>
      </c>
      <c r="I319" s="383">
        <v>29</v>
      </c>
      <c r="J319" s="384">
        <f t="shared" si="28"/>
        <v>20.88</v>
      </c>
      <c r="K319" s="328" t="s">
        <v>33</v>
      </c>
      <c r="L319" s="385" t="s">
        <v>32</v>
      </c>
      <c r="M319" s="386" t="s">
        <v>216</v>
      </c>
      <c r="N319" s="401" t="s">
        <v>68</v>
      </c>
      <c r="O319" s="401"/>
    </row>
    <row r="320" spans="1:15" ht="15.75">
      <c r="A320" s="343">
        <v>276</v>
      </c>
      <c r="B320" s="378">
        <v>43906</v>
      </c>
      <c r="C320" s="379" t="s">
        <v>31</v>
      </c>
      <c r="D320" s="379" t="s">
        <v>3</v>
      </c>
      <c r="E320" s="380" t="s">
        <v>529</v>
      </c>
      <c r="F320" s="381">
        <v>1.6</v>
      </c>
      <c r="G320" s="381">
        <v>0.6</v>
      </c>
      <c r="H320" s="382">
        <v>0.02</v>
      </c>
      <c r="I320" s="383">
        <v>43</v>
      </c>
      <c r="J320" s="384">
        <f t="shared" si="28"/>
        <v>41.28</v>
      </c>
      <c r="K320" s="328" t="s">
        <v>33</v>
      </c>
      <c r="L320" s="385" t="s">
        <v>32</v>
      </c>
      <c r="M320" s="386" t="s">
        <v>218</v>
      </c>
      <c r="N320" s="401" t="s">
        <v>68</v>
      </c>
      <c r="O320" s="401"/>
    </row>
    <row r="321" spans="1:15" ht="15.75">
      <c r="A321" s="570">
        <v>277</v>
      </c>
      <c r="B321" s="378">
        <v>43906</v>
      </c>
      <c r="C321" s="379" t="s">
        <v>31</v>
      </c>
      <c r="D321" s="379" t="s">
        <v>3</v>
      </c>
      <c r="E321" s="380" t="s">
        <v>487</v>
      </c>
      <c r="F321" s="381">
        <v>1</v>
      </c>
      <c r="G321" s="381">
        <v>0.6</v>
      </c>
      <c r="H321" s="382">
        <v>0.02</v>
      </c>
      <c r="I321" s="383">
        <v>26</v>
      </c>
      <c r="J321" s="384">
        <f t="shared" si="28"/>
        <v>15.6</v>
      </c>
      <c r="K321" s="328" t="s">
        <v>33</v>
      </c>
      <c r="L321" s="385" t="s">
        <v>32</v>
      </c>
      <c r="M321" s="386" t="s">
        <v>217</v>
      </c>
      <c r="N321" s="401" t="s">
        <v>68</v>
      </c>
      <c r="O321" s="401"/>
    </row>
    <row r="322" spans="1:15" ht="15.75">
      <c r="A322" s="343">
        <v>278</v>
      </c>
      <c r="B322" s="378">
        <v>43906</v>
      </c>
      <c r="C322" s="379" t="s">
        <v>31</v>
      </c>
      <c r="D322" s="379" t="s">
        <v>3</v>
      </c>
      <c r="E322" s="380" t="s">
        <v>165</v>
      </c>
      <c r="F322" s="381">
        <v>1.2</v>
      </c>
      <c r="G322" s="381">
        <v>0.6</v>
      </c>
      <c r="H322" s="382">
        <v>0.02</v>
      </c>
      <c r="I322" s="383">
        <v>27</v>
      </c>
      <c r="J322" s="384">
        <f t="shared" si="28"/>
        <v>19.439999999999998</v>
      </c>
      <c r="K322" s="328" t="s">
        <v>33</v>
      </c>
      <c r="L322" s="385" t="s">
        <v>32</v>
      </c>
      <c r="M322" s="386" t="s">
        <v>216</v>
      </c>
      <c r="N322" s="401" t="s">
        <v>68</v>
      </c>
      <c r="O322" s="401"/>
    </row>
    <row r="323" spans="1:15" ht="15.75">
      <c r="A323" s="570">
        <v>279</v>
      </c>
      <c r="B323" s="378">
        <v>43906</v>
      </c>
      <c r="C323" s="379" t="s">
        <v>31</v>
      </c>
      <c r="D323" s="379" t="s">
        <v>4</v>
      </c>
      <c r="E323" s="380" t="s">
        <v>248</v>
      </c>
      <c r="F323" s="381">
        <v>1.3</v>
      </c>
      <c r="G323" s="381">
        <v>0.6</v>
      </c>
      <c r="H323" s="382">
        <v>0.02</v>
      </c>
      <c r="I323" s="383">
        <v>23</v>
      </c>
      <c r="J323" s="384">
        <f t="shared" si="28"/>
        <v>17.940000000000001</v>
      </c>
      <c r="K323" s="328" t="s">
        <v>33</v>
      </c>
      <c r="L323" s="385"/>
      <c r="M323" s="386" t="s">
        <v>217</v>
      </c>
      <c r="N323" s="401" t="s">
        <v>222</v>
      </c>
      <c r="O323" s="401"/>
    </row>
    <row r="324" spans="1:15" ht="15.75">
      <c r="A324" s="343">
        <v>280</v>
      </c>
      <c r="B324" s="378">
        <v>43906</v>
      </c>
      <c r="C324" s="379" t="s">
        <v>31</v>
      </c>
      <c r="D324" s="379" t="s">
        <v>4</v>
      </c>
      <c r="E324" s="380" t="s">
        <v>337</v>
      </c>
      <c r="F324" s="381">
        <v>1.3</v>
      </c>
      <c r="G324" s="381">
        <v>0.6</v>
      </c>
      <c r="H324" s="382">
        <v>0.02</v>
      </c>
      <c r="I324" s="383">
        <v>29</v>
      </c>
      <c r="J324" s="384">
        <f t="shared" si="28"/>
        <v>22.62</v>
      </c>
      <c r="K324" s="328" t="s">
        <v>33</v>
      </c>
      <c r="L324" s="385"/>
      <c r="M324" s="386" t="s">
        <v>219</v>
      </c>
      <c r="N324" s="401" t="s">
        <v>222</v>
      </c>
      <c r="O324" s="401"/>
    </row>
    <row r="325" spans="1:15" ht="15.75">
      <c r="A325" s="570">
        <v>281</v>
      </c>
      <c r="B325" s="378">
        <v>43906</v>
      </c>
      <c r="C325" s="379" t="s">
        <v>31</v>
      </c>
      <c r="D325" s="379" t="s">
        <v>4</v>
      </c>
      <c r="E325" s="380" t="s">
        <v>547</v>
      </c>
      <c r="F325" s="381">
        <v>1.2</v>
      </c>
      <c r="G325" s="381">
        <v>0.6</v>
      </c>
      <c r="H325" s="382">
        <v>0.02</v>
      </c>
      <c r="I325" s="383">
        <v>48</v>
      </c>
      <c r="J325" s="384">
        <f t="shared" si="28"/>
        <v>34.56</v>
      </c>
      <c r="K325" s="328" t="s">
        <v>33</v>
      </c>
      <c r="L325" s="385" t="s">
        <v>32</v>
      </c>
      <c r="M325" s="386" t="s">
        <v>216</v>
      </c>
      <c r="N325" s="401" t="s">
        <v>68</v>
      </c>
      <c r="O325" s="401"/>
    </row>
    <row r="326" spans="1:15" ht="15.75">
      <c r="A326" s="343">
        <v>282</v>
      </c>
      <c r="B326" s="378">
        <v>43906</v>
      </c>
      <c r="C326" s="379" t="s">
        <v>31</v>
      </c>
      <c r="D326" s="379" t="s">
        <v>4</v>
      </c>
      <c r="E326" s="380" t="s">
        <v>190</v>
      </c>
      <c r="F326" s="381">
        <v>1.1000000000000001</v>
      </c>
      <c r="G326" s="381">
        <v>0.6</v>
      </c>
      <c r="H326" s="382">
        <v>0.02</v>
      </c>
      <c r="I326" s="383">
        <v>45</v>
      </c>
      <c r="J326" s="384">
        <f t="shared" si="28"/>
        <v>29.700000000000003</v>
      </c>
      <c r="K326" s="328" t="s">
        <v>33</v>
      </c>
      <c r="L326" s="385" t="s">
        <v>32</v>
      </c>
      <c r="M326" s="386" t="s">
        <v>218</v>
      </c>
      <c r="N326" s="401" t="s">
        <v>68</v>
      </c>
      <c r="O326" s="401"/>
    </row>
    <row r="327" spans="1:15" ht="15.75">
      <c r="A327" s="570">
        <v>283</v>
      </c>
      <c r="B327" s="378">
        <v>43906</v>
      </c>
      <c r="C327" s="379" t="s">
        <v>31</v>
      </c>
      <c r="D327" s="379" t="s">
        <v>4</v>
      </c>
      <c r="E327" s="380" t="s">
        <v>303</v>
      </c>
      <c r="F327" s="381">
        <v>1.2</v>
      </c>
      <c r="G327" s="381">
        <v>0.6</v>
      </c>
      <c r="H327" s="382">
        <v>0.02</v>
      </c>
      <c r="I327" s="383">
        <v>28</v>
      </c>
      <c r="J327" s="384">
        <f t="shared" si="28"/>
        <v>20.16</v>
      </c>
      <c r="K327" s="328" t="s">
        <v>33</v>
      </c>
      <c r="L327" s="385" t="s">
        <v>32</v>
      </c>
      <c r="M327" s="386" t="s">
        <v>219</v>
      </c>
      <c r="N327" s="401" t="s">
        <v>68</v>
      </c>
      <c r="O327" s="401"/>
    </row>
    <row r="328" spans="1:15" ht="15.75">
      <c r="A328" s="343">
        <v>284</v>
      </c>
      <c r="B328" s="378">
        <v>43906</v>
      </c>
      <c r="C328" s="379" t="s">
        <v>31</v>
      </c>
      <c r="D328" s="379" t="s">
        <v>3</v>
      </c>
      <c r="E328" s="380" t="s">
        <v>530</v>
      </c>
      <c r="F328" s="381">
        <v>1.1000000000000001</v>
      </c>
      <c r="G328" s="381">
        <v>0.6</v>
      </c>
      <c r="H328" s="382">
        <v>0.02</v>
      </c>
      <c r="I328" s="383">
        <v>46</v>
      </c>
      <c r="J328" s="384">
        <f t="shared" si="28"/>
        <v>30.360000000000003</v>
      </c>
      <c r="K328" s="328" t="s">
        <v>33</v>
      </c>
      <c r="L328" s="385" t="s">
        <v>32</v>
      </c>
      <c r="M328" s="386" t="s">
        <v>216</v>
      </c>
      <c r="N328" s="401" t="s">
        <v>68</v>
      </c>
      <c r="O328" s="401"/>
    </row>
    <row r="329" spans="1:15" ht="15.75">
      <c r="A329" s="570">
        <v>285</v>
      </c>
      <c r="B329" s="378">
        <v>43906</v>
      </c>
      <c r="C329" s="379" t="s">
        <v>31</v>
      </c>
      <c r="D329" s="379" t="s">
        <v>3</v>
      </c>
      <c r="E329" s="380" t="s">
        <v>543</v>
      </c>
      <c r="F329" s="381">
        <v>1.1000000000000001</v>
      </c>
      <c r="G329" s="381">
        <v>0.6</v>
      </c>
      <c r="H329" s="382">
        <v>0.02</v>
      </c>
      <c r="I329" s="383">
        <v>30</v>
      </c>
      <c r="J329" s="384">
        <f t="shared" si="28"/>
        <v>19.8</v>
      </c>
      <c r="K329" s="328" t="s">
        <v>33</v>
      </c>
      <c r="L329" s="385" t="s">
        <v>32</v>
      </c>
      <c r="M329" s="386" t="s">
        <v>219</v>
      </c>
      <c r="N329" s="401" t="s">
        <v>68</v>
      </c>
      <c r="O329" s="401"/>
    </row>
    <row r="330" spans="1:15" ht="15.75">
      <c r="A330" s="343">
        <v>286</v>
      </c>
      <c r="B330" s="378">
        <v>43906</v>
      </c>
      <c r="C330" s="379" t="s">
        <v>31</v>
      </c>
      <c r="D330" s="379" t="s">
        <v>3</v>
      </c>
      <c r="E330" s="380" t="s">
        <v>200</v>
      </c>
      <c r="F330" s="381">
        <v>1.1000000000000001</v>
      </c>
      <c r="G330" s="381">
        <v>0.6</v>
      </c>
      <c r="H330" s="382">
        <v>0.02</v>
      </c>
      <c r="I330" s="383">
        <v>38</v>
      </c>
      <c r="J330" s="384">
        <f t="shared" si="28"/>
        <v>25.080000000000002</v>
      </c>
      <c r="K330" s="328" t="s">
        <v>33</v>
      </c>
      <c r="L330" s="385" t="s">
        <v>32</v>
      </c>
      <c r="M330" s="386" t="s">
        <v>216</v>
      </c>
      <c r="N330" s="401" t="s">
        <v>68</v>
      </c>
      <c r="O330" s="401"/>
    </row>
    <row r="331" spans="1:15" ht="15.75">
      <c r="A331" s="570">
        <v>287</v>
      </c>
      <c r="B331" s="378">
        <v>43906</v>
      </c>
      <c r="C331" s="379" t="s">
        <v>31</v>
      </c>
      <c r="D331" s="379" t="s">
        <v>3</v>
      </c>
      <c r="E331" s="380" t="s">
        <v>295</v>
      </c>
      <c r="F331" s="381">
        <v>1.9</v>
      </c>
      <c r="G331" s="381">
        <v>0.6</v>
      </c>
      <c r="H331" s="382">
        <v>0.02</v>
      </c>
      <c r="I331" s="383">
        <v>45</v>
      </c>
      <c r="J331" s="384">
        <f t="shared" si="28"/>
        <v>51.3</v>
      </c>
      <c r="K331" s="328" t="s">
        <v>33</v>
      </c>
      <c r="L331" s="385" t="s">
        <v>32</v>
      </c>
      <c r="M331" s="386" t="s">
        <v>218</v>
      </c>
      <c r="N331" s="401" t="s">
        <v>68</v>
      </c>
      <c r="O331" s="401"/>
    </row>
    <row r="332" spans="1:15" ht="15.75">
      <c r="A332" s="343">
        <v>288</v>
      </c>
      <c r="B332" s="378">
        <v>43906</v>
      </c>
      <c r="C332" s="379" t="s">
        <v>31</v>
      </c>
      <c r="D332" s="379" t="s">
        <v>3</v>
      </c>
      <c r="E332" s="380" t="s">
        <v>532</v>
      </c>
      <c r="F332" s="381">
        <v>1.2</v>
      </c>
      <c r="G332" s="381">
        <v>0.6</v>
      </c>
      <c r="H332" s="382">
        <v>0.02</v>
      </c>
      <c r="I332" s="383">
        <v>42</v>
      </c>
      <c r="J332" s="384">
        <f t="shared" si="28"/>
        <v>30.24</v>
      </c>
      <c r="K332" s="328" t="s">
        <v>33</v>
      </c>
      <c r="L332" s="385" t="s">
        <v>32</v>
      </c>
      <c r="M332" s="386" t="s">
        <v>219</v>
      </c>
      <c r="N332" s="401" t="s">
        <v>68</v>
      </c>
      <c r="O332" s="401"/>
    </row>
    <row r="333" spans="1:15" ht="15.75">
      <c r="A333" s="570">
        <v>289</v>
      </c>
      <c r="B333" s="378">
        <v>43906</v>
      </c>
      <c r="C333" s="379" t="s">
        <v>31</v>
      </c>
      <c r="D333" s="379" t="s">
        <v>3</v>
      </c>
      <c r="E333" s="380" t="s">
        <v>484</v>
      </c>
      <c r="F333" s="381">
        <v>1.2</v>
      </c>
      <c r="G333" s="381">
        <v>0.6</v>
      </c>
      <c r="H333" s="382">
        <v>0.02</v>
      </c>
      <c r="I333" s="383">
        <v>30</v>
      </c>
      <c r="J333" s="384">
        <f t="shared" si="28"/>
        <v>21.599999999999998</v>
      </c>
      <c r="K333" s="328" t="s">
        <v>33</v>
      </c>
      <c r="L333" s="385" t="s">
        <v>32</v>
      </c>
      <c r="M333" s="386" t="s">
        <v>219</v>
      </c>
      <c r="N333" s="401" t="s">
        <v>68</v>
      </c>
      <c r="O333" s="401"/>
    </row>
    <row r="334" spans="1:15" ht="15.75">
      <c r="A334" s="343">
        <v>290</v>
      </c>
      <c r="B334" s="378">
        <v>43906</v>
      </c>
      <c r="C334" s="379" t="s">
        <v>31</v>
      </c>
      <c r="D334" s="379" t="s">
        <v>3</v>
      </c>
      <c r="E334" s="380" t="s">
        <v>300</v>
      </c>
      <c r="F334" s="381">
        <v>1.1000000000000001</v>
      </c>
      <c r="G334" s="381">
        <v>0.6</v>
      </c>
      <c r="H334" s="382">
        <v>0.02</v>
      </c>
      <c r="I334" s="383">
        <v>30</v>
      </c>
      <c r="J334" s="384">
        <f t="shared" si="28"/>
        <v>19.8</v>
      </c>
      <c r="K334" s="328" t="s">
        <v>33</v>
      </c>
      <c r="L334" s="385" t="s">
        <v>32</v>
      </c>
      <c r="M334" s="386" t="s">
        <v>216</v>
      </c>
      <c r="N334" s="401" t="s">
        <v>68</v>
      </c>
      <c r="O334" s="401"/>
    </row>
    <row r="335" spans="1:15" ht="15.75">
      <c r="A335" s="570">
        <v>291</v>
      </c>
      <c r="B335" s="378">
        <v>43906</v>
      </c>
      <c r="C335" s="379" t="s">
        <v>31</v>
      </c>
      <c r="D335" s="379" t="s">
        <v>4</v>
      </c>
      <c r="E335" s="380" t="s">
        <v>325</v>
      </c>
      <c r="F335" s="381">
        <v>1.1000000000000001</v>
      </c>
      <c r="G335" s="381">
        <v>0.6</v>
      </c>
      <c r="H335" s="382">
        <v>0.02</v>
      </c>
      <c r="I335" s="383">
        <v>27</v>
      </c>
      <c r="J335" s="384">
        <f t="shared" si="28"/>
        <v>17.82</v>
      </c>
      <c r="K335" s="328" t="s">
        <v>33</v>
      </c>
      <c r="L335" s="385" t="s">
        <v>32</v>
      </c>
      <c r="M335" s="386" t="s">
        <v>219</v>
      </c>
      <c r="N335" s="401" t="s">
        <v>68</v>
      </c>
      <c r="O335" s="401"/>
    </row>
    <row r="336" spans="1:15" ht="15.75">
      <c r="A336" s="343">
        <v>292</v>
      </c>
      <c r="B336" s="378">
        <v>43906</v>
      </c>
      <c r="C336" s="379" t="s">
        <v>31</v>
      </c>
      <c r="D336" s="379" t="s">
        <v>4</v>
      </c>
      <c r="E336" s="380" t="s">
        <v>302</v>
      </c>
      <c r="F336" s="381">
        <v>1.2</v>
      </c>
      <c r="G336" s="381">
        <v>0.6</v>
      </c>
      <c r="H336" s="382">
        <v>0.02</v>
      </c>
      <c r="I336" s="383">
        <v>40</v>
      </c>
      <c r="J336" s="384">
        <f t="shared" si="28"/>
        <v>28.799999999999997</v>
      </c>
      <c r="K336" s="328" t="s">
        <v>33</v>
      </c>
      <c r="L336" s="385"/>
      <c r="M336" s="386" t="s">
        <v>216</v>
      </c>
      <c r="N336" s="401" t="s">
        <v>222</v>
      </c>
      <c r="O336" s="401"/>
    </row>
    <row r="337" spans="1:16" ht="15.75">
      <c r="A337" s="570">
        <v>293</v>
      </c>
      <c r="B337" s="823">
        <v>43906</v>
      </c>
      <c r="C337" s="824" t="s">
        <v>31</v>
      </c>
      <c r="D337" s="824" t="s">
        <v>3</v>
      </c>
      <c r="E337" s="822" t="s">
        <v>533</v>
      </c>
      <c r="F337" s="825">
        <v>1.6</v>
      </c>
      <c r="G337" s="825">
        <v>1</v>
      </c>
      <c r="H337" s="826">
        <v>0.02</v>
      </c>
      <c r="I337" s="827">
        <v>24</v>
      </c>
      <c r="J337" s="828">
        <f t="shared" si="28"/>
        <v>38.400000000000006</v>
      </c>
      <c r="K337" s="829" t="s">
        <v>33</v>
      </c>
      <c r="L337" s="830" t="s">
        <v>32</v>
      </c>
      <c r="M337" s="831" t="s">
        <v>308</v>
      </c>
      <c r="N337" s="832" t="s">
        <v>68</v>
      </c>
      <c r="O337" s="401"/>
    </row>
    <row r="338" spans="1:16" ht="15.75">
      <c r="A338" s="343">
        <v>294</v>
      </c>
      <c r="B338" s="378">
        <v>43907</v>
      </c>
      <c r="C338" s="379" t="s">
        <v>31</v>
      </c>
      <c r="D338" s="379" t="s">
        <v>4</v>
      </c>
      <c r="E338" s="380" t="s">
        <v>570</v>
      </c>
      <c r="F338" s="381">
        <v>1.8</v>
      </c>
      <c r="G338" s="381">
        <v>0.6</v>
      </c>
      <c r="H338" s="382">
        <v>0.02</v>
      </c>
      <c r="I338" s="383">
        <v>40</v>
      </c>
      <c r="J338" s="384">
        <f t="shared" si="28"/>
        <v>43.2</v>
      </c>
      <c r="K338" s="328" t="s">
        <v>33</v>
      </c>
      <c r="L338" s="385"/>
      <c r="M338" s="386" t="s">
        <v>216</v>
      </c>
      <c r="N338" s="401" t="s">
        <v>222</v>
      </c>
      <c r="O338" s="401"/>
    </row>
    <row r="339" spans="1:16" ht="15.75">
      <c r="A339" s="570">
        <v>295</v>
      </c>
      <c r="B339" s="378">
        <v>43907</v>
      </c>
      <c r="C339" s="379" t="s">
        <v>31</v>
      </c>
      <c r="D339" s="379" t="s">
        <v>4</v>
      </c>
      <c r="E339" s="380" t="s">
        <v>547</v>
      </c>
      <c r="F339" s="381">
        <v>1.9</v>
      </c>
      <c r="G339" s="381">
        <v>0.6</v>
      </c>
      <c r="H339" s="382">
        <v>0.02</v>
      </c>
      <c r="I339" s="383">
        <v>24</v>
      </c>
      <c r="J339" s="384">
        <f t="shared" si="28"/>
        <v>27.36</v>
      </c>
      <c r="K339" s="328" t="s">
        <v>33</v>
      </c>
      <c r="L339" s="385" t="s">
        <v>32</v>
      </c>
      <c r="M339" s="386" t="s">
        <v>217</v>
      </c>
      <c r="N339" s="401" t="s">
        <v>68</v>
      </c>
      <c r="O339" s="401"/>
    </row>
    <row r="340" spans="1:16" ht="15.75">
      <c r="A340" s="343">
        <v>296</v>
      </c>
      <c r="B340" s="378">
        <v>43907</v>
      </c>
      <c r="C340" s="379" t="s">
        <v>31</v>
      </c>
      <c r="D340" s="379" t="s">
        <v>4</v>
      </c>
      <c r="E340" s="380" t="s">
        <v>247</v>
      </c>
      <c r="F340" s="381">
        <v>1.2</v>
      </c>
      <c r="G340" s="381">
        <v>0.6</v>
      </c>
      <c r="H340" s="382">
        <v>0.02</v>
      </c>
      <c r="I340" s="383">
        <v>38</v>
      </c>
      <c r="J340" s="384">
        <f t="shared" si="28"/>
        <v>27.36</v>
      </c>
      <c r="K340" s="328" t="s">
        <v>33</v>
      </c>
      <c r="L340" s="385"/>
      <c r="M340" s="386" t="s">
        <v>219</v>
      </c>
      <c r="N340" s="401" t="s">
        <v>222</v>
      </c>
      <c r="O340" s="401"/>
    </row>
    <row r="341" spans="1:16" ht="15.75">
      <c r="A341" s="570">
        <v>297</v>
      </c>
      <c r="B341" s="378">
        <v>43907</v>
      </c>
      <c r="C341" s="379" t="s">
        <v>31</v>
      </c>
      <c r="D341" s="379" t="s">
        <v>4</v>
      </c>
      <c r="E341" s="380" t="s">
        <v>287</v>
      </c>
      <c r="F341" s="381">
        <v>1.2</v>
      </c>
      <c r="G341" s="381">
        <v>0.6</v>
      </c>
      <c r="H341" s="382">
        <v>0.02</v>
      </c>
      <c r="I341" s="383">
        <v>30</v>
      </c>
      <c r="J341" s="384">
        <f t="shared" si="28"/>
        <v>21.599999999999998</v>
      </c>
      <c r="K341" s="328" t="s">
        <v>33</v>
      </c>
      <c r="L341" s="385"/>
      <c r="M341" s="386" t="s">
        <v>216</v>
      </c>
      <c r="N341" s="401" t="s">
        <v>222</v>
      </c>
      <c r="O341" s="401"/>
    </row>
    <row r="342" spans="1:16" ht="15.75">
      <c r="A342" s="343">
        <v>298</v>
      </c>
      <c r="B342" s="378">
        <v>43907</v>
      </c>
      <c r="C342" s="379" t="s">
        <v>31</v>
      </c>
      <c r="D342" s="379" t="s">
        <v>4</v>
      </c>
      <c r="E342" s="380" t="s">
        <v>256</v>
      </c>
      <c r="F342" s="381">
        <v>1.2</v>
      </c>
      <c r="G342" s="381">
        <v>0.6</v>
      </c>
      <c r="H342" s="382">
        <v>0.02</v>
      </c>
      <c r="I342" s="383">
        <v>41</v>
      </c>
      <c r="J342" s="384">
        <f t="shared" si="28"/>
        <v>29.52</v>
      </c>
      <c r="K342" s="328" t="s">
        <v>33</v>
      </c>
      <c r="L342" s="385"/>
      <c r="M342" s="386" t="s">
        <v>219</v>
      </c>
      <c r="N342" s="401" t="s">
        <v>222</v>
      </c>
      <c r="O342" s="401"/>
    </row>
    <row r="343" spans="1:16" ht="15.75">
      <c r="A343" s="570">
        <v>299</v>
      </c>
      <c r="B343" s="378">
        <v>43907</v>
      </c>
      <c r="C343" s="379" t="s">
        <v>31</v>
      </c>
      <c r="D343" s="379" t="s">
        <v>3</v>
      </c>
      <c r="E343" s="380" t="s">
        <v>534</v>
      </c>
      <c r="F343" s="381">
        <v>1.3</v>
      </c>
      <c r="G343" s="381">
        <v>1</v>
      </c>
      <c r="H343" s="382">
        <v>0.02</v>
      </c>
      <c r="I343" s="383">
        <v>25</v>
      </c>
      <c r="J343" s="384">
        <f t="shared" si="28"/>
        <v>32.5</v>
      </c>
      <c r="K343" s="328" t="s">
        <v>33</v>
      </c>
      <c r="L343" s="385" t="s">
        <v>32</v>
      </c>
      <c r="M343" s="386" t="s">
        <v>308</v>
      </c>
      <c r="N343" s="401" t="s">
        <v>68</v>
      </c>
      <c r="O343" s="401"/>
    </row>
    <row r="344" spans="1:16" ht="15.75">
      <c r="A344" s="343">
        <v>300</v>
      </c>
      <c r="B344" s="378">
        <v>43907</v>
      </c>
      <c r="C344" s="379" t="s">
        <v>31</v>
      </c>
      <c r="D344" s="379" t="s">
        <v>3</v>
      </c>
      <c r="E344" s="380" t="s">
        <v>294</v>
      </c>
      <c r="F344" s="381">
        <v>1.1000000000000001</v>
      </c>
      <c r="G344" s="381">
        <v>0.6</v>
      </c>
      <c r="H344" s="382">
        <v>0.02</v>
      </c>
      <c r="I344" s="383">
        <v>28</v>
      </c>
      <c r="J344" s="384">
        <f t="shared" si="28"/>
        <v>18.48</v>
      </c>
      <c r="K344" s="328" t="s">
        <v>33</v>
      </c>
      <c r="L344" s="385" t="s">
        <v>32</v>
      </c>
      <c r="M344" s="386" t="s">
        <v>218</v>
      </c>
      <c r="N344" s="401" t="s">
        <v>68</v>
      </c>
      <c r="O344" s="401"/>
    </row>
    <row r="345" spans="1:16" ht="15.75">
      <c r="A345" s="570">
        <v>301</v>
      </c>
      <c r="B345" s="378">
        <v>43907</v>
      </c>
      <c r="C345" s="379" t="s">
        <v>31</v>
      </c>
      <c r="D345" s="379" t="s">
        <v>4</v>
      </c>
      <c r="E345" s="380" t="s">
        <v>380</v>
      </c>
      <c r="F345" s="381">
        <v>2.5</v>
      </c>
      <c r="G345" s="381">
        <v>0.6</v>
      </c>
      <c r="H345" s="382">
        <v>0.02</v>
      </c>
      <c r="I345" s="383">
        <v>19</v>
      </c>
      <c r="J345" s="384">
        <f t="shared" si="28"/>
        <v>28.5</v>
      </c>
      <c r="K345" s="328" t="s">
        <v>33</v>
      </c>
      <c r="L345" s="385"/>
      <c r="M345" s="386" t="s">
        <v>219</v>
      </c>
      <c r="N345" s="401" t="s">
        <v>222</v>
      </c>
      <c r="O345" s="804"/>
      <c r="P345" s="630"/>
    </row>
    <row r="346" spans="1:16" ht="15.75">
      <c r="A346" s="343">
        <v>302</v>
      </c>
      <c r="B346" s="378">
        <v>43907</v>
      </c>
      <c r="C346" s="379" t="s">
        <v>31</v>
      </c>
      <c r="D346" s="379" t="s">
        <v>3</v>
      </c>
      <c r="E346" s="380" t="s">
        <v>306</v>
      </c>
      <c r="F346" s="381">
        <v>1.1000000000000001</v>
      </c>
      <c r="G346" s="381">
        <v>0.6</v>
      </c>
      <c r="H346" s="382">
        <v>0.02</v>
      </c>
      <c r="I346" s="383">
        <v>24</v>
      </c>
      <c r="J346" s="384">
        <f t="shared" si="28"/>
        <v>15.84</v>
      </c>
      <c r="K346" s="328" t="s">
        <v>33</v>
      </c>
      <c r="L346" s="385" t="s">
        <v>32</v>
      </c>
      <c r="M346" s="386" t="s">
        <v>217</v>
      </c>
      <c r="N346" s="401" t="s">
        <v>68</v>
      </c>
      <c r="O346" s="804"/>
      <c r="P346" s="630"/>
    </row>
    <row r="347" spans="1:16" ht="15.75">
      <c r="A347" s="570">
        <v>303</v>
      </c>
      <c r="B347" s="378">
        <v>43907</v>
      </c>
      <c r="C347" s="379" t="s">
        <v>31</v>
      </c>
      <c r="D347" s="379" t="s">
        <v>3</v>
      </c>
      <c r="E347" s="380" t="s">
        <v>546</v>
      </c>
      <c r="F347" s="381">
        <v>1.1000000000000001</v>
      </c>
      <c r="G347" s="381">
        <v>0.6</v>
      </c>
      <c r="H347" s="382">
        <v>0.02</v>
      </c>
      <c r="I347" s="383">
        <v>45</v>
      </c>
      <c r="J347" s="384">
        <f t="shared" si="28"/>
        <v>29.700000000000003</v>
      </c>
      <c r="K347" s="328" t="s">
        <v>33</v>
      </c>
      <c r="L347" s="385" t="s">
        <v>32</v>
      </c>
      <c r="M347" s="386" t="s">
        <v>216</v>
      </c>
      <c r="N347" s="401" t="s">
        <v>68</v>
      </c>
      <c r="O347" s="804"/>
    </row>
    <row r="348" spans="1:16" ht="15.75">
      <c r="A348" s="343">
        <v>304</v>
      </c>
      <c r="B348" s="378">
        <v>43907</v>
      </c>
      <c r="C348" s="379" t="s">
        <v>31</v>
      </c>
      <c r="D348" s="379" t="s">
        <v>4</v>
      </c>
      <c r="E348" s="380" t="s">
        <v>377</v>
      </c>
      <c r="F348" s="381">
        <v>1.5</v>
      </c>
      <c r="G348" s="381">
        <v>0.6</v>
      </c>
      <c r="H348" s="382">
        <v>2.5000000000000001E-2</v>
      </c>
      <c r="I348" s="383">
        <v>20</v>
      </c>
      <c r="J348" s="384">
        <f t="shared" si="28"/>
        <v>18</v>
      </c>
      <c r="K348" s="328" t="s">
        <v>33</v>
      </c>
      <c r="L348" s="385" t="s">
        <v>32</v>
      </c>
      <c r="M348" s="386" t="s">
        <v>571</v>
      </c>
      <c r="N348" s="401" t="s">
        <v>222</v>
      </c>
      <c r="O348" s="804"/>
    </row>
    <row r="349" spans="1:16" ht="15.75">
      <c r="A349" s="570">
        <v>305</v>
      </c>
      <c r="B349" s="378">
        <v>43907</v>
      </c>
      <c r="C349" s="379" t="s">
        <v>31</v>
      </c>
      <c r="D349" s="379" t="s">
        <v>4</v>
      </c>
      <c r="E349" s="380" t="s">
        <v>253</v>
      </c>
      <c r="F349" s="381">
        <v>1.2</v>
      </c>
      <c r="G349" s="381">
        <v>0.6</v>
      </c>
      <c r="H349" s="382">
        <v>0.02</v>
      </c>
      <c r="I349" s="383">
        <v>49</v>
      </c>
      <c r="J349" s="384">
        <f t="shared" si="28"/>
        <v>35.28</v>
      </c>
      <c r="K349" s="328" t="s">
        <v>33</v>
      </c>
      <c r="L349" s="385" t="s">
        <v>32</v>
      </c>
      <c r="M349" s="386" t="s">
        <v>219</v>
      </c>
      <c r="N349" s="401" t="s">
        <v>68</v>
      </c>
      <c r="O349" s="804"/>
    </row>
    <row r="350" spans="1:16" ht="15.75">
      <c r="A350" s="343">
        <v>306</v>
      </c>
      <c r="B350" s="378">
        <v>43907</v>
      </c>
      <c r="C350" s="379" t="s">
        <v>31</v>
      </c>
      <c r="D350" s="379" t="s">
        <v>4</v>
      </c>
      <c r="E350" s="380" t="s">
        <v>306</v>
      </c>
      <c r="F350" s="381">
        <v>1.1000000000000001</v>
      </c>
      <c r="G350" s="381">
        <v>0.6</v>
      </c>
      <c r="H350" s="382">
        <v>0.02</v>
      </c>
      <c r="I350" s="383">
        <v>27</v>
      </c>
      <c r="J350" s="384">
        <f t="shared" si="28"/>
        <v>17.82</v>
      </c>
      <c r="K350" s="328" t="s">
        <v>33</v>
      </c>
      <c r="L350" s="385" t="s">
        <v>32</v>
      </c>
      <c r="M350" s="386" t="s">
        <v>216</v>
      </c>
      <c r="N350" s="401" t="s">
        <v>68</v>
      </c>
      <c r="O350" s="401"/>
    </row>
    <row r="351" spans="1:16" ht="15.75">
      <c r="A351" s="570">
        <v>307</v>
      </c>
      <c r="B351" s="378">
        <v>43907</v>
      </c>
      <c r="C351" s="379" t="s">
        <v>31</v>
      </c>
      <c r="D351" s="379" t="s">
        <v>4</v>
      </c>
      <c r="E351" s="380" t="s">
        <v>568</v>
      </c>
      <c r="F351" s="381">
        <v>1.1000000000000001</v>
      </c>
      <c r="G351" s="381">
        <v>0.6</v>
      </c>
      <c r="H351" s="382">
        <v>0.02</v>
      </c>
      <c r="I351" s="383">
        <v>32</v>
      </c>
      <c r="J351" s="384">
        <f t="shared" si="28"/>
        <v>21.12</v>
      </c>
      <c r="K351" s="328" t="s">
        <v>33</v>
      </c>
      <c r="L351" s="385"/>
      <c r="M351" s="386" t="s">
        <v>219</v>
      </c>
      <c r="N351" s="401" t="s">
        <v>222</v>
      </c>
      <c r="O351" s="401"/>
    </row>
    <row r="352" spans="1:16" ht="15.75">
      <c r="A352" s="343">
        <v>308</v>
      </c>
      <c r="B352" s="378">
        <v>43907</v>
      </c>
      <c r="C352" s="379" t="s">
        <v>31</v>
      </c>
      <c r="D352" s="379" t="s">
        <v>4</v>
      </c>
      <c r="E352" s="380" t="s">
        <v>248</v>
      </c>
      <c r="F352" s="381">
        <v>1.4</v>
      </c>
      <c r="G352" s="381">
        <v>0.6</v>
      </c>
      <c r="H352" s="382">
        <v>0.02</v>
      </c>
      <c r="I352" s="383">
        <v>33</v>
      </c>
      <c r="J352" s="384">
        <f t="shared" si="28"/>
        <v>27.72</v>
      </c>
      <c r="K352" s="328" t="s">
        <v>33</v>
      </c>
      <c r="L352" s="385"/>
      <c r="M352" s="386" t="s">
        <v>216</v>
      </c>
      <c r="N352" s="401" t="s">
        <v>68</v>
      </c>
      <c r="O352" s="401"/>
    </row>
    <row r="353" spans="1:15" ht="15.75">
      <c r="A353" s="570">
        <v>309</v>
      </c>
      <c r="B353" s="378">
        <v>43907</v>
      </c>
      <c r="C353" s="379" t="s">
        <v>31</v>
      </c>
      <c r="D353" s="379" t="s">
        <v>4</v>
      </c>
      <c r="E353" s="380" t="s">
        <v>297</v>
      </c>
      <c r="F353" s="381">
        <v>1.1000000000000001</v>
      </c>
      <c r="G353" s="381">
        <v>0.6</v>
      </c>
      <c r="H353" s="382">
        <v>0.02</v>
      </c>
      <c r="I353" s="383">
        <v>45</v>
      </c>
      <c r="J353" s="384">
        <f t="shared" si="28"/>
        <v>29.700000000000003</v>
      </c>
      <c r="K353" s="328" t="s">
        <v>33</v>
      </c>
      <c r="L353" s="385"/>
      <c r="M353" s="386" t="s">
        <v>219</v>
      </c>
      <c r="N353" s="401" t="s">
        <v>222</v>
      </c>
      <c r="O353" s="401"/>
    </row>
    <row r="354" spans="1:15" ht="15.75">
      <c r="A354" s="343">
        <v>310</v>
      </c>
      <c r="B354" s="378">
        <v>43907</v>
      </c>
      <c r="C354" s="379" t="s">
        <v>31</v>
      </c>
      <c r="D354" s="379" t="s">
        <v>3</v>
      </c>
      <c r="E354" s="380" t="s">
        <v>569</v>
      </c>
      <c r="F354" s="381">
        <v>2.6</v>
      </c>
      <c r="G354" s="381">
        <v>0.6</v>
      </c>
      <c r="H354" s="382">
        <v>0.02</v>
      </c>
      <c r="I354" s="383">
        <v>42</v>
      </c>
      <c r="J354" s="384">
        <f t="shared" si="28"/>
        <v>65.52</v>
      </c>
      <c r="K354" s="328" t="s">
        <v>33</v>
      </c>
      <c r="L354" s="385" t="s">
        <v>32</v>
      </c>
      <c r="M354" s="386" t="s">
        <v>216</v>
      </c>
      <c r="N354" s="401" t="s">
        <v>68</v>
      </c>
      <c r="O354" s="401"/>
    </row>
    <row r="355" spans="1:15" ht="15.75">
      <c r="A355" s="570">
        <v>311</v>
      </c>
      <c r="B355" s="378">
        <v>43907</v>
      </c>
      <c r="C355" s="379" t="s">
        <v>31</v>
      </c>
      <c r="D355" s="379" t="s">
        <v>3</v>
      </c>
      <c r="E355" s="380" t="s">
        <v>544</v>
      </c>
      <c r="F355" s="381">
        <v>1.4</v>
      </c>
      <c r="G355" s="381">
        <v>1</v>
      </c>
      <c r="H355" s="382">
        <v>0.02</v>
      </c>
      <c r="I355" s="383">
        <v>24</v>
      </c>
      <c r="J355" s="384">
        <f t="shared" si="28"/>
        <v>33.599999999999994</v>
      </c>
      <c r="K355" s="328" t="s">
        <v>33</v>
      </c>
      <c r="L355" s="385" t="s">
        <v>32</v>
      </c>
      <c r="M355" s="386" t="s">
        <v>308</v>
      </c>
      <c r="N355" s="401" t="s">
        <v>68</v>
      </c>
      <c r="O355" s="401"/>
    </row>
    <row r="356" spans="1:15" ht="15.75">
      <c r="A356" s="343">
        <v>312</v>
      </c>
      <c r="B356" s="378">
        <v>43907</v>
      </c>
      <c r="C356" s="379" t="s">
        <v>31</v>
      </c>
      <c r="D356" s="379" t="s">
        <v>3</v>
      </c>
      <c r="E356" s="380" t="s">
        <v>604</v>
      </c>
      <c r="F356" s="381">
        <v>1.8</v>
      </c>
      <c r="G356" s="381">
        <v>0.6</v>
      </c>
      <c r="H356" s="382">
        <v>0.02</v>
      </c>
      <c r="I356" s="383">
        <v>40</v>
      </c>
      <c r="J356" s="384">
        <f t="shared" si="28"/>
        <v>43.2</v>
      </c>
      <c r="K356" s="328" t="s">
        <v>33</v>
      </c>
      <c r="L356" s="385" t="s">
        <v>32</v>
      </c>
      <c r="M356" s="386" t="s">
        <v>216</v>
      </c>
      <c r="N356" s="401" t="s">
        <v>68</v>
      </c>
      <c r="O356" s="401"/>
    </row>
    <row r="357" spans="1:15" ht="15.75">
      <c r="A357" s="570">
        <v>313</v>
      </c>
      <c r="B357" s="378">
        <v>43907</v>
      </c>
      <c r="C357" s="379" t="s">
        <v>31</v>
      </c>
      <c r="D357" s="379" t="s">
        <v>3</v>
      </c>
      <c r="E357" s="380" t="s">
        <v>605</v>
      </c>
      <c r="F357" s="381">
        <v>1</v>
      </c>
      <c r="G357" s="381">
        <v>0.6</v>
      </c>
      <c r="H357" s="382">
        <v>0.02</v>
      </c>
      <c r="I357" s="383">
        <v>30</v>
      </c>
      <c r="J357" s="384">
        <f t="shared" si="28"/>
        <v>18</v>
      </c>
      <c r="K357" s="328" t="s">
        <v>33</v>
      </c>
      <c r="L357" s="385"/>
      <c r="M357" s="386" t="s">
        <v>219</v>
      </c>
      <c r="N357" s="401" t="s">
        <v>68</v>
      </c>
      <c r="O357" s="401"/>
    </row>
    <row r="358" spans="1:15" ht="15.75">
      <c r="A358" s="343">
        <v>314</v>
      </c>
      <c r="B358" s="378">
        <v>43907</v>
      </c>
      <c r="C358" s="379" t="s">
        <v>31</v>
      </c>
      <c r="D358" s="379" t="s">
        <v>4</v>
      </c>
      <c r="E358" s="380" t="s">
        <v>249</v>
      </c>
      <c r="F358" s="381">
        <v>2.2000000000000002</v>
      </c>
      <c r="G358" s="381">
        <v>0.6</v>
      </c>
      <c r="H358" s="382">
        <v>0.02</v>
      </c>
      <c r="I358" s="383">
        <v>31</v>
      </c>
      <c r="J358" s="384">
        <f t="shared" si="28"/>
        <v>40.92</v>
      </c>
      <c r="K358" s="328" t="s">
        <v>33</v>
      </c>
      <c r="L358" s="385" t="s">
        <v>32</v>
      </c>
      <c r="M358" s="386" t="s">
        <v>216</v>
      </c>
      <c r="N358" s="401" t="s">
        <v>68</v>
      </c>
      <c r="O358" s="401"/>
    </row>
    <row r="359" spans="1:15" ht="15.75">
      <c r="A359" s="570">
        <v>315</v>
      </c>
      <c r="B359" s="378">
        <v>43907</v>
      </c>
      <c r="C359" s="379" t="s">
        <v>31</v>
      </c>
      <c r="D359" s="379" t="s">
        <v>4</v>
      </c>
      <c r="E359" s="380" t="s">
        <v>299</v>
      </c>
      <c r="F359" s="381">
        <v>1.2</v>
      </c>
      <c r="G359" s="381">
        <v>0.6</v>
      </c>
      <c r="H359" s="382">
        <v>0.02</v>
      </c>
      <c r="I359" s="383">
        <v>45</v>
      </c>
      <c r="J359" s="384">
        <f t="shared" si="28"/>
        <v>32.4</v>
      </c>
      <c r="K359" s="328" t="s">
        <v>33</v>
      </c>
      <c r="L359" s="385"/>
      <c r="M359" s="386" t="s">
        <v>219</v>
      </c>
      <c r="N359" s="401" t="s">
        <v>68</v>
      </c>
      <c r="O359" s="401"/>
    </row>
    <row r="360" spans="1:15" ht="15.75">
      <c r="A360" s="343">
        <v>316</v>
      </c>
      <c r="B360" s="378">
        <v>43907</v>
      </c>
      <c r="C360" s="379" t="s">
        <v>31</v>
      </c>
      <c r="D360" s="379" t="s">
        <v>3</v>
      </c>
      <c r="E360" s="380" t="s">
        <v>375</v>
      </c>
      <c r="F360" s="381">
        <v>1.9</v>
      </c>
      <c r="G360" s="381">
        <v>0.6</v>
      </c>
      <c r="H360" s="382">
        <v>0.02</v>
      </c>
      <c r="I360" s="383">
        <v>19</v>
      </c>
      <c r="J360" s="384">
        <f t="shared" si="28"/>
        <v>21.659999999999997</v>
      </c>
      <c r="K360" s="328" t="s">
        <v>33</v>
      </c>
      <c r="L360" s="385" t="s">
        <v>32</v>
      </c>
      <c r="M360" s="386" t="s">
        <v>216</v>
      </c>
      <c r="N360" s="401" t="s">
        <v>68</v>
      </c>
      <c r="O360" s="401"/>
    </row>
    <row r="361" spans="1:15" ht="15.75">
      <c r="A361" s="570">
        <v>317</v>
      </c>
      <c r="B361" s="378">
        <v>43907</v>
      </c>
      <c r="C361" s="379" t="s">
        <v>31</v>
      </c>
      <c r="D361" s="379" t="s">
        <v>4</v>
      </c>
      <c r="E361" s="380" t="s">
        <v>257</v>
      </c>
      <c r="F361" s="381">
        <v>1</v>
      </c>
      <c r="G361" s="381">
        <v>0.6</v>
      </c>
      <c r="H361" s="382">
        <v>0.02</v>
      </c>
      <c r="I361" s="383">
        <v>37</v>
      </c>
      <c r="J361" s="384">
        <f t="shared" si="28"/>
        <v>22.2</v>
      </c>
      <c r="K361" s="328" t="s">
        <v>33</v>
      </c>
      <c r="L361" s="385"/>
      <c r="M361" s="386" t="s">
        <v>216</v>
      </c>
      <c r="N361" s="401" t="s">
        <v>222</v>
      </c>
      <c r="O361" s="401"/>
    </row>
    <row r="362" spans="1:15" ht="15.75">
      <c r="A362" s="343">
        <v>318</v>
      </c>
      <c r="B362" s="378">
        <v>43907</v>
      </c>
      <c r="C362" s="379" t="s">
        <v>31</v>
      </c>
      <c r="D362" s="379" t="s">
        <v>4</v>
      </c>
      <c r="E362" s="380" t="s">
        <v>307</v>
      </c>
      <c r="F362" s="381">
        <v>1.6</v>
      </c>
      <c r="G362" s="381">
        <v>0.6</v>
      </c>
      <c r="H362" s="382">
        <v>0.02</v>
      </c>
      <c r="I362" s="383">
        <v>19</v>
      </c>
      <c r="J362" s="384">
        <f t="shared" si="28"/>
        <v>18.239999999999998</v>
      </c>
      <c r="K362" s="328" t="s">
        <v>33</v>
      </c>
      <c r="L362" s="385" t="s">
        <v>32</v>
      </c>
      <c r="M362" s="386" t="s">
        <v>219</v>
      </c>
      <c r="N362" s="401" t="s">
        <v>68</v>
      </c>
      <c r="O362" s="401"/>
    </row>
    <row r="363" spans="1:15" ht="15.75">
      <c r="A363" s="570">
        <v>319</v>
      </c>
      <c r="B363" s="823">
        <v>43907</v>
      </c>
      <c r="C363" s="824" t="s">
        <v>31</v>
      </c>
      <c r="D363" s="824" t="s">
        <v>3</v>
      </c>
      <c r="E363" s="822" t="s">
        <v>606</v>
      </c>
      <c r="F363" s="825">
        <v>1.1000000000000001</v>
      </c>
      <c r="G363" s="825">
        <v>0.6</v>
      </c>
      <c r="H363" s="826">
        <v>0.02</v>
      </c>
      <c r="I363" s="827">
        <v>40</v>
      </c>
      <c r="J363" s="828">
        <f t="shared" ref="J363:J364" si="29">F363*G363*I363</f>
        <v>26.400000000000002</v>
      </c>
      <c r="K363" s="829" t="s">
        <v>33</v>
      </c>
      <c r="L363" s="830"/>
      <c r="M363" s="831" t="s">
        <v>219</v>
      </c>
      <c r="N363" s="832" t="s">
        <v>68</v>
      </c>
      <c r="O363" s="401"/>
    </row>
    <row r="364" spans="1:15" ht="15.75">
      <c r="A364" s="570">
        <v>319</v>
      </c>
      <c r="B364" s="894">
        <v>43907</v>
      </c>
      <c r="C364" s="895" t="s">
        <v>31</v>
      </c>
      <c r="D364" s="895" t="s">
        <v>3</v>
      </c>
      <c r="E364" s="896" t="s">
        <v>215</v>
      </c>
      <c r="F364" s="897">
        <v>1.7</v>
      </c>
      <c r="G364" s="897">
        <v>0.6</v>
      </c>
      <c r="H364" s="898">
        <v>0.02</v>
      </c>
      <c r="I364" s="899">
        <v>11</v>
      </c>
      <c r="J364" s="900">
        <f t="shared" si="29"/>
        <v>11.22</v>
      </c>
      <c r="K364" s="901" t="s">
        <v>33</v>
      </c>
      <c r="L364" s="902" t="s">
        <v>32</v>
      </c>
      <c r="M364" s="903" t="s">
        <v>219</v>
      </c>
      <c r="N364" s="904" t="s">
        <v>68</v>
      </c>
      <c r="O364" s="401" t="s">
        <v>271</v>
      </c>
    </row>
    <row r="365" spans="1:15" ht="15.75">
      <c r="A365" s="570">
        <v>319</v>
      </c>
      <c r="B365" s="894">
        <v>43907</v>
      </c>
      <c r="C365" s="895" t="s">
        <v>31</v>
      </c>
      <c r="D365" s="895" t="s">
        <v>3</v>
      </c>
      <c r="E365" s="896" t="s">
        <v>215</v>
      </c>
      <c r="F365" s="897">
        <v>2.8</v>
      </c>
      <c r="G365" s="897">
        <v>0.6</v>
      </c>
      <c r="H365" s="898">
        <v>0.02</v>
      </c>
      <c r="I365" s="899">
        <v>30</v>
      </c>
      <c r="J365" s="900">
        <f t="shared" si="28"/>
        <v>50.4</v>
      </c>
      <c r="K365" s="901" t="s">
        <v>33</v>
      </c>
      <c r="L365" s="902" t="s">
        <v>32</v>
      </c>
      <c r="M365" s="903" t="s">
        <v>219</v>
      </c>
      <c r="N365" s="904" t="s">
        <v>68</v>
      </c>
      <c r="O365" s="401" t="s">
        <v>271</v>
      </c>
    </row>
    <row r="366" spans="1:15" ht="15.75">
      <c r="A366" s="343">
        <v>320</v>
      </c>
      <c r="B366" s="378">
        <v>43908</v>
      </c>
      <c r="C366" s="379" t="s">
        <v>31</v>
      </c>
      <c r="D366" s="379" t="s">
        <v>4</v>
      </c>
      <c r="E366" s="380" t="s">
        <v>611</v>
      </c>
      <c r="F366" s="381">
        <v>1.3</v>
      </c>
      <c r="G366" s="381">
        <v>0.6</v>
      </c>
      <c r="H366" s="382">
        <v>0.02</v>
      </c>
      <c r="I366" s="383">
        <v>30</v>
      </c>
      <c r="J366" s="384">
        <f t="shared" si="28"/>
        <v>23.400000000000002</v>
      </c>
      <c r="K366" s="328" t="s">
        <v>33</v>
      </c>
      <c r="L366" s="385"/>
      <c r="M366" s="386" t="s">
        <v>216</v>
      </c>
      <c r="N366" s="401" t="s">
        <v>222</v>
      </c>
      <c r="O366" s="401"/>
    </row>
    <row r="367" spans="1:15" ht="15.75">
      <c r="A367" s="570">
        <v>321</v>
      </c>
      <c r="B367" s="378">
        <v>43908</v>
      </c>
      <c r="C367" s="379" t="s">
        <v>31</v>
      </c>
      <c r="D367" s="379" t="s">
        <v>4</v>
      </c>
      <c r="E367" s="380" t="s">
        <v>613</v>
      </c>
      <c r="F367" s="381">
        <v>1.3</v>
      </c>
      <c r="G367" s="381">
        <v>0.6</v>
      </c>
      <c r="H367" s="382">
        <v>0.02</v>
      </c>
      <c r="I367" s="383">
        <v>19</v>
      </c>
      <c r="J367" s="384">
        <f t="shared" si="28"/>
        <v>14.82</v>
      </c>
      <c r="K367" s="328" t="s">
        <v>33</v>
      </c>
      <c r="L367" s="385"/>
      <c r="M367" s="386" t="s">
        <v>219</v>
      </c>
      <c r="N367" s="401" t="s">
        <v>222</v>
      </c>
      <c r="O367" s="401"/>
    </row>
    <row r="368" spans="1:15" ht="15.75">
      <c r="A368" s="343">
        <v>322</v>
      </c>
      <c r="B368" s="378">
        <v>43908</v>
      </c>
      <c r="C368" s="379" t="s">
        <v>31</v>
      </c>
      <c r="D368" s="379" t="s">
        <v>4</v>
      </c>
      <c r="E368" s="380" t="s">
        <v>296</v>
      </c>
      <c r="F368" s="381">
        <v>1.1000000000000001</v>
      </c>
      <c r="G368" s="381">
        <v>0.6</v>
      </c>
      <c r="H368" s="382">
        <v>2.5000000000000001E-2</v>
      </c>
      <c r="I368" s="383">
        <v>34</v>
      </c>
      <c r="J368" s="384">
        <f t="shared" si="28"/>
        <v>22.44</v>
      </c>
      <c r="K368" s="328" t="s">
        <v>33</v>
      </c>
      <c r="L368" s="385"/>
      <c r="M368" s="386" t="s">
        <v>571</v>
      </c>
      <c r="N368" s="401" t="s">
        <v>222</v>
      </c>
      <c r="O368" s="401"/>
    </row>
    <row r="369" spans="1:15" ht="15.75">
      <c r="A369" s="570">
        <v>323</v>
      </c>
      <c r="B369" s="378">
        <v>43908</v>
      </c>
      <c r="C369" s="379" t="s">
        <v>31</v>
      </c>
      <c r="D369" s="379" t="s">
        <v>3</v>
      </c>
      <c r="E369" s="380" t="s">
        <v>596</v>
      </c>
      <c r="F369" s="381">
        <v>1.8</v>
      </c>
      <c r="G369" s="381">
        <v>0.6</v>
      </c>
      <c r="H369" s="382">
        <v>0.02</v>
      </c>
      <c r="I369" s="383">
        <v>19</v>
      </c>
      <c r="J369" s="384">
        <f t="shared" si="28"/>
        <v>20.520000000000003</v>
      </c>
      <c r="K369" s="328" t="s">
        <v>33</v>
      </c>
      <c r="L369" s="385" t="s">
        <v>32</v>
      </c>
      <c r="M369" s="386" t="s">
        <v>216</v>
      </c>
      <c r="N369" s="401" t="s">
        <v>68</v>
      </c>
      <c r="O369" s="401"/>
    </row>
    <row r="370" spans="1:15" ht="15.75">
      <c r="A370" s="343">
        <v>324</v>
      </c>
      <c r="B370" s="378">
        <v>43908</v>
      </c>
      <c r="C370" s="379" t="s">
        <v>31</v>
      </c>
      <c r="D370" s="379" t="s">
        <v>3</v>
      </c>
      <c r="E370" s="380" t="s">
        <v>596</v>
      </c>
      <c r="F370" s="381">
        <v>2.6</v>
      </c>
      <c r="G370" s="381">
        <v>0.6</v>
      </c>
      <c r="H370" s="382">
        <v>0.02</v>
      </c>
      <c r="I370" s="383">
        <v>20</v>
      </c>
      <c r="J370" s="384">
        <f t="shared" si="28"/>
        <v>31.200000000000003</v>
      </c>
      <c r="K370" s="328" t="s">
        <v>33</v>
      </c>
      <c r="L370" s="385" t="s">
        <v>32</v>
      </c>
      <c r="M370" s="386" t="s">
        <v>216</v>
      </c>
      <c r="N370" s="401" t="s">
        <v>68</v>
      </c>
      <c r="O370" s="401"/>
    </row>
    <row r="371" spans="1:15" ht="15.75">
      <c r="A371" s="570">
        <v>325</v>
      </c>
      <c r="B371" s="378">
        <v>43908</v>
      </c>
      <c r="C371" s="379" t="s">
        <v>31</v>
      </c>
      <c r="D371" s="379" t="s">
        <v>3</v>
      </c>
      <c r="E371" s="380" t="s">
        <v>597</v>
      </c>
      <c r="F371" s="381">
        <v>1</v>
      </c>
      <c r="G371" s="381">
        <v>0.6</v>
      </c>
      <c r="H371" s="382">
        <v>0.02</v>
      </c>
      <c r="I371" s="383">
        <v>10</v>
      </c>
      <c r="J371" s="384">
        <f t="shared" si="28"/>
        <v>6</v>
      </c>
      <c r="K371" s="328" t="s">
        <v>33</v>
      </c>
      <c r="L371" s="385" t="s">
        <v>32</v>
      </c>
      <c r="M371" s="386" t="s">
        <v>219</v>
      </c>
      <c r="N371" s="401" t="s">
        <v>68</v>
      </c>
      <c r="O371" s="401"/>
    </row>
    <row r="372" spans="1:15" ht="15.75">
      <c r="A372" s="343">
        <v>326</v>
      </c>
      <c r="B372" s="378">
        <v>43908</v>
      </c>
      <c r="C372" s="379" t="s">
        <v>31</v>
      </c>
      <c r="D372" s="379" t="s">
        <v>3</v>
      </c>
      <c r="E372" s="380" t="s">
        <v>597</v>
      </c>
      <c r="F372" s="381">
        <v>1.5</v>
      </c>
      <c r="G372" s="381">
        <v>0.6</v>
      </c>
      <c r="H372" s="382">
        <v>0.02</v>
      </c>
      <c r="I372" s="383">
        <v>21</v>
      </c>
      <c r="J372" s="384">
        <f t="shared" si="28"/>
        <v>18.899999999999999</v>
      </c>
      <c r="K372" s="328" t="s">
        <v>33</v>
      </c>
      <c r="L372" s="385" t="s">
        <v>32</v>
      </c>
      <c r="M372" s="386" t="s">
        <v>219</v>
      </c>
      <c r="N372" s="401" t="s">
        <v>68</v>
      </c>
      <c r="O372" s="401"/>
    </row>
    <row r="373" spans="1:15" ht="15.75">
      <c r="A373" s="570">
        <v>327</v>
      </c>
      <c r="B373" s="378">
        <v>43908</v>
      </c>
      <c r="C373" s="379" t="s">
        <v>31</v>
      </c>
      <c r="D373" s="379" t="s">
        <v>4</v>
      </c>
      <c r="E373" s="380" t="s">
        <v>591</v>
      </c>
      <c r="F373" s="381">
        <v>1</v>
      </c>
      <c r="G373" s="381">
        <v>0.6</v>
      </c>
      <c r="H373" s="382">
        <v>0.02</v>
      </c>
      <c r="I373" s="383">
        <v>20</v>
      </c>
      <c r="J373" s="384">
        <f t="shared" si="28"/>
        <v>12</v>
      </c>
      <c r="K373" s="328" t="s">
        <v>33</v>
      </c>
      <c r="L373" s="385"/>
      <c r="M373" s="386" t="s">
        <v>219</v>
      </c>
      <c r="N373" s="401" t="s">
        <v>222</v>
      </c>
      <c r="O373" s="401"/>
    </row>
    <row r="374" spans="1:15" ht="15.75">
      <c r="A374" s="343">
        <v>328</v>
      </c>
      <c r="B374" s="378">
        <v>43908</v>
      </c>
      <c r="C374" s="379" t="s">
        <v>31</v>
      </c>
      <c r="D374" s="379" t="s">
        <v>4</v>
      </c>
      <c r="E374" s="380" t="s">
        <v>254</v>
      </c>
      <c r="F374" s="381">
        <v>2</v>
      </c>
      <c r="G374" s="381">
        <v>0.6</v>
      </c>
      <c r="H374" s="382">
        <v>0.02</v>
      </c>
      <c r="I374" s="383">
        <v>45</v>
      </c>
      <c r="J374" s="384">
        <f t="shared" si="28"/>
        <v>54</v>
      </c>
      <c r="K374" s="328" t="s">
        <v>33</v>
      </c>
      <c r="L374" s="385"/>
      <c r="M374" s="386" t="s">
        <v>217</v>
      </c>
      <c r="N374" s="401" t="s">
        <v>222</v>
      </c>
      <c r="O374" s="401"/>
    </row>
    <row r="375" spans="1:15" ht="15.75">
      <c r="A375" s="570">
        <v>329</v>
      </c>
      <c r="B375" s="378">
        <v>43908</v>
      </c>
      <c r="C375" s="379" t="s">
        <v>31</v>
      </c>
      <c r="D375" s="379" t="s">
        <v>3</v>
      </c>
      <c r="E375" s="380" t="s">
        <v>592</v>
      </c>
      <c r="F375" s="381">
        <v>1.2</v>
      </c>
      <c r="G375" s="381">
        <v>0.6</v>
      </c>
      <c r="H375" s="382">
        <v>0.02</v>
      </c>
      <c r="I375" s="383">
        <v>27</v>
      </c>
      <c r="J375" s="384">
        <f t="shared" ref="J375:J438" si="30">F375*G375*I375</f>
        <v>19.439999999999998</v>
      </c>
      <c r="K375" s="328" t="s">
        <v>33</v>
      </c>
      <c r="L375" s="385" t="s">
        <v>32</v>
      </c>
      <c r="M375" s="386" t="s">
        <v>216</v>
      </c>
      <c r="N375" s="401" t="s">
        <v>68</v>
      </c>
      <c r="O375" s="401"/>
    </row>
    <row r="376" spans="1:15" ht="15.75">
      <c r="A376" s="343">
        <v>330</v>
      </c>
      <c r="B376" s="378">
        <v>43908</v>
      </c>
      <c r="C376" s="379" t="s">
        <v>31</v>
      </c>
      <c r="D376" s="379" t="s">
        <v>3</v>
      </c>
      <c r="E376" s="380" t="s">
        <v>594</v>
      </c>
      <c r="F376" s="381">
        <v>2.4</v>
      </c>
      <c r="G376" s="381">
        <v>0.6</v>
      </c>
      <c r="H376" s="382">
        <v>0.02</v>
      </c>
      <c r="I376" s="383">
        <v>41</v>
      </c>
      <c r="J376" s="384">
        <f t="shared" si="30"/>
        <v>59.04</v>
      </c>
      <c r="K376" s="328" t="s">
        <v>33</v>
      </c>
      <c r="L376" s="385" t="s">
        <v>32</v>
      </c>
      <c r="M376" s="386" t="s">
        <v>218</v>
      </c>
      <c r="N376" s="401" t="s">
        <v>68</v>
      </c>
      <c r="O376" s="401"/>
    </row>
    <row r="377" spans="1:15" ht="15.75">
      <c r="A377" s="570">
        <v>331</v>
      </c>
      <c r="B377" s="378">
        <v>43908</v>
      </c>
      <c r="C377" s="379" t="s">
        <v>31</v>
      </c>
      <c r="D377" s="379" t="s">
        <v>3</v>
      </c>
      <c r="E377" s="380" t="s">
        <v>601</v>
      </c>
      <c r="F377" s="381">
        <v>1.7</v>
      </c>
      <c r="G377" s="381">
        <v>0.6</v>
      </c>
      <c r="H377" s="382">
        <v>0.02</v>
      </c>
      <c r="I377" s="383">
        <v>20</v>
      </c>
      <c r="J377" s="384">
        <f t="shared" si="30"/>
        <v>20.399999999999999</v>
      </c>
      <c r="K377" s="328" t="s">
        <v>33</v>
      </c>
      <c r="L377" s="385" t="s">
        <v>32</v>
      </c>
      <c r="M377" s="386" t="s">
        <v>216</v>
      </c>
      <c r="N377" s="401" t="s">
        <v>68</v>
      </c>
      <c r="O377" s="401"/>
    </row>
    <row r="378" spans="1:15" ht="15.75">
      <c r="A378" s="343">
        <v>332</v>
      </c>
      <c r="B378" s="378">
        <v>43908</v>
      </c>
      <c r="C378" s="379" t="s">
        <v>31</v>
      </c>
      <c r="D378" s="379" t="s">
        <v>3</v>
      </c>
      <c r="E378" s="380" t="s">
        <v>601</v>
      </c>
      <c r="F378" s="381">
        <v>2.5</v>
      </c>
      <c r="G378" s="381">
        <v>0.6</v>
      </c>
      <c r="H378" s="382">
        <v>0.02</v>
      </c>
      <c r="I378" s="383">
        <v>20</v>
      </c>
      <c r="J378" s="384">
        <f t="shared" si="30"/>
        <v>30</v>
      </c>
      <c r="K378" s="328" t="s">
        <v>33</v>
      </c>
      <c r="L378" s="385" t="s">
        <v>32</v>
      </c>
      <c r="M378" s="386" t="s">
        <v>216</v>
      </c>
      <c r="N378" s="401" t="s">
        <v>68</v>
      </c>
      <c r="O378" s="401"/>
    </row>
    <row r="379" spans="1:15" ht="15.75">
      <c r="A379" s="570">
        <v>333</v>
      </c>
      <c r="B379" s="378">
        <v>43908</v>
      </c>
      <c r="C379" s="379" t="s">
        <v>31</v>
      </c>
      <c r="D379" s="379" t="s">
        <v>3</v>
      </c>
      <c r="E379" s="380" t="s">
        <v>600</v>
      </c>
      <c r="F379" s="381">
        <v>1.6</v>
      </c>
      <c r="G379" s="381">
        <v>0.6</v>
      </c>
      <c r="H379" s="382">
        <v>0.02</v>
      </c>
      <c r="I379" s="383">
        <v>40</v>
      </c>
      <c r="J379" s="384">
        <f t="shared" si="30"/>
        <v>38.4</v>
      </c>
      <c r="K379" s="328" t="s">
        <v>33</v>
      </c>
      <c r="L379" s="385" t="s">
        <v>32</v>
      </c>
      <c r="M379" s="386" t="s">
        <v>219</v>
      </c>
      <c r="N379" s="401" t="s">
        <v>68</v>
      </c>
      <c r="O379" s="401"/>
    </row>
    <row r="380" spans="1:15" ht="15.75">
      <c r="A380" s="343">
        <v>334</v>
      </c>
      <c r="B380" s="378">
        <v>43908</v>
      </c>
      <c r="C380" s="379" t="s">
        <v>31</v>
      </c>
      <c r="D380" s="379" t="s">
        <v>3</v>
      </c>
      <c r="E380" s="380" t="s">
        <v>607</v>
      </c>
      <c r="F380" s="381">
        <v>1.2</v>
      </c>
      <c r="G380" s="381">
        <v>0.6</v>
      </c>
      <c r="H380" s="382">
        <v>0.02</v>
      </c>
      <c r="I380" s="552">
        <v>31</v>
      </c>
      <c r="J380" s="384">
        <f t="shared" si="30"/>
        <v>22.32</v>
      </c>
      <c r="K380" s="328" t="s">
        <v>33</v>
      </c>
      <c r="L380" s="385" t="s">
        <v>32</v>
      </c>
      <c r="M380" s="386" t="s">
        <v>219</v>
      </c>
      <c r="N380" s="401" t="s">
        <v>68</v>
      </c>
      <c r="O380" s="401"/>
    </row>
    <row r="381" spans="1:15" ht="15.75">
      <c r="A381" s="570">
        <v>335</v>
      </c>
      <c r="B381" s="378">
        <v>43908</v>
      </c>
      <c r="C381" s="379" t="s">
        <v>31</v>
      </c>
      <c r="D381" s="379" t="s">
        <v>4</v>
      </c>
      <c r="E381" s="380" t="s">
        <v>593</v>
      </c>
      <c r="F381" s="381">
        <v>1.2</v>
      </c>
      <c r="G381" s="381">
        <v>0.6</v>
      </c>
      <c r="H381" s="382">
        <v>0.02</v>
      </c>
      <c r="I381" s="383">
        <v>20</v>
      </c>
      <c r="J381" s="384">
        <f t="shared" si="30"/>
        <v>14.399999999999999</v>
      </c>
      <c r="K381" s="328" t="s">
        <v>33</v>
      </c>
      <c r="L381" s="385"/>
      <c r="M381" s="386" t="s">
        <v>216</v>
      </c>
      <c r="N381" s="401" t="s">
        <v>222</v>
      </c>
      <c r="O381" s="401"/>
    </row>
    <row r="382" spans="1:15" ht="15.75">
      <c r="A382" s="343">
        <v>336</v>
      </c>
      <c r="B382" s="378">
        <v>43908</v>
      </c>
      <c r="C382" s="379" t="s">
        <v>31</v>
      </c>
      <c r="D382" s="379" t="s">
        <v>3</v>
      </c>
      <c r="E382" s="380" t="s">
        <v>609</v>
      </c>
      <c r="F382" s="381">
        <v>1.2</v>
      </c>
      <c r="G382" s="381">
        <v>0.6</v>
      </c>
      <c r="H382" s="382">
        <v>0.02</v>
      </c>
      <c r="I382" s="383">
        <v>28</v>
      </c>
      <c r="J382" s="384">
        <f t="shared" si="30"/>
        <v>20.16</v>
      </c>
      <c r="K382" s="328" t="s">
        <v>33</v>
      </c>
      <c r="L382" s="385" t="s">
        <v>32</v>
      </c>
      <c r="M382" s="386" t="s">
        <v>217</v>
      </c>
      <c r="N382" s="401" t="s">
        <v>68</v>
      </c>
      <c r="O382" s="401"/>
    </row>
    <row r="383" spans="1:15" ht="15.75">
      <c r="A383" s="570">
        <v>337</v>
      </c>
      <c r="B383" s="378">
        <v>43908</v>
      </c>
      <c r="C383" s="379" t="s">
        <v>31</v>
      </c>
      <c r="D383" s="379" t="s">
        <v>4</v>
      </c>
      <c r="E383" s="380" t="s">
        <v>305</v>
      </c>
      <c r="F383" s="381">
        <v>1.2</v>
      </c>
      <c r="G383" s="381">
        <v>0.6</v>
      </c>
      <c r="H383" s="382">
        <v>2.5000000000000001E-2</v>
      </c>
      <c r="I383" s="383">
        <v>43</v>
      </c>
      <c r="J383" s="384">
        <f t="shared" si="30"/>
        <v>30.959999999999997</v>
      </c>
      <c r="K383" s="328" t="s">
        <v>33</v>
      </c>
      <c r="L383" s="385" t="s">
        <v>32</v>
      </c>
      <c r="M383" s="386" t="s">
        <v>571</v>
      </c>
      <c r="N383" s="401" t="s">
        <v>222</v>
      </c>
      <c r="O383" s="401"/>
    </row>
    <row r="384" spans="1:15" ht="15.75">
      <c r="A384" s="343">
        <v>338</v>
      </c>
      <c r="B384" s="823">
        <v>43908</v>
      </c>
      <c r="C384" s="824" t="s">
        <v>31</v>
      </c>
      <c r="D384" s="824" t="s">
        <v>4</v>
      </c>
      <c r="E384" s="822" t="s">
        <v>599</v>
      </c>
      <c r="F384" s="825">
        <v>2.1</v>
      </c>
      <c r="G384" s="825">
        <v>0.6</v>
      </c>
      <c r="H384" s="826">
        <v>0.02</v>
      </c>
      <c r="I384" s="827">
        <v>41</v>
      </c>
      <c r="J384" s="828">
        <f t="shared" si="30"/>
        <v>51.660000000000004</v>
      </c>
      <c r="K384" s="829" t="s">
        <v>33</v>
      </c>
      <c r="L384" s="830"/>
      <c r="M384" s="831" t="s">
        <v>216</v>
      </c>
      <c r="N384" s="832" t="s">
        <v>222</v>
      </c>
      <c r="O384" s="401"/>
    </row>
    <row r="385" spans="1:15" ht="15.75">
      <c r="A385" s="570">
        <v>339</v>
      </c>
      <c r="B385" s="378">
        <v>43909</v>
      </c>
      <c r="C385" s="379" t="s">
        <v>31</v>
      </c>
      <c r="D385" s="379" t="s">
        <v>4</v>
      </c>
      <c r="E385" s="380" t="s">
        <v>330</v>
      </c>
      <c r="F385" s="381">
        <v>1.2</v>
      </c>
      <c r="G385" s="381">
        <v>0.6</v>
      </c>
      <c r="H385" s="382">
        <v>0.02</v>
      </c>
      <c r="I385" s="383">
        <v>30</v>
      </c>
      <c r="J385" s="384">
        <f t="shared" si="30"/>
        <v>21.599999999999998</v>
      </c>
      <c r="K385" s="328" t="s">
        <v>33</v>
      </c>
      <c r="L385" s="385" t="s">
        <v>32</v>
      </c>
      <c r="M385" s="386" t="s">
        <v>219</v>
      </c>
      <c r="N385" s="401" t="s">
        <v>68</v>
      </c>
      <c r="O385" s="401"/>
    </row>
    <row r="386" spans="1:15" ht="15.75">
      <c r="A386" s="343">
        <v>340</v>
      </c>
      <c r="B386" s="378">
        <v>43909</v>
      </c>
      <c r="C386" s="379" t="s">
        <v>31</v>
      </c>
      <c r="D386" s="379" t="s">
        <v>4</v>
      </c>
      <c r="E386" s="380" t="s">
        <v>331</v>
      </c>
      <c r="F386" s="381">
        <v>1</v>
      </c>
      <c r="G386" s="381">
        <v>0.6</v>
      </c>
      <c r="H386" s="382">
        <v>0.02</v>
      </c>
      <c r="I386" s="383">
        <v>41</v>
      </c>
      <c r="J386" s="384">
        <f t="shared" si="30"/>
        <v>24.599999999999998</v>
      </c>
      <c r="K386" s="328" t="s">
        <v>33</v>
      </c>
      <c r="L386" s="385"/>
      <c r="M386" s="386" t="s">
        <v>219</v>
      </c>
      <c r="N386" s="401" t="s">
        <v>222</v>
      </c>
      <c r="O386" s="401"/>
    </row>
    <row r="387" spans="1:15" ht="15.75">
      <c r="A387" s="570">
        <v>341</v>
      </c>
      <c r="B387" s="378">
        <v>43909</v>
      </c>
      <c r="C387" s="379" t="s">
        <v>31</v>
      </c>
      <c r="D387" s="379" t="s">
        <v>4</v>
      </c>
      <c r="E387" s="380" t="s">
        <v>638</v>
      </c>
      <c r="F387" s="381">
        <v>1</v>
      </c>
      <c r="G387" s="381">
        <v>0.6</v>
      </c>
      <c r="H387" s="382">
        <v>2.5000000000000001E-2</v>
      </c>
      <c r="I387" s="383">
        <v>34</v>
      </c>
      <c r="J387" s="384">
        <f t="shared" si="30"/>
        <v>20.399999999999999</v>
      </c>
      <c r="K387" s="328" t="s">
        <v>33</v>
      </c>
      <c r="L387" s="385"/>
      <c r="M387" s="386" t="s">
        <v>571</v>
      </c>
      <c r="N387" s="401" t="s">
        <v>222</v>
      </c>
      <c r="O387" s="401"/>
    </row>
    <row r="388" spans="1:15" ht="15.75">
      <c r="A388" s="343">
        <v>342</v>
      </c>
      <c r="B388" s="378">
        <v>43909</v>
      </c>
      <c r="C388" s="379" t="s">
        <v>31</v>
      </c>
      <c r="D388" s="379" t="s">
        <v>3</v>
      </c>
      <c r="E388" s="380" t="s">
        <v>639</v>
      </c>
      <c r="F388" s="381">
        <v>1.8</v>
      </c>
      <c r="G388" s="381">
        <v>0.6</v>
      </c>
      <c r="H388" s="382">
        <v>0.02</v>
      </c>
      <c r="I388" s="383">
        <v>42</v>
      </c>
      <c r="J388" s="384">
        <f t="shared" si="30"/>
        <v>45.36</v>
      </c>
      <c r="K388" s="328" t="s">
        <v>33</v>
      </c>
      <c r="L388" s="385" t="s">
        <v>32</v>
      </c>
      <c r="M388" s="386" t="s">
        <v>219</v>
      </c>
      <c r="N388" s="401" t="s">
        <v>68</v>
      </c>
      <c r="O388" s="401"/>
    </row>
    <row r="389" spans="1:15" ht="15.75">
      <c r="A389" s="570">
        <v>343</v>
      </c>
      <c r="B389" s="378">
        <v>43909</v>
      </c>
      <c r="C389" s="379" t="s">
        <v>31</v>
      </c>
      <c r="D389" s="379" t="s">
        <v>3</v>
      </c>
      <c r="E389" s="380" t="s">
        <v>640</v>
      </c>
      <c r="F389" s="381">
        <v>1.8</v>
      </c>
      <c r="G389" s="381">
        <v>0.6</v>
      </c>
      <c r="H389" s="382">
        <v>0.02</v>
      </c>
      <c r="I389" s="383">
        <v>38</v>
      </c>
      <c r="J389" s="384">
        <f t="shared" si="30"/>
        <v>41.040000000000006</v>
      </c>
      <c r="K389" s="328" t="s">
        <v>33</v>
      </c>
      <c r="L389" s="385" t="s">
        <v>32</v>
      </c>
      <c r="M389" s="386" t="s">
        <v>216</v>
      </c>
      <c r="N389" s="401" t="s">
        <v>68</v>
      </c>
      <c r="O389" s="401"/>
    </row>
    <row r="390" spans="1:15" ht="15.75">
      <c r="A390" s="343">
        <v>344</v>
      </c>
      <c r="B390" s="378">
        <v>43909</v>
      </c>
      <c r="C390" s="379" t="s">
        <v>31</v>
      </c>
      <c r="D390" s="379" t="s">
        <v>4</v>
      </c>
      <c r="E390" s="380" t="s">
        <v>616</v>
      </c>
      <c r="F390" s="381">
        <v>1.1000000000000001</v>
      </c>
      <c r="G390" s="381">
        <v>0.6</v>
      </c>
      <c r="H390" s="382">
        <v>0.02</v>
      </c>
      <c r="I390" s="383">
        <v>38</v>
      </c>
      <c r="J390" s="384">
        <f t="shared" si="30"/>
        <v>25.080000000000002</v>
      </c>
      <c r="K390" s="328" t="s">
        <v>33</v>
      </c>
      <c r="L390" s="385"/>
      <c r="M390" s="386" t="s">
        <v>219</v>
      </c>
      <c r="N390" s="401" t="s">
        <v>222</v>
      </c>
      <c r="O390" s="401"/>
    </row>
    <row r="391" spans="1:15" ht="15.75">
      <c r="A391" s="570">
        <v>345</v>
      </c>
      <c r="B391" s="378">
        <v>43909</v>
      </c>
      <c r="C391" s="379" t="s">
        <v>31</v>
      </c>
      <c r="D391" s="379" t="s">
        <v>4</v>
      </c>
      <c r="E391" s="380" t="s">
        <v>255</v>
      </c>
      <c r="F391" s="381">
        <v>1.2</v>
      </c>
      <c r="G391" s="381">
        <v>0.6</v>
      </c>
      <c r="H391" s="382">
        <v>2.5000000000000001E-2</v>
      </c>
      <c r="I391" s="383">
        <v>37</v>
      </c>
      <c r="J391" s="384">
        <f t="shared" si="30"/>
        <v>26.64</v>
      </c>
      <c r="K391" s="328" t="s">
        <v>33</v>
      </c>
      <c r="L391" s="385"/>
      <c r="M391" s="386" t="s">
        <v>571</v>
      </c>
      <c r="N391" s="401" t="s">
        <v>222</v>
      </c>
      <c r="O391" s="401"/>
    </row>
    <row r="392" spans="1:15" ht="15.75">
      <c r="A392" s="343">
        <v>346</v>
      </c>
      <c r="B392" s="378">
        <v>43909</v>
      </c>
      <c r="C392" s="379" t="s">
        <v>31</v>
      </c>
      <c r="D392" s="379" t="s">
        <v>4</v>
      </c>
      <c r="E392" s="380" t="s">
        <v>595</v>
      </c>
      <c r="F392" s="381">
        <v>1.1000000000000001</v>
      </c>
      <c r="G392" s="381">
        <v>0.6</v>
      </c>
      <c r="H392" s="382">
        <v>0.02</v>
      </c>
      <c r="I392" s="383">
        <v>63</v>
      </c>
      <c r="J392" s="384">
        <f t="shared" si="30"/>
        <v>41.580000000000005</v>
      </c>
      <c r="K392" s="328" t="s">
        <v>33</v>
      </c>
      <c r="L392" s="385"/>
      <c r="M392" s="386" t="s">
        <v>217</v>
      </c>
      <c r="N392" s="401" t="s">
        <v>222</v>
      </c>
      <c r="O392" s="401"/>
    </row>
    <row r="393" spans="1:15" ht="15.75">
      <c r="A393" s="570">
        <v>347</v>
      </c>
      <c r="B393" s="378">
        <v>43909</v>
      </c>
      <c r="C393" s="379" t="s">
        <v>31</v>
      </c>
      <c r="D393" s="379" t="s">
        <v>3</v>
      </c>
      <c r="E393" s="380" t="s">
        <v>329</v>
      </c>
      <c r="F393" s="381">
        <v>1.3</v>
      </c>
      <c r="G393" s="381">
        <v>0.6</v>
      </c>
      <c r="H393" s="382">
        <v>0.02</v>
      </c>
      <c r="I393" s="383">
        <v>36</v>
      </c>
      <c r="J393" s="384">
        <f t="shared" si="30"/>
        <v>28.080000000000002</v>
      </c>
      <c r="K393" s="328" t="s">
        <v>33</v>
      </c>
      <c r="L393" s="385"/>
      <c r="M393" s="386" t="s">
        <v>216</v>
      </c>
      <c r="N393" s="401" t="s">
        <v>68</v>
      </c>
      <c r="O393" s="401"/>
    </row>
    <row r="394" spans="1:15" ht="15.75">
      <c r="A394" s="343">
        <v>348</v>
      </c>
      <c r="B394" s="378">
        <v>43909</v>
      </c>
      <c r="C394" s="379" t="s">
        <v>31</v>
      </c>
      <c r="D394" s="379" t="s">
        <v>4</v>
      </c>
      <c r="E394" s="380" t="s">
        <v>328</v>
      </c>
      <c r="F394" s="381">
        <v>1.3</v>
      </c>
      <c r="G394" s="381">
        <v>0.6</v>
      </c>
      <c r="H394" s="382">
        <v>2.5000000000000001E-2</v>
      </c>
      <c r="I394" s="383">
        <v>33</v>
      </c>
      <c r="J394" s="384">
        <f t="shared" si="30"/>
        <v>25.740000000000002</v>
      </c>
      <c r="K394" s="328" t="s">
        <v>33</v>
      </c>
      <c r="L394" s="385" t="s">
        <v>32</v>
      </c>
      <c r="M394" s="386" t="s">
        <v>571</v>
      </c>
      <c r="N394" s="401" t="s">
        <v>222</v>
      </c>
      <c r="O394" s="401"/>
    </row>
    <row r="395" spans="1:15" ht="15.75">
      <c r="A395" s="570">
        <v>349</v>
      </c>
      <c r="B395" s="378">
        <v>43909</v>
      </c>
      <c r="C395" s="379" t="s">
        <v>31</v>
      </c>
      <c r="D395" s="379" t="s">
        <v>3</v>
      </c>
      <c r="E395" s="380" t="s">
        <v>647</v>
      </c>
      <c r="F395" s="381">
        <v>1.2</v>
      </c>
      <c r="G395" s="381">
        <v>0.6</v>
      </c>
      <c r="H395" s="382">
        <v>0.02</v>
      </c>
      <c r="I395" s="383">
        <v>40</v>
      </c>
      <c r="J395" s="384">
        <f t="shared" si="30"/>
        <v>28.799999999999997</v>
      </c>
      <c r="K395" s="328" t="s">
        <v>33</v>
      </c>
      <c r="L395" s="385"/>
      <c r="M395" s="386" t="s">
        <v>219</v>
      </c>
      <c r="N395" s="401" t="s">
        <v>68</v>
      </c>
      <c r="O395" s="401"/>
    </row>
    <row r="396" spans="1:15" ht="15.75">
      <c r="A396" s="343">
        <v>350</v>
      </c>
      <c r="B396" s="378">
        <v>43909</v>
      </c>
      <c r="C396" s="379" t="s">
        <v>31</v>
      </c>
      <c r="D396" s="379" t="s">
        <v>3</v>
      </c>
      <c r="E396" s="380" t="s">
        <v>478</v>
      </c>
      <c r="F396" s="381">
        <v>1</v>
      </c>
      <c r="G396" s="381">
        <v>0.6</v>
      </c>
      <c r="H396" s="382">
        <v>0.02</v>
      </c>
      <c r="I396" s="383">
        <v>8</v>
      </c>
      <c r="J396" s="384">
        <f t="shared" si="30"/>
        <v>4.8</v>
      </c>
      <c r="K396" s="328" t="s">
        <v>33</v>
      </c>
      <c r="L396" s="385" t="s">
        <v>32</v>
      </c>
      <c r="M396" s="386" t="s">
        <v>216</v>
      </c>
      <c r="N396" s="401" t="s">
        <v>68</v>
      </c>
      <c r="O396" s="401"/>
    </row>
    <row r="397" spans="1:15" ht="15.75">
      <c r="A397" s="570">
        <v>351</v>
      </c>
      <c r="B397" s="378">
        <v>43909</v>
      </c>
      <c r="C397" s="379" t="s">
        <v>31</v>
      </c>
      <c r="D397" s="379" t="s">
        <v>3</v>
      </c>
      <c r="E397" s="380" t="s">
        <v>478</v>
      </c>
      <c r="F397" s="381">
        <v>1.8</v>
      </c>
      <c r="G397" s="381">
        <v>0.6</v>
      </c>
      <c r="H397" s="382">
        <v>0.02</v>
      </c>
      <c r="I397" s="383">
        <v>20</v>
      </c>
      <c r="J397" s="384">
        <f t="shared" si="30"/>
        <v>21.6</v>
      </c>
      <c r="K397" s="328" t="s">
        <v>33</v>
      </c>
      <c r="L397" s="385" t="s">
        <v>32</v>
      </c>
      <c r="M397" s="386" t="s">
        <v>216</v>
      </c>
      <c r="N397" s="401" t="s">
        <v>68</v>
      </c>
      <c r="O397" s="401"/>
    </row>
    <row r="398" spans="1:15" ht="15.75">
      <c r="A398" s="343">
        <v>352</v>
      </c>
      <c r="B398" s="378">
        <v>43909</v>
      </c>
      <c r="C398" s="379" t="s">
        <v>31</v>
      </c>
      <c r="D398" s="379" t="s">
        <v>3</v>
      </c>
      <c r="E398" s="380" t="s">
        <v>598</v>
      </c>
      <c r="F398" s="381">
        <v>1.2</v>
      </c>
      <c r="G398" s="381">
        <v>0.6</v>
      </c>
      <c r="H398" s="382">
        <v>0.02</v>
      </c>
      <c r="I398" s="383">
        <v>28</v>
      </c>
      <c r="J398" s="384">
        <f t="shared" si="30"/>
        <v>20.16</v>
      </c>
      <c r="K398" s="328" t="s">
        <v>33</v>
      </c>
      <c r="L398" s="385" t="s">
        <v>32</v>
      </c>
      <c r="M398" s="386" t="s">
        <v>219</v>
      </c>
      <c r="N398" s="401" t="s">
        <v>68</v>
      </c>
      <c r="O398" s="401"/>
    </row>
    <row r="399" spans="1:15" ht="15.75">
      <c r="A399" s="570">
        <v>353</v>
      </c>
      <c r="B399" s="378">
        <v>43909</v>
      </c>
      <c r="C399" s="379" t="s">
        <v>31</v>
      </c>
      <c r="D399" s="379" t="s">
        <v>4</v>
      </c>
      <c r="E399" s="380" t="s">
        <v>615</v>
      </c>
      <c r="F399" s="381">
        <v>1.5</v>
      </c>
      <c r="G399" s="381">
        <v>0.6</v>
      </c>
      <c r="H399" s="382">
        <v>0.02</v>
      </c>
      <c r="I399" s="383">
        <v>36</v>
      </c>
      <c r="J399" s="384">
        <f t="shared" si="30"/>
        <v>32.4</v>
      </c>
      <c r="K399" s="328" t="s">
        <v>33</v>
      </c>
      <c r="L399" s="385"/>
      <c r="M399" s="386" t="s">
        <v>216</v>
      </c>
      <c r="N399" s="401" t="s">
        <v>68</v>
      </c>
      <c r="O399" s="401"/>
    </row>
    <row r="400" spans="1:15" ht="15.75">
      <c r="A400" s="343">
        <v>354</v>
      </c>
      <c r="B400" s="378">
        <v>43909</v>
      </c>
      <c r="C400" s="379" t="s">
        <v>31</v>
      </c>
      <c r="D400" s="379" t="s">
        <v>4</v>
      </c>
      <c r="E400" s="380" t="s">
        <v>653</v>
      </c>
      <c r="F400" s="381">
        <v>1.2</v>
      </c>
      <c r="G400" s="381">
        <v>0.6</v>
      </c>
      <c r="H400" s="382">
        <v>2.5000000000000001E-2</v>
      </c>
      <c r="I400" s="383">
        <v>28</v>
      </c>
      <c r="J400" s="384">
        <f t="shared" si="30"/>
        <v>20.16</v>
      </c>
      <c r="K400" s="328" t="s">
        <v>33</v>
      </c>
      <c r="L400" s="385" t="s">
        <v>32</v>
      </c>
      <c r="M400" s="386" t="s">
        <v>571</v>
      </c>
      <c r="N400" s="401" t="s">
        <v>222</v>
      </c>
      <c r="O400" s="401"/>
    </row>
    <row r="401" spans="1:16" ht="15.75">
      <c r="A401" s="570">
        <v>355</v>
      </c>
      <c r="B401" s="378">
        <v>43909</v>
      </c>
      <c r="C401" s="379" t="s">
        <v>31</v>
      </c>
      <c r="D401" s="379" t="s">
        <v>4</v>
      </c>
      <c r="E401" s="380" t="s">
        <v>614</v>
      </c>
      <c r="F401" s="381">
        <v>1.1000000000000001</v>
      </c>
      <c r="G401" s="381">
        <v>0.6</v>
      </c>
      <c r="H401" s="382">
        <v>0.02</v>
      </c>
      <c r="I401" s="383">
        <v>24</v>
      </c>
      <c r="J401" s="384">
        <f t="shared" si="30"/>
        <v>15.84</v>
      </c>
      <c r="K401" s="328" t="s">
        <v>33</v>
      </c>
      <c r="L401" s="385"/>
      <c r="M401" s="386" t="s">
        <v>219</v>
      </c>
      <c r="N401" s="401" t="s">
        <v>68</v>
      </c>
      <c r="O401" s="401"/>
    </row>
    <row r="402" spans="1:16" ht="15.75">
      <c r="A402" s="343">
        <v>356</v>
      </c>
      <c r="B402" s="378">
        <v>43909</v>
      </c>
      <c r="C402" s="379" t="s">
        <v>31</v>
      </c>
      <c r="D402" s="379" t="s">
        <v>4</v>
      </c>
      <c r="E402" s="380" t="s">
        <v>652</v>
      </c>
      <c r="F402" s="381">
        <v>2.2000000000000002</v>
      </c>
      <c r="G402" s="381">
        <v>0.6</v>
      </c>
      <c r="H402" s="382">
        <v>2.5000000000000001E-2</v>
      </c>
      <c r="I402" s="552">
        <v>40</v>
      </c>
      <c r="J402" s="384">
        <f t="shared" si="30"/>
        <v>52.800000000000004</v>
      </c>
      <c r="K402" s="382" t="s">
        <v>33</v>
      </c>
      <c r="L402" s="382" t="s">
        <v>32</v>
      </c>
      <c r="M402" s="386" t="s">
        <v>218</v>
      </c>
      <c r="N402" s="401" t="s">
        <v>222</v>
      </c>
      <c r="O402" s="751"/>
      <c r="P402" s="751"/>
    </row>
    <row r="403" spans="1:16" ht="15.75">
      <c r="A403" s="570">
        <v>357</v>
      </c>
      <c r="B403" s="378">
        <v>43909</v>
      </c>
      <c r="C403" s="379" t="s">
        <v>31</v>
      </c>
      <c r="D403" s="379" t="s">
        <v>3</v>
      </c>
      <c r="E403" s="380" t="s">
        <v>384</v>
      </c>
      <c r="F403" s="381">
        <v>1.3</v>
      </c>
      <c r="G403" s="381">
        <v>0.6</v>
      </c>
      <c r="H403" s="382">
        <v>0.02</v>
      </c>
      <c r="I403" s="383">
        <v>24</v>
      </c>
      <c r="J403" s="384">
        <f t="shared" si="30"/>
        <v>18.72</v>
      </c>
      <c r="K403" s="328" t="s">
        <v>33</v>
      </c>
      <c r="L403" s="385"/>
      <c r="M403" s="386" t="s">
        <v>216</v>
      </c>
      <c r="N403" s="401" t="s">
        <v>68</v>
      </c>
      <c r="O403" s="401"/>
    </row>
    <row r="404" spans="1:16" ht="15.75">
      <c r="A404" s="343">
        <v>358</v>
      </c>
      <c r="B404" s="378">
        <v>43909</v>
      </c>
      <c r="C404" s="379" t="s">
        <v>31</v>
      </c>
      <c r="D404" s="379" t="s">
        <v>4</v>
      </c>
      <c r="E404" s="380" t="s">
        <v>362</v>
      </c>
      <c r="F404" s="381">
        <v>1.4</v>
      </c>
      <c r="G404" s="381">
        <v>0.6</v>
      </c>
      <c r="H404" s="382">
        <v>0.02</v>
      </c>
      <c r="I404" s="383">
        <v>45</v>
      </c>
      <c r="J404" s="384">
        <f t="shared" si="30"/>
        <v>37.799999999999997</v>
      </c>
      <c r="K404" s="328" t="s">
        <v>33</v>
      </c>
      <c r="L404" s="385" t="s">
        <v>32</v>
      </c>
      <c r="M404" s="386" t="s">
        <v>219</v>
      </c>
      <c r="N404" s="401" t="s">
        <v>68</v>
      </c>
      <c r="O404" s="401"/>
    </row>
    <row r="405" spans="1:16" ht="15.75">
      <c r="A405" s="570">
        <v>359</v>
      </c>
      <c r="B405" s="378">
        <v>43909</v>
      </c>
      <c r="C405" s="379" t="s">
        <v>31</v>
      </c>
      <c r="D405" s="379" t="s">
        <v>3</v>
      </c>
      <c r="E405" s="380" t="s">
        <v>363</v>
      </c>
      <c r="F405" s="381">
        <v>1.1000000000000001</v>
      </c>
      <c r="G405" s="381">
        <v>0.6</v>
      </c>
      <c r="H405" s="382">
        <v>0.02</v>
      </c>
      <c r="I405" s="383">
        <v>28</v>
      </c>
      <c r="J405" s="384">
        <f t="shared" si="30"/>
        <v>18.48</v>
      </c>
      <c r="K405" s="328" t="s">
        <v>33</v>
      </c>
      <c r="L405" s="385"/>
      <c r="M405" s="386" t="s">
        <v>216</v>
      </c>
      <c r="N405" s="401" t="s">
        <v>68</v>
      </c>
      <c r="O405" s="401"/>
    </row>
    <row r="406" spans="1:16" ht="15.75">
      <c r="A406" s="343">
        <v>360</v>
      </c>
      <c r="B406" s="378">
        <v>43909</v>
      </c>
      <c r="C406" s="379" t="s">
        <v>31</v>
      </c>
      <c r="D406" s="379" t="s">
        <v>3</v>
      </c>
      <c r="E406" s="380" t="s">
        <v>364</v>
      </c>
      <c r="F406" s="381">
        <v>1.6</v>
      </c>
      <c r="G406" s="381">
        <v>0.6</v>
      </c>
      <c r="H406" s="382">
        <v>0.02</v>
      </c>
      <c r="I406" s="383">
        <v>19</v>
      </c>
      <c r="J406" s="384">
        <f t="shared" si="30"/>
        <v>18.239999999999998</v>
      </c>
      <c r="K406" s="328" t="s">
        <v>33</v>
      </c>
      <c r="L406" s="385"/>
      <c r="M406" s="386" t="s">
        <v>219</v>
      </c>
      <c r="N406" s="401" t="s">
        <v>68</v>
      </c>
      <c r="O406" s="401"/>
    </row>
    <row r="407" spans="1:16" ht="15.75">
      <c r="A407" s="570">
        <v>361</v>
      </c>
      <c r="B407" s="378">
        <v>43909</v>
      </c>
      <c r="C407" s="379" t="s">
        <v>31</v>
      </c>
      <c r="D407" s="379" t="s">
        <v>4</v>
      </c>
      <c r="E407" s="380" t="s">
        <v>612</v>
      </c>
      <c r="F407" s="381">
        <v>1</v>
      </c>
      <c r="G407" s="381">
        <v>0.6</v>
      </c>
      <c r="H407" s="382">
        <v>0.02</v>
      </c>
      <c r="I407" s="383">
        <v>36</v>
      </c>
      <c r="J407" s="384">
        <f t="shared" si="30"/>
        <v>21.599999999999998</v>
      </c>
      <c r="K407" s="328" t="s">
        <v>33</v>
      </c>
      <c r="L407" s="385"/>
      <c r="M407" s="386" t="s">
        <v>216</v>
      </c>
      <c r="N407" s="401" t="s">
        <v>222</v>
      </c>
      <c r="O407" s="401"/>
    </row>
    <row r="408" spans="1:16" ht="15.75">
      <c r="A408" s="343">
        <v>362</v>
      </c>
      <c r="B408" s="378">
        <v>43909</v>
      </c>
      <c r="C408" s="379" t="s">
        <v>31</v>
      </c>
      <c r="D408" s="379" t="s">
        <v>3</v>
      </c>
      <c r="E408" s="380" t="s">
        <v>649</v>
      </c>
      <c r="F408" s="381">
        <v>1.6</v>
      </c>
      <c r="G408" s="381">
        <v>0.6</v>
      </c>
      <c r="H408" s="382">
        <v>0.02</v>
      </c>
      <c r="I408" s="383">
        <v>29</v>
      </c>
      <c r="J408" s="384">
        <f t="shared" si="30"/>
        <v>27.84</v>
      </c>
      <c r="K408" s="328" t="s">
        <v>33</v>
      </c>
      <c r="L408" s="385"/>
      <c r="M408" s="386" t="s">
        <v>219</v>
      </c>
      <c r="N408" s="401" t="s">
        <v>68</v>
      </c>
      <c r="O408" s="401"/>
    </row>
    <row r="409" spans="1:16" ht="15.75">
      <c r="A409" s="570">
        <v>363</v>
      </c>
      <c r="B409" s="378">
        <v>43909</v>
      </c>
      <c r="C409" s="379" t="s">
        <v>31</v>
      </c>
      <c r="D409" s="379" t="s">
        <v>3</v>
      </c>
      <c r="E409" s="380" t="s">
        <v>650</v>
      </c>
      <c r="F409" s="381">
        <v>1.7</v>
      </c>
      <c r="G409" s="381">
        <v>0.6</v>
      </c>
      <c r="H409" s="382">
        <v>0.02</v>
      </c>
      <c r="I409" s="383">
        <v>40</v>
      </c>
      <c r="J409" s="384">
        <f t="shared" si="30"/>
        <v>40.799999999999997</v>
      </c>
      <c r="K409" s="328" t="s">
        <v>33</v>
      </c>
      <c r="L409" s="385"/>
      <c r="M409" s="386" t="s">
        <v>217</v>
      </c>
      <c r="N409" s="401" t="s">
        <v>68</v>
      </c>
      <c r="O409" s="401"/>
    </row>
    <row r="410" spans="1:16" ht="15.75">
      <c r="A410" s="343">
        <v>364</v>
      </c>
      <c r="B410" s="823">
        <v>43909</v>
      </c>
      <c r="C410" s="824" t="s">
        <v>31</v>
      </c>
      <c r="D410" s="824" t="s">
        <v>3</v>
      </c>
      <c r="E410" s="822" t="s">
        <v>602</v>
      </c>
      <c r="F410" s="825">
        <v>2.4</v>
      </c>
      <c r="G410" s="825">
        <v>1</v>
      </c>
      <c r="H410" s="826">
        <v>0.02</v>
      </c>
      <c r="I410" s="827">
        <v>25</v>
      </c>
      <c r="J410" s="828">
        <f t="shared" si="30"/>
        <v>60</v>
      </c>
      <c r="K410" s="829" t="s">
        <v>33</v>
      </c>
      <c r="L410" s="830"/>
      <c r="M410" s="831" t="s">
        <v>308</v>
      </c>
      <c r="N410" s="832" t="s">
        <v>68</v>
      </c>
      <c r="O410" s="401"/>
    </row>
    <row r="411" spans="1:16" ht="15.75">
      <c r="A411" s="570">
        <v>365</v>
      </c>
      <c r="B411" s="378">
        <v>43910</v>
      </c>
      <c r="C411" s="379" t="s">
        <v>31</v>
      </c>
      <c r="D411" s="379" t="s">
        <v>3</v>
      </c>
      <c r="E411" s="380" t="s">
        <v>302</v>
      </c>
      <c r="F411" s="381">
        <v>1.2</v>
      </c>
      <c r="G411" s="381">
        <v>0.6</v>
      </c>
      <c r="H411" s="382">
        <v>0.02</v>
      </c>
      <c r="I411" s="383">
        <v>40</v>
      </c>
      <c r="J411" s="384">
        <f t="shared" si="30"/>
        <v>28.799999999999997</v>
      </c>
      <c r="K411" s="328" t="s">
        <v>33</v>
      </c>
      <c r="L411" s="385"/>
      <c r="M411" s="386" t="s">
        <v>216</v>
      </c>
      <c r="N411" s="401" t="s">
        <v>68</v>
      </c>
      <c r="O411" s="401"/>
    </row>
    <row r="412" spans="1:16" ht="15.75">
      <c r="A412" s="343">
        <v>366</v>
      </c>
      <c r="B412" s="378">
        <v>43910</v>
      </c>
      <c r="C412" s="379" t="s">
        <v>31</v>
      </c>
      <c r="D412" s="379" t="s">
        <v>3</v>
      </c>
      <c r="E412" s="380" t="s">
        <v>298</v>
      </c>
      <c r="F412" s="381">
        <v>1.3</v>
      </c>
      <c r="G412" s="381">
        <v>0.6</v>
      </c>
      <c r="H412" s="382">
        <v>0.02</v>
      </c>
      <c r="I412" s="383">
        <v>28</v>
      </c>
      <c r="J412" s="384">
        <f t="shared" si="30"/>
        <v>21.84</v>
      </c>
      <c r="K412" s="328" t="s">
        <v>33</v>
      </c>
      <c r="L412" s="385"/>
      <c r="M412" s="386" t="s">
        <v>219</v>
      </c>
      <c r="N412" s="401" t="s">
        <v>68</v>
      </c>
      <c r="O412" s="401"/>
    </row>
    <row r="413" spans="1:16" ht="15.75">
      <c r="A413" s="570">
        <v>367</v>
      </c>
      <c r="B413" s="378">
        <v>43910</v>
      </c>
      <c r="C413" s="379" t="s">
        <v>31</v>
      </c>
      <c r="D413" s="379" t="s">
        <v>4</v>
      </c>
      <c r="E413" s="380" t="s">
        <v>332</v>
      </c>
      <c r="F413" s="381">
        <v>1.3</v>
      </c>
      <c r="G413" s="381">
        <v>0.6</v>
      </c>
      <c r="H413" s="382">
        <v>0.02</v>
      </c>
      <c r="I413" s="383">
        <v>38</v>
      </c>
      <c r="J413" s="384">
        <f t="shared" si="30"/>
        <v>29.64</v>
      </c>
      <c r="K413" s="328" t="s">
        <v>33</v>
      </c>
      <c r="L413" s="385"/>
      <c r="M413" s="386" t="s">
        <v>216</v>
      </c>
      <c r="N413" s="401" t="s">
        <v>222</v>
      </c>
      <c r="O413" s="401"/>
    </row>
    <row r="414" spans="1:16" ht="15.75">
      <c r="A414" s="343">
        <v>368</v>
      </c>
      <c r="B414" s="378">
        <v>43910</v>
      </c>
      <c r="C414" s="379" t="s">
        <v>31</v>
      </c>
      <c r="D414" s="379" t="s">
        <v>4</v>
      </c>
      <c r="E414" s="380" t="s">
        <v>366</v>
      </c>
      <c r="F414" s="381">
        <v>1.1000000000000001</v>
      </c>
      <c r="G414" s="381">
        <v>0.6</v>
      </c>
      <c r="H414" s="382">
        <v>0.02</v>
      </c>
      <c r="I414" s="383">
        <v>28</v>
      </c>
      <c r="J414" s="384">
        <f t="shared" si="30"/>
        <v>18.48</v>
      </c>
      <c r="K414" s="328" t="s">
        <v>33</v>
      </c>
      <c r="L414" s="385"/>
      <c r="M414" s="386" t="s">
        <v>219</v>
      </c>
      <c r="N414" s="401" t="s">
        <v>68</v>
      </c>
      <c r="O414" s="401"/>
    </row>
    <row r="415" spans="1:16" ht="15.75">
      <c r="A415" s="570">
        <v>369</v>
      </c>
      <c r="B415" s="378">
        <v>43910</v>
      </c>
      <c r="C415" s="379" t="s">
        <v>31</v>
      </c>
      <c r="D415" s="379" t="s">
        <v>3</v>
      </c>
      <c r="E415" s="380" t="s">
        <v>323</v>
      </c>
      <c r="F415" s="381">
        <v>1.4</v>
      </c>
      <c r="G415" s="381">
        <v>1</v>
      </c>
      <c r="H415" s="382">
        <v>0.02</v>
      </c>
      <c r="I415" s="383">
        <v>22</v>
      </c>
      <c r="J415" s="384">
        <f t="shared" si="30"/>
        <v>30.799999999999997</v>
      </c>
      <c r="K415" s="328" t="s">
        <v>33</v>
      </c>
      <c r="L415" s="385"/>
      <c r="M415" s="386" t="s">
        <v>308</v>
      </c>
      <c r="N415" s="401" t="s">
        <v>68</v>
      </c>
      <c r="O415" s="401"/>
    </row>
    <row r="416" spans="1:16" ht="15.75">
      <c r="A416" s="343">
        <v>370</v>
      </c>
      <c r="B416" s="378">
        <v>43910</v>
      </c>
      <c r="C416" s="379" t="s">
        <v>31</v>
      </c>
      <c r="D416" s="379" t="s">
        <v>4</v>
      </c>
      <c r="E416" s="380" t="s">
        <v>327</v>
      </c>
      <c r="F416" s="381">
        <v>1.1000000000000001</v>
      </c>
      <c r="G416" s="381">
        <v>0.6</v>
      </c>
      <c r="H416" s="382">
        <v>2.5000000000000001E-2</v>
      </c>
      <c r="I416" s="383">
        <v>38</v>
      </c>
      <c r="J416" s="384">
        <f t="shared" si="30"/>
        <v>25.080000000000002</v>
      </c>
      <c r="K416" s="328" t="s">
        <v>33</v>
      </c>
      <c r="L416" s="385" t="s">
        <v>32</v>
      </c>
      <c r="M416" s="386" t="s">
        <v>571</v>
      </c>
      <c r="N416" s="401" t="s">
        <v>222</v>
      </c>
      <c r="O416" s="401"/>
    </row>
    <row r="417" spans="1:15" ht="15.75">
      <c r="A417" s="570">
        <v>371</v>
      </c>
      <c r="B417" s="378">
        <v>43910</v>
      </c>
      <c r="C417" s="379" t="s">
        <v>31</v>
      </c>
      <c r="D417" s="379" t="s">
        <v>4</v>
      </c>
      <c r="E417" s="380" t="s">
        <v>369</v>
      </c>
      <c r="F417" s="381">
        <v>1.2</v>
      </c>
      <c r="G417" s="381">
        <v>0.6</v>
      </c>
      <c r="H417" s="382">
        <v>0.02</v>
      </c>
      <c r="I417" s="383">
        <v>30</v>
      </c>
      <c r="J417" s="384">
        <f t="shared" si="30"/>
        <v>21.599999999999998</v>
      </c>
      <c r="K417" s="328" t="s">
        <v>33</v>
      </c>
      <c r="L417" s="385"/>
      <c r="M417" s="386" t="s">
        <v>216</v>
      </c>
      <c r="N417" s="401" t="s">
        <v>68</v>
      </c>
      <c r="O417" s="401"/>
    </row>
    <row r="418" spans="1:15" ht="15.75">
      <c r="A418" s="343">
        <v>372</v>
      </c>
      <c r="B418" s="378">
        <v>43910</v>
      </c>
      <c r="C418" s="379" t="s">
        <v>31</v>
      </c>
      <c r="D418" s="379" t="s">
        <v>4</v>
      </c>
      <c r="E418" s="380" t="s">
        <v>367</v>
      </c>
      <c r="F418" s="381">
        <v>1.4</v>
      </c>
      <c r="G418" s="381">
        <v>0.6</v>
      </c>
      <c r="H418" s="382">
        <v>0.02</v>
      </c>
      <c r="I418" s="383">
        <v>23</v>
      </c>
      <c r="J418" s="384">
        <f t="shared" si="30"/>
        <v>19.32</v>
      </c>
      <c r="K418" s="328" t="s">
        <v>33</v>
      </c>
      <c r="L418" s="385"/>
      <c r="M418" s="386" t="s">
        <v>216</v>
      </c>
      <c r="N418" s="401" t="s">
        <v>222</v>
      </c>
      <c r="O418" s="401"/>
    </row>
    <row r="419" spans="1:15" ht="15.75">
      <c r="A419" s="570">
        <v>373</v>
      </c>
      <c r="B419" s="378">
        <v>43910</v>
      </c>
      <c r="C419" s="379" t="s">
        <v>31</v>
      </c>
      <c r="D419" s="379" t="s">
        <v>4</v>
      </c>
      <c r="E419" s="380" t="s">
        <v>335</v>
      </c>
      <c r="F419" s="381">
        <v>1.2</v>
      </c>
      <c r="G419" s="381">
        <v>0.6</v>
      </c>
      <c r="H419" s="382">
        <v>0.02</v>
      </c>
      <c r="I419" s="383">
        <v>32</v>
      </c>
      <c r="J419" s="384">
        <f t="shared" si="30"/>
        <v>23.04</v>
      </c>
      <c r="K419" s="328" t="s">
        <v>33</v>
      </c>
      <c r="L419" s="385"/>
      <c r="M419" s="386" t="s">
        <v>219</v>
      </c>
      <c r="N419" s="401" t="s">
        <v>68</v>
      </c>
      <c r="O419" s="401"/>
    </row>
    <row r="420" spans="1:15" ht="15.75">
      <c r="A420" s="343">
        <v>374</v>
      </c>
      <c r="B420" s="378">
        <v>43910</v>
      </c>
      <c r="C420" s="379" t="s">
        <v>31</v>
      </c>
      <c r="D420" s="379" t="s">
        <v>4</v>
      </c>
      <c r="E420" s="380" t="s">
        <v>295</v>
      </c>
      <c r="F420" s="381">
        <v>1.2</v>
      </c>
      <c r="G420" s="381">
        <v>0.6</v>
      </c>
      <c r="H420" s="382">
        <v>0.02</v>
      </c>
      <c r="I420" s="383">
        <v>29</v>
      </c>
      <c r="J420" s="384">
        <f t="shared" si="30"/>
        <v>20.88</v>
      </c>
      <c r="K420" s="328" t="s">
        <v>33</v>
      </c>
      <c r="L420" s="385"/>
      <c r="M420" s="386" t="s">
        <v>216</v>
      </c>
      <c r="N420" s="401" t="s">
        <v>222</v>
      </c>
      <c r="O420" s="401"/>
    </row>
    <row r="421" spans="1:15" ht="15.75">
      <c r="A421" s="570">
        <v>375</v>
      </c>
      <c r="B421" s="378">
        <v>43910</v>
      </c>
      <c r="C421" s="379" t="s">
        <v>31</v>
      </c>
      <c r="D421" s="379" t="s">
        <v>4</v>
      </c>
      <c r="E421" s="380" t="s">
        <v>325</v>
      </c>
      <c r="F421" s="381">
        <v>1.3</v>
      </c>
      <c r="G421" s="381">
        <v>0.6</v>
      </c>
      <c r="H421" s="382">
        <v>2.5000000000000001E-2</v>
      </c>
      <c r="I421" s="383">
        <v>25</v>
      </c>
      <c r="J421" s="384">
        <f t="shared" si="30"/>
        <v>19.5</v>
      </c>
      <c r="K421" s="328" t="s">
        <v>33</v>
      </c>
      <c r="L421" s="385" t="s">
        <v>32</v>
      </c>
      <c r="M421" s="386" t="s">
        <v>218</v>
      </c>
      <c r="N421" s="401" t="s">
        <v>222</v>
      </c>
      <c r="O421" s="401"/>
    </row>
    <row r="422" spans="1:15" ht="15.75">
      <c r="A422" s="343">
        <v>376</v>
      </c>
      <c r="B422" s="378">
        <v>43910</v>
      </c>
      <c r="C422" s="379" t="s">
        <v>31</v>
      </c>
      <c r="D422" s="379" t="s">
        <v>3</v>
      </c>
      <c r="E422" s="380" t="s">
        <v>651</v>
      </c>
      <c r="F422" s="381">
        <v>1.6</v>
      </c>
      <c r="G422" s="381">
        <v>0.6</v>
      </c>
      <c r="H422" s="382">
        <v>0.02</v>
      </c>
      <c r="I422" s="383">
        <v>41</v>
      </c>
      <c r="J422" s="384">
        <f t="shared" si="30"/>
        <v>39.36</v>
      </c>
      <c r="K422" s="328" t="s">
        <v>33</v>
      </c>
      <c r="L422" s="385"/>
      <c r="M422" s="386" t="s">
        <v>217</v>
      </c>
      <c r="N422" s="401" t="s">
        <v>68</v>
      </c>
      <c r="O422" s="401"/>
    </row>
    <row r="423" spans="1:15" ht="15.75">
      <c r="A423" s="570">
        <v>377</v>
      </c>
      <c r="B423" s="378">
        <v>43910</v>
      </c>
      <c r="C423" s="379" t="s">
        <v>31</v>
      </c>
      <c r="D423" s="379" t="s">
        <v>4</v>
      </c>
      <c r="E423" s="380" t="s">
        <v>365</v>
      </c>
      <c r="F423" s="381">
        <v>1.2</v>
      </c>
      <c r="G423" s="381">
        <v>0.6</v>
      </c>
      <c r="H423" s="382">
        <v>0.02</v>
      </c>
      <c r="I423" s="383">
        <v>26</v>
      </c>
      <c r="J423" s="384">
        <f t="shared" si="30"/>
        <v>18.72</v>
      </c>
      <c r="K423" s="328" t="s">
        <v>33</v>
      </c>
      <c r="L423" s="385"/>
      <c r="M423" s="386" t="s">
        <v>219</v>
      </c>
      <c r="N423" s="401" t="s">
        <v>222</v>
      </c>
      <c r="O423" s="401"/>
    </row>
    <row r="424" spans="1:15" ht="15.75">
      <c r="A424" s="343">
        <v>378</v>
      </c>
      <c r="B424" s="378">
        <v>43910</v>
      </c>
      <c r="C424" s="379" t="s">
        <v>31</v>
      </c>
      <c r="D424" s="379" t="s">
        <v>3</v>
      </c>
      <c r="E424" s="380" t="s">
        <v>485</v>
      </c>
      <c r="F424" s="381">
        <v>1.2</v>
      </c>
      <c r="G424" s="381">
        <v>0.6</v>
      </c>
      <c r="H424" s="382">
        <v>0.02</v>
      </c>
      <c r="I424" s="383">
        <v>48</v>
      </c>
      <c r="J424" s="384">
        <f t="shared" si="30"/>
        <v>34.56</v>
      </c>
      <c r="K424" s="328" t="s">
        <v>33</v>
      </c>
      <c r="L424" s="385"/>
      <c r="M424" s="386" t="s">
        <v>216</v>
      </c>
      <c r="N424" s="401" t="s">
        <v>68</v>
      </c>
      <c r="O424" s="401"/>
    </row>
    <row r="425" spans="1:15" ht="15.75">
      <c r="A425" s="570">
        <v>379</v>
      </c>
      <c r="B425" s="378">
        <v>43910</v>
      </c>
      <c r="C425" s="379" t="s">
        <v>31</v>
      </c>
      <c r="D425" s="379" t="s">
        <v>4</v>
      </c>
      <c r="E425" s="380" t="s">
        <v>546</v>
      </c>
      <c r="F425" s="381">
        <v>1.1000000000000001</v>
      </c>
      <c r="G425" s="381">
        <v>0.6</v>
      </c>
      <c r="H425" s="382">
        <v>0.02</v>
      </c>
      <c r="I425" s="383">
        <v>19</v>
      </c>
      <c r="J425" s="384">
        <f t="shared" si="30"/>
        <v>12.540000000000001</v>
      </c>
      <c r="K425" s="328" t="s">
        <v>33</v>
      </c>
      <c r="L425" s="385"/>
      <c r="M425" s="386" t="s">
        <v>219</v>
      </c>
      <c r="N425" s="401" t="s">
        <v>68</v>
      </c>
      <c r="O425" s="401"/>
    </row>
    <row r="426" spans="1:15" ht="15.75">
      <c r="A426" s="343">
        <v>380</v>
      </c>
      <c r="B426" s="378">
        <v>43910</v>
      </c>
      <c r="C426" s="379" t="s">
        <v>31</v>
      </c>
      <c r="D426" s="379" t="s">
        <v>4</v>
      </c>
      <c r="E426" s="380" t="s">
        <v>322</v>
      </c>
      <c r="F426" s="381">
        <v>1.4</v>
      </c>
      <c r="G426" s="381">
        <v>0.6</v>
      </c>
      <c r="H426" s="382">
        <v>2.5000000000000001E-2</v>
      </c>
      <c r="I426" s="383">
        <v>30</v>
      </c>
      <c r="J426" s="384">
        <f t="shared" si="30"/>
        <v>25.2</v>
      </c>
      <c r="K426" s="328" t="s">
        <v>33</v>
      </c>
      <c r="L426" s="385" t="s">
        <v>32</v>
      </c>
      <c r="M426" s="386" t="s">
        <v>571</v>
      </c>
      <c r="N426" s="401" t="s">
        <v>222</v>
      </c>
      <c r="O426" s="401"/>
    </row>
    <row r="427" spans="1:15" ht="15.75">
      <c r="A427" s="570">
        <v>381</v>
      </c>
      <c r="B427" s="378">
        <v>43910</v>
      </c>
      <c r="C427" s="379" t="s">
        <v>31</v>
      </c>
      <c r="D427" s="379" t="s">
        <v>4</v>
      </c>
      <c r="E427" s="380" t="s">
        <v>334</v>
      </c>
      <c r="F427" s="381">
        <v>1.3</v>
      </c>
      <c r="G427" s="381">
        <v>0.6</v>
      </c>
      <c r="H427" s="382">
        <v>0.02</v>
      </c>
      <c r="I427" s="383">
        <v>29</v>
      </c>
      <c r="J427" s="384">
        <f t="shared" si="30"/>
        <v>22.62</v>
      </c>
      <c r="K427" s="328" t="s">
        <v>33</v>
      </c>
      <c r="L427" s="385"/>
      <c r="M427" s="386" t="s">
        <v>216</v>
      </c>
      <c r="N427" s="401" t="s">
        <v>222</v>
      </c>
      <c r="O427" s="401"/>
    </row>
    <row r="428" spans="1:15" ht="15.75">
      <c r="A428" s="343">
        <v>382</v>
      </c>
      <c r="B428" s="378">
        <v>43910</v>
      </c>
      <c r="C428" s="379" t="s">
        <v>31</v>
      </c>
      <c r="D428" s="379" t="s">
        <v>4</v>
      </c>
      <c r="E428" s="380" t="s">
        <v>326</v>
      </c>
      <c r="F428" s="381">
        <v>1.2</v>
      </c>
      <c r="G428" s="381">
        <v>0.6</v>
      </c>
      <c r="H428" s="382">
        <v>0.02</v>
      </c>
      <c r="I428" s="383">
        <v>19</v>
      </c>
      <c r="J428" s="384">
        <f t="shared" si="30"/>
        <v>13.68</v>
      </c>
      <c r="K428" s="328" t="s">
        <v>33</v>
      </c>
      <c r="L428" s="385"/>
      <c r="M428" s="386" t="s">
        <v>219</v>
      </c>
      <c r="N428" s="401" t="s">
        <v>222</v>
      </c>
      <c r="O428" s="401"/>
    </row>
    <row r="429" spans="1:15" ht="15.75">
      <c r="A429" s="570">
        <v>383</v>
      </c>
      <c r="B429" s="823">
        <v>43910</v>
      </c>
      <c r="C429" s="824" t="s">
        <v>31</v>
      </c>
      <c r="D429" s="824" t="s">
        <v>4</v>
      </c>
      <c r="E429" s="822" t="s">
        <v>333</v>
      </c>
      <c r="F429" s="825">
        <v>1.1000000000000001</v>
      </c>
      <c r="G429" s="825">
        <v>0.6</v>
      </c>
      <c r="H429" s="826">
        <v>0.02</v>
      </c>
      <c r="I429" s="827">
        <v>28</v>
      </c>
      <c r="J429" s="828">
        <f t="shared" si="30"/>
        <v>18.48</v>
      </c>
      <c r="K429" s="829" t="s">
        <v>33</v>
      </c>
      <c r="L429" s="830"/>
      <c r="M429" s="831" t="s">
        <v>216</v>
      </c>
      <c r="N429" s="832" t="s">
        <v>68</v>
      </c>
      <c r="O429" s="401"/>
    </row>
    <row r="430" spans="1:15" ht="15.75">
      <c r="A430" s="343">
        <v>384</v>
      </c>
      <c r="B430" s="894">
        <v>43911</v>
      </c>
      <c r="C430" s="895" t="s">
        <v>31</v>
      </c>
      <c r="D430" s="895" t="s">
        <v>3</v>
      </c>
      <c r="E430" s="896" t="s">
        <v>493</v>
      </c>
      <c r="F430" s="897">
        <v>1.2</v>
      </c>
      <c r="G430" s="897">
        <v>1</v>
      </c>
      <c r="H430" s="898">
        <v>0.02</v>
      </c>
      <c r="I430" s="899">
        <v>34</v>
      </c>
      <c r="J430" s="900">
        <f t="shared" si="30"/>
        <v>40.799999999999997</v>
      </c>
      <c r="K430" s="901" t="s">
        <v>33</v>
      </c>
      <c r="L430" s="902"/>
      <c r="M430" s="903" t="s">
        <v>308</v>
      </c>
      <c r="N430" s="904" t="s">
        <v>68</v>
      </c>
      <c r="O430" s="401" t="s">
        <v>271</v>
      </c>
    </row>
    <row r="431" spans="1:15" ht="15.75">
      <c r="A431" s="570">
        <v>385</v>
      </c>
      <c r="B431" s="378">
        <v>43911</v>
      </c>
      <c r="C431" s="379" t="s">
        <v>31</v>
      </c>
      <c r="D431" s="379" t="s">
        <v>3</v>
      </c>
      <c r="E431" s="380" t="s">
        <v>362</v>
      </c>
      <c r="F431" s="381">
        <v>0.9</v>
      </c>
      <c r="G431" s="381">
        <v>0.6</v>
      </c>
      <c r="H431" s="382">
        <v>0.02</v>
      </c>
      <c r="I431" s="383">
        <v>13</v>
      </c>
      <c r="J431" s="384">
        <f t="shared" si="30"/>
        <v>7.0200000000000005</v>
      </c>
      <c r="K431" s="328" t="s">
        <v>33</v>
      </c>
      <c r="L431" s="385"/>
      <c r="M431" s="386" t="s">
        <v>216</v>
      </c>
      <c r="N431" s="401" t="s">
        <v>68</v>
      </c>
      <c r="O431" s="401"/>
    </row>
    <row r="432" spans="1:15" ht="15.75">
      <c r="A432" s="343">
        <v>386</v>
      </c>
      <c r="B432" s="378">
        <v>43911</v>
      </c>
      <c r="C432" s="379" t="s">
        <v>31</v>
      </c>
      <c r="D432" s="379" t="s">
        <v>3</v>
      </c>
      <c r="E432" s="380" t="s">
        <v>362</v>
      </c>
      <c r="F432" s="381">
        <v>1.1000000000000001</v>
      </c>
      <c r="G432" s="381">
        <v>0.6</v>
      </c>
      <c r="H432" s="382">
        <v>0.02</v>
      </c>
      <c r="I432" s="383">
        <v>20</v>
      </c>
      <c r="J432" s="384">
        <f t="shared" si="30"/>
        <v>13.200000000000001</v>
      </c>
      <c r="K432" s="328" t="s">
        <v>33</v>
      </c>
      <c r="L432" s="385"/>
      <c r="M432" s="386" t="s">
        <v>216</v>
      </c>
      <c r="N432" s="401" t="s">
        <v>68</v>
      </c>
      <c r="O432" s="401"/>
    </row>
    <row r="433" spans="1:15" ht="15.75">
      <c r="A433" s="570">
        <v>387</v>
      </c>
      <c r="B433" s="378">
        <v>43911</v>
      </c>
      <c r="C433" s="379" t="s">
        <v>31</v>
      </c>
      <c r="D433" s="379" t="s">
        <v>3</v>
      </c>
      <c r="E433" s="380" t="s">
        <v>329</v>
      </c>
      <c r="F433" s="381">
        <v>1.3</v>
      </c>
      <c r="G433" s="381">
        <v>0.6</v>
      </c>
      <c r="H433" s="382">
        <v>0.02</v>
      </c>
      <c r="I433" s="383">
        <v>28</v>
      </c>
      <c r="J433" s="384">
        <f t="shared" si="30"/>
        <v>21.84</v>
      </c>
      <c r="K433" s="328" t="s">
        <v>33</v>
      </c>
      <c r="L433" s="385"/>
      <c r="M433" s="386" t="s">
        <v>219</v>
      </c>
      <c r="N433" s="401" t="s">
        <v>68</v>
      </c>
      <c r="O433" s="401"/>
    </row>
    <row r="434" spans="1:15" ht="15.75">
      <c r="A434" s="343">
        <v>388</v>
      </c>
      <c r="B434" s="378">
        <v>43911</v>
      </c>
      <c r="C434" s="379" t="s">
        <v>31</v>
      </c>
      <c r="D434" s="379" t="s">
        <v>4</v>
      </c>
      <c r="E434" s="380" t="s">
        <v>179</v>
      </c>
      <c r="F434" s="381">
        <v>1.2</v>
      </c>
      <c r="G434" s="381">
        <v>0.6</v>
      </c>
      <c r="H434" s="382">
        <v>2.5000000000000001E-2</v>
      </c>
      <c r="I434" s="383">
        <v>33</v>
      </c>
      <c r="J434" s="384">
        <f t="shared" si="30"/>
        <v>23.759999999999998</v>
      </c>
      <c r="K434" s="328" t="s">
        <v>33</v>
      </c>
      <c r="L434" s="385" t="s">
        <v>32</v>
      </c>
      <c r="M434" s="386" t="s">
        <v>571</v>
      </c>
      <c r="N434" s="401" t="s">
        <v>222</v>
      </c>
      <c r="O434" s="401"/>
    </row>
    <row r="435" spans="1:15" ht="15.75">
      <c r="A435" s="570">
        <v>389</v>
      </c>
      <c r="B435" s="378">
        <v>43911</v>
      </c>
      <c r="C435" s="379" t="s">
        <v>31</v>
      </c>
      <c r="D435" s="379" t="s">
        <v>3</v>
      </c>
      <c r="E435" s="380" t="s">
        <v>245</v>
      </c>
      <c r="F435" s="381">
        <v>0.8</v>
      </c>
      <c r="G435" s="381">
        <v>0.6</v>
      </c>
      <c r="H435" s="382">
        <v>0.02</v>
      </c>
      <c r="I435" s="383">
        <v>9</v>
      </c>
      <c r="J435" s="384">
        <f t="shared" si="30"/>
        <v>4.32</v>
      </c>
      <c r="K435" s="328" t="s">
        <v>33</v>
      </c>
      <c r="L435" s="385"/>
      <c r="M435" s="386" t="s">
        <v>216</v>
      </c>
      <c r="N435" s="401" t="s">
        <v>68</v>
      </c>
      <c r="O435" s="401"/>
    </row>
    <row r="436" spans="1:15" ht="15.75">
      <c r="A436" s="343">
        <v>390</v>
      </c>
      <c r="B436" s="378">
        <v>43911</v>
      </c>
      <c r="C436" s="379" t="s">
        <v>31</v>
      </c>
      <c r="D436" s="379" t="s">
        <v>3</v>
      </c>
      <c r="E436" s="380" t="s">
        <v>245</v>
      </c>
      <c r="F436" s="381">
        <v>1.2</v>
      </c>
      <c r="G436" s="381">
        <v>0.6</v>
      </c>
      <c r="H436" s="382">
        <v>0.02</v>
      </c>
      <c r="I436" s="383">
        <v>20</v>
      </c>
      <c r="J436" s="384">
        <f t="shared" si="30"/>
        <v>14.399999999999999</v>
      </c>
      <c r="K436" s="328" t="s">
        <v>33</v>
      </c>
      <c r="L436" s="385"/>
      <c r="M436" s="386" t="s">
        <v>216</v>
      </c>
      <c r="N436" s="401" t="s">
        <v>68</v>
      </c>
      <c r="O436" s="401"/>
    </row>
    <row r="437" spans="1:15" ht="15.75">
      <c r="A437" s="570">
        <v>391</v>
      </c>
      <c r="B437" s="378">
        <v>43911</v>
      </c>
      <c r="C437" s="379" t="s">
        <v>31</v>
      </c>
      <c r="D437" s="379" t="s">
        <v>3</v>
      </c>
      <c r="E437" s="380" t="s">
        <v>332</v>
      </c>
      <c r="F437" s="381">
        <v>1.2</v>
      </c>
      <c r="G437" s="381">
        <v>0.6</v>
      </c>
      <c r="H437" s="382">
        <v>0.02</v>
      </c>
      <c r="I437" s="383">
        <v>38</v>
      </c>
      <c r="J437" s="384">
        <f t="shared" si="30"/>
        <v>27.36</v>
      </c>
      <c r="K437" s="328" t="s">
        <v>33</v>
      </c>
      <c r="L437" s="385"/>
      <c r="M437" s="386" t="s">
        <v>219</v>
      </c>
      <c r="N437" s="401" t="s">
        <v>68</v>
      </c>
      <c r="O437" s="401"/>
    </row>
    <row r="438" spans="1:15" ht="15.75">
      <c r="A438" s="343">
        <v>392</v>
      </c>
      <c r="B438" s="378">
        <v>43911</v>
      </c>
      <c r="C438" s="379" t="s">
        <v>31</v>
      </c>
      <c r="D438" s="379" t="s">
        <v>4</v>
      </c>
      <c r="E438" s="380" t="s">
        <v>322</v>
      </c>
      <c r="F438" s="381">
        <v>1.2</v>
      </c>
      <c r="G438" s="381">
        <v>0.6</v>
      </c>
      <c r="H438" s="382">
        <v>2.5000000000000001E-2</v>
      </c>
      <c r="I438" s="383">
        <v>26</v>
      </c>
      <c r="J438" s="384">
        <f t="shared" si="30"/>
        <v>18.72</v>
      </c>
      <c r="K438" s="328" t="s">
        <v>33</v>
      </c>
      <c r="L438" s="385" t="s">
        <v>32</v>
      </c>
      <c r="M438" s="386" t="s">
        <v>218</v>
      </c>
      <c r="N438" s="401" t="s">
        <v>222</v>
      </c>
      <c r="O438" s="401"/>
    </row>
    <row r="439" spans="1:15" ht="15.75">
      <c r="A439" s="570">
        <v>393</v>
      </c>
      <c r="B439" s="378">
        <v>43911</v>
      </c>
      <c r="C439" s="379" t="s">
        <v>31</v>
      </c>
      <c r="D439" s="379" t="s">
        <v>4</v>
      </c>
      <c r="E439" s="380" t="s">
        <v>180</v>
      </c>
      <c r="F439" s="381">
        <v>1.2</v>
      </c>
      <c r="G439" s="381">
        <v>0.6</v>
      </c>
      <c r="H439" s="382">
        <v>0.02</v>
      </c>
      <c r="I439" s="383">
        <v>42</v>
      </c>
      <c r="J439" s="384">
        <f t="shared" ref="J439:J462" si="31">F439*G439*I439</f>
        <v>30.24</v>
      </c>
      <c r="K439" s="328" t="s">
        <v>33</v>
      </c>
      <c r="L439" s="385"/>
      <c r="M439" s="386" t="s">
        <v>219</v>
      </c>
      <c r="N439" s="401" t="s">
        <v>68</v>
      </c>
      <c r="O439" s="401"/>
    </row>
    <row r="440" spans="1:15" ht="15.75">
      <c r="A440" s="343">
        <v>394</v>
      </c>
      <c r="B440" s="378">
        <v>43911</v>
      </c>
      <c r="C440" s="379" t="s">
        <v>31</v>
      </c>
      <c r="D440" s="379" t="s">
        <v>3</v>
      </c>
      <c r="E440" s="380" t="s">
        <v>169</v>
      </c>
      <c r="F440" s="381">
        <v>1.1000000000000001</v>
      </c>
      <c r="G440" s="381">
        <v>0.6</v>
      </c>
      <c r="H440" s="382">
        <v>0.02</v>
      </c>
      <c r="I440" s="383">
        <v>42</v>
      </c>
      <c r="J440" s="384">
        <f t="shared" si="31"/>
        <v>27.720000000000002</v>
      </c>
      <c r="K440" s="328" t="s">
        <v>33</v>
      </c>
      <c r="L440" s="385"/>
      <c r="M440" s="386" t="s">
        <v>216</v>
      </c>
      <c r="N440" s="401" t="s">
        <v>68</v>
      </c>
      <c r="O440" s="401"/>
    </row>
    <row r="441" spans="1:15" ht="15.75">
      <c r="A441" s="570">
        <v>395</v>
      </c>
      <c r="B441" s="378">
        <v>43911</v>
      </c>
      <c r="C441" s="379" t="s">
        <v>31</v>
      </c>
      <c r="D441" s="379" t="s">
        <v>4</v>
      </c>
      <c r="E441" s="380" t="s">
        <v>300</v>
      </c>
      <c r="F441" s="381">
        <v>1.4</v>
      </c>
      <c r="G441" s="381">
        <v>0.6</v>
      </c>
      <c r="H441" s="382">
        <v>2.5000000000000001E-2</v>
      </c>
      <c r="I441" s="383">
        <v>25</v>
      </c>
      <c r="J441" s="384">
        <f t="shared" si="31"/>
        <v>21</v>
      </c>
      <c r="K441" s="328" t="s">
        <v>33</v>
      </c>
      <c r="L441" s="385" t="s">
        <v>32</v>
      </c>
      <c r="M441" s="386" t="s">
        <v>217</v>
      </c>
      <c r="N441" s="401" t="s">
        <v>222</v>
      </c>
      <c r="O441" s="401"/>
    </row>
    <row r="442" spans="1:15" ht="15.75">
      <c r="A442" s="343">
        <v>396</v>
      </c>
      <c r="B442" s="378">
        <v>43911</v>
      </c>
      <c r="C442" s="379" t="s">
        <v>31</v>
      </c>
      <c r="D442" s="379" t="s">
        <v>4</v>
      </c>
      <c r="E442" s="380" t="s">
        <v>303</v>
      </c>
      <c r="F442" s="381">
        <v>1.2</v>
      </c>
      <c r="G442" s="381">
        <v>0.6</v>
      </c>
      <c r="H442" s="382">
        <v>2.5000000000000001E-2</v>
      </c>
      <c r="I442" s="383">
        <v>29</v>
      </c>
      <c r="J442" s="384">
        <f t="shared" si="31"/>
        <v>20.88</v>
      </c>
      <c r="K442" s="328" t="s">
        <v>33</v>
      </c>
      <c r="L442" s="385"/>
      <c r="M442" s="386" t="s">
        <v>571</v>
      </c>
      <c r="N442" s="401" t="s">
        <v>222</v>
      </c>
      <c r="O442" s="401"/>
    </row>
    <row r="443" spans="1:15" ht="15.75">
      <c r="A443" s="570">
        <v>397</v>
      </c>
      <c r="B443" s="378">
        <v>43911</v>
      </c>
      <c r="C443" s="379" t="s">
        <v>31</v>
      </c>
      <c r="D443" s="379" t="s">
        <v>3</v>
      </c>
      <c r="E443" s="380" t="s">
        <v>294</v>
      </c>
      <c r="F443" s="381">
        <v>1.8</v>
      </c>
      <c r="G443" s="381">
        <v>0.6</v>
      </c>
      <c r="H443" s="382">
        <v>0.02</v>
      </c>
      <c r="I443" s="383">
        <v>47</v>
      </c>
      <c r="J443" s="384">
        <f t="shared" si="31"/>
        <v>50.760000000000005</v>
      </c>
      <c r="K443" s="328" t="s">
        <v>33</v>
      </c>
      <c r="L443" s="385"/>
      <c r="M443" s="386" t="s">
        <v>216</v>
      </c>
      <c r="N443" s="401" t="s">
        <v>68</v>
      </c>
      <c r="O443" s="401"/>
    </row>
    <row r="444" spans="1:15" ht="15.75">
      <c r="A444" s="343">
        <v>398</v>
      </c>
      <c r="B444" s="378">
        <v>43911</v>
      </c>
      <c r="C444" s="379" t="s">
        <v>31</v>
      </c>
      <c r="D444" s="379" t="s">
        <v>3</v>
      </c>
      <c r="E444" s="380" t="s">
        <v>301</v>
      </c>
      <c r="F444" s="381">
        <v>1.2</v>
      </c>
      <c r="G444" s="381">
        <v>0.6</v>
      </c>
      <c r="H444" s="382">
        <v>0.02</v>
      </c>
      <c r="I444" s="383">
        <v>35</v>
      </c>
      <c r="J444" s="384">
        <f t="shared" si="31"/>
        <v>25.2</v>
      </c>
      <c r="K444" s="328" t="s">
        <v>33</v>
      </c>
      <c r="L444" s="385" t="s">
        <v>32</v>
      </c>
      <c r="M444" s="386" t="s">
        <v>219</v>
      </c>
      <c r="N444" s="401" t="s">
        <v>68</v>
      </c>
      <c r="O444" s="401"/>
    </row>
    <row r="445" spans="1:15" ht="15.75">
      <c r="A445" s="570">
        <v>399</v>
      </c>
      <c r="B445" s="378">
        <v>43911</v>
      </c>
      <c r="C445" s="379" t="s">
        <v>31</v>
      </c>
      <c r="D445" s="379" t="s">
        <v>3</v>
      </c>
      <c r="E445" s="380" t="s">
        <v>178</v>
      </c>
      <c r="F445" s="381">
        <v>1.5</v>
      </c>
      <c r="G445" s="381">
        <v>0.6</v>
      </c>
      <c r="H445" s="382">
        <v>0.02</v>
      </c>
      <c r="I445" s="383">
        <v>30</v>
      </c>
      <c r="J445" s="384">
        <f t="shared" si="31"/>
        <v>26.999999999999996</v>
      </c>
      <c r="K445" s="328" t="s">
        <v>33</v>
      </c>
      <c r="L445" s="385" t="s">
        <v>32</v>
      </c>
      <c r="M445" s="386" t="s">
        <v>216</v>
      </c>
      <c r="N445" s="401" t="s">
        <v>68</v>
      </c>
      <c r="O445" s="401"/>
    </row>
    <row r="446" spans="1:15" ht="15.75">
      <c r="A446" s="343">
        <v>400</v>
      </c>
      <c r="B446" s="378">
        <v>43911</v>
      </c>
      <c r="C446" s="379" t="s">
        <v>31</v>
      </c>
      <c r="D446" s="379" t="s">
        <v>3</v>
      </c>
      <c r="E446" s="380" t="s">
        <v>603</v>
      </c>
      <c r="F446" s="381">
        <v>1.1000000000000001</v>
      </c>
      <c r="G446" s="381">
        <v>0.6</v>
      </c>
      <c r="H446" s="382">
        <v>0.02</v>
      </c>
      <c r="I446" s="383">
        <v>30</v>
      </c>
      <c r="J446" s="384">
        <f t="shared" si="31"/>
        <v>19.8</v>
      </c>
      <c r="K446" s="328" t="s">
        <v>33</v>
      </c>
      <c r="L446" s="385" t="s">
        <v>32</v>
      </c>
      <c r="M446" s="386" t="s">
        <v>216</v>
      </c>
      <c r="N446" s="401" t="s">
        <v>68</v>
      </c>
      <c r="O446" s="401"/>
    </row>
    <row r="447" spans="1:15" ht="15.75">
      <c r="A447" s="570">
        <v>401</v>
      </c>
      <c r="B447" s="378">
        <v>43911</v>
      </c>
      <c r="C447" s="379" t="s">
        <v>31</v>
      </c>
      <c r="D447" s="379" t="s">
        <v>3</v>
      </c>
      <c r="E447" s="380" t="s">
        <v>336</v>
      </c>
      <c r="F447" s="381">
        <v>1.2</v>
      </c>
      <c r="G447" s="381">
        <v>0.6</v>
      </c>
      <c r="H447" s="382">
        <v>0.02</v>
      </c>
      <c r="I447" s="383">
        <v>38</v>
      </c>
      <c r="J447" s="384">
        <f t="shared" si="31"/>
        <v>27.36</v>
      </c>
      <c r="K447" s="328" t="s">
        <v>33</v>
      </c>
      <c r="L447" s="385" t="s">
        <v>32</v>
      </c>
      <c r="M447" s="386" t="s">
        <v>219</v>
      </c>
      <c r="N447" s="401" t="s">
        <v>68</v>
      </c>
      <c r="O447" s="401"/>
    </row>
    <row r="448" spans="1:15" ht="15.75">
      <c r="A448" s="343">
        <v>402</v>
      </c>
      <c r="B448" s="378">
        <v>43911</v>
      </c>
      <c r="C448" s="379" t="s">
        <v>31</v>
      </c>
      <c r="D448" s="379" t="s">
        <v>4</v>
      </c>
      <c r="E448" s="380" t="s">
        <v>304</v>
      </c>
      <c r="F448" s="381">
        <v>1.2</v>
      </c>
      <c r="G448" s="381">
        <v>0.6</v>
      </c>
      <c r="H448" s="382">
        <v>2.5000000000000001E-2</v>
      </c>
      <c r="I448" s="383">
        <v>38</v>
      </c>
      <c r="J448" s="384">
        <f t="shared" si="31"/>
        <v>27.36</v>
      </c>
      <c r="K448" s="328" t="s">
        <v>33</v>
      </c>
      <c r="L448" s="385" t="s">
        <v>32</v>
      </c>
      <c r="M448" s="386" t="s">
        <v>218</v>
      </c>
      <c r="N448" s="401" t="s">
        <v>222</v>
      </c>
      <c r="O448" s="401"/>
    </row>
    <row r="449" spans="1:15" ht="15.75">
      <c r="A449" s="570">
        <v>403</v>
      </c>
      <c r="B449" s="823">
        <v>43911</v>
      </c>
      <c r="C449" s="824" t="s">
        <v>31</v>
      </c>
      <c r="D449" s="824" t="s">
        <v>4</v>
      </c>
      <c r="E449" s="822" t="s">
        <v>324</v>
      </c>
      <c r="F449" s="825">
        <v>1.3</v>
      </c>
      <c r="G449" s="825">
        <v>0.6</v>
      </c>
      <c r="H449" s="826">
        <v>2.5000000000000001E-2</v>
      </c>
      <c r="I449" s="827">
        <v>23</v>
      </c>
      <c r="J449" s="828">
        <f t="shared" si="31"/>
        <v>17.940000000000001</v>
      </c>
      <c r="K449" s="829" t="s">
        <v>33</v>
      </c>
      <c r="L449" s="830" t="s">
        <v>32</v>
      </c>
      <c r="M449" s="831" t="s">
        <v>571</v>
      </c>
      <c r="N449" s="832" t="s">
        <v>222</v>
      </c>
      <c r="O449" s="401"/>
    </row>
    <row r="450" spans="1:15" ht="15.75">
      <c r="A450" s="343">
        <v>404</v>
      </c>
      <c r="B450" s="378">
        <v>43912</v>
      </c>
      <c r="C450" s="379" t="s">
        <v>31</v>
      </c>
      <c r="D450" s="379" t="s">
        <v>4</v>
      </c>
      <c r="E450" s="380" t="s">
        <v>326</v>
      </c>
      <c r="F450" s="381">
        <v>1.3</v>
      </c>
      <c r="G450" s="381">
        <v>0.6</v>
      </c>
      <c r="H450" s="382">
        <v>2.5000000000000001E-2</v>
      </c>
      <c r="I450" s="383">
        <v>31</v>
      </c>
      <c r="J450" s="384">
        <f>F450*G450*I450</f>
        <v>24.18</v>
      </c>
      <c r="K450" s="328" t="s">
        <v>33</v>
      </c>
      <c r="L450" s="385" t="s">
        <v>32</v>
      </c>
      <c r="M450" s="386" t="s">
        <v>571</v>
      </c>
      <c r="N450" s="401" t="s">
        <v>222</v>
      </c>
      <c r="O450" s="401"/>
    </row>
    <row r="451" spans="1:15" ht="15.75">
      <c r="A451" s="570">
        <v>405</v>
      </c>
      <c r="B451" s="378">
        <v>43912</v>
      </c>
      <c r="C451" s="379" t="s">
        <v>31</v>
      </c>
      <c r="D451" s="379" t="s">
        <v>4</v>
      </c>
      <c r="E451" s="380" t="s">
        <v>167</v>
      </c>
      <c r="F451" s="381">
        <v>1.2</v>
      </c>
      <c r="G451" s="381">
        <v>0.6</v>
      </c>
      <c r="H451" s="382">
        <v>0.02</v>
      </c>
      <c r="I451" s="383">
        <v>32</v>
      </c>
      <c r="J451" s="384">
        <f t="shared" si="31"/>
        <v>23.04</v>
      </c>
      <c r="K451" s="328" t="s">
        <v>33</v>
      </c>
      <c r="L451" s="385" t="s">
        <v>32</v>
      </c>
      <c r="M451" s="386" t="s">
        <v>219</v>
      </c>
      <c r="N451" s="401" t="s">
        <v>68</v>
      </c>
      <c r="O451" s="401"/>
    </row>
    <row r="452" spans="1:15" ht="15.75">
      <c r="A452" s="343">
        <v>406</v>
      </c>
      <c r="B452" s="378">
        <v>43912</v>
      </c>
      <c r="C452" s="379" t="s">
        <v>31</v>
      </c>
      <c r="D452" s="379" t="s">
        <v>4</v>
      </c>
      <c r="E452" s="380" t="s">
        <v>331</v>
      </c>
      <c r="F452" s="381">
        <v>1.3</v>
      </c>
      <c r="G452" s="381">
        <v>0.6</v>
      </c>
      <c r="H452" s="382">
        <v>0.02</v>
      </c>
      <c r="I452" s="383">
        <v>31</v>
      </c>
      <c r="J452" s="384">
        <f t="shared" si="31"/>
        <v>24.18</v>
      </c>
      <c r="K452" s="328" t="s">
        <v>33</v>
      </c>
      <c r="L452" s="385"/>
      <c r="M452" s="386" t="s">
        <v>216</v>
      </c>
      <c r="N452" s="401" t="s">
        <v>68</v>
      </c>
      <c r="O452" s="401"/>
    </row>
    <row r="453" spans="1:15" ht="15.75">
      <c r="A453" s="570">
        <v>407</v>
      </c>
      <c r="B453" s="378">
        <v>43912</v>
      </c>
      <c r="C453" s="379" t="s">
        <v>31</v>
      </c>
      <c r="D453" s="379" t="s">
        <v>4</v>
      </c>
      <c r="E453" s="380" t="s">
        <v>324</v>
      </c>
      <c r="F453" s="381">
        <v>1.2</v>
      </c>
      <c r="G453" s="381">
        <v>0.6</v>
      </c>
      <c r="H453" s="382">
        <v>0.02</v>
      </c>
      <c r="I453" s="383">
        <v>18</v>
      </c>
      <c r="J453" s="384">
        <f t="shared" si="31"/>
        <v>12.959999999999999</v>
      </c>
      <c r="K453" s="328" t="s">
        <v>33</v>
      </c>
      <c r="L453" s="385"/>
      <c r="M453" s="386" t="s">
        <v>219</v>
      </c>
      <c r="N453" s="401" t="s">
        <v>68</v>
      </c>
      <c r="O453" s="401"/>
    </row>
    <row r="454" spans="1:15" ht="15.75">
      <c r="A454" s="343">
        <v>408</v>
      </c>
      <c r="B454" s="378">
        <v>43912</v>
      </c>
      <c r="C454" s="379" t="s">
        <v>31</v>
      </c>
      <c r="D454" s="379" t="s">
        <v>3</v>
      </c>
      <c r="E454" s="380" t="s">
        <v>384</v>
      </c>
      <c r="F454" s="381">
        <v>1.2</v>
      </c>
      <c r="G454" s="381">
        <v>0.6</v>
      </c>
      <c r="H454" s="382">
        <v>0.02</v>
      </c>
      <c r="I454" s="383">
        <v>40</v>
      </c>
      <c r="J454" s="384">
        <f t="shared" si="31"/>
        <v>28.799999999999997</v>
      </c>
      <c r="K454" s="328" t="s">
        <v>33</v>
      </c>
      <c r="L454" s="385" t="s">
        <v>32</v>
      </c>
      <c r="M454" s="386" t="s">
        <v>216</v>
      </c>
      <c r="N454" s="401" t="s">
        <v>68</v>
      </c>
      <c r="O454" s="401"/>
    </row>
    <row r="455" spans="1:15" ht="15.75">
      <c r="A455" s="570">
        <v>409</v>
      </c>
      <c r="B455" s="378">
        <v>43912</v>
      </c>
      <c r="C455" s="379" t="s">
        <v>31</v>
      </c>
      <c r="D455" s="379" t="s">
        <v>4</v>
      </c>
      <c r="E455" s="380" t="s">
        <v>168</v>
      </c>
      <c r="F455" s="381">
        <v>0.8</v>
      </c>
      <c r="G455" s="381">
        <v>0.6</v>
      </c>
      <c r="H455" s="382">
        <v>0.02</v>
      </c>
      <c r="I455" s="383">
        <v>8</v>
      </c>
      <c r="J455" s="384">
        <f t="shared" si="31"/>
        <v>3.84</v>
      </c>
      <c r="K455" s="328" t="s">
        <v>33</v>
      </c>
      <c r="L455" s="385"/>
      <c r="M455" s="386" t="s">
        <v>216</v>
      </c>
      <c r="N455" s="401" t="s">
        <v>222</v>
      </c>
      <c r="O455" s="401"/>
    </row>
    <row r="456" spans="1:15" ht="15.75">
      <c r="A456" s="343">
        <v>410</v>
      </c>
      <c r="B456" s="378">
        <v>43912</v>
      </c>
      <c r="C456" s="379" t="s">
        <v>31</v>
      </c>
      <c r="D456" s="379" t="s">
        <v>4</v>
      </c>
      <c r="E456" s="380" t="s">
        <v>168</v>
      </c>
      <c r="F456" s="381">
        <v>1.2</v>
      </c>
      <c r="G456" s="381">
        <v>0.6</v>
      </c>
      <c r="H456" s="382">
        <v>0.02</v>
      </c>
      <c r="I456" s="383">
        <v>30</v>
      </c>
      <c r="J456" s="384">
        <f t="shared" si="31"/>
        <v>21.599999999999998</v>
      </c>
      <c r="K456" s="328" t="s">
        <v>33</v>
      </c>
      <c r="L456" s="385"/>
      <c r="M456" s="386" t="s">
        <v>216</v>
      </c>
      <c r="N456" s="401" t="s">
        <v>222</v>
      </c>
      <c r="O456" s="401"/>
    </row>
    <row r="457" spans="1:15" ht="15.75">
      <c r="A457" s="570">
        <v>411</v>
      </c>
      <c r="B457" s="378">
        <v>43912</v>
      </c>
      <c r="C457" s="379" t="s">
        <v>31</v>
      </c>
      <c r="D457" s="379" t="s">
        <v>4</v>
      </c>
      <c r="E457" s="380" t="s">
        <v>175</v>
      </c>
      <c r="F457" s="381">
        <v>0.9</v>
      </c>
      <c r="G457" s="381">
        <v>0.6</v>
      </c>
      <c r="H457" s="382">
        <v>0.02</v>
      </c>
      <c r="I457" s="383">
        <v>10</v>
      </c>
      <c r="J457" s="384">
        <f t="shared" si="31"/>
        <v>5.4</v>
      </c>
      <c r="K457" s="328" t="s">
        <v>33</v>
      </c>
      <c r="L457" s="385" t="s">
        <v>32</v>
      </c>
      <c r="M457" s="386" t="s">
        <v>219</v>
      </c>
      <c r="N457" s="401" t="s">
        <v>68</v>
      </c>
      <c r="O457" s="401"/>
    </row>
    <row r="458" spans="1:15" ht="15.75">
      <c r="A458" s="343">
        <v>412</v>
      </c>
      <c r="B458" s="378">
        <v>43912</v>
      </c>
      <c r="C458" s="379" t="s">
        <v>31</v>
      </c>
      <c r="D458" s="379" t="s">
        <v>4</v>
      </c>
      <c r="E458" s="380" t="s">
        <v>175</v>
      </c>
      <c r="F458" s="381">
        <v>2.1</v>
      </c>
      <c r="G458" s="381">
        <v>0.6</v>
      </c>
      <c r="H458" s="382">
        <v>0.02</v>
      </c>
      <c r="I458" s="383">
        <v>20</v>
      </c>
      <c r="J458" s="384">
        <f t="shared" si="31"/>
        <v>25.2</v>
      </c>
      <c r="K458" s="328" t="s">
        <v>33</v>
      </c>
      <c r="L458" s="385" t="s">
        <v>32</v>
      </c>
      <c r="M458" s="386" t="s">
        <v>219</v>
      </c>
      <c r="N458" s="401" t="s">
        <v>68</v>
      </c>
      <c r="O458" s="401"/>
    </row>
    <row r="459" spans="1:15" ht="15.75">
      <c r="A459" s="570">
        <v>413</v>
      </c>
      <c r="B459" s="378">
        <v>43912</v>
      </c>
      <c r="C459" s="379" t="s">
        <v>31</v>
      </c>
      <c r="D459" s="379" t="s">
        <v>4</v>
      </c>
      <c r="E459" s="380" t="s">
        <v>336</v>
      </c>
      <c r="F459" s="381">
        <v>1.2</v>
      </c>
      <c r="G459" s="381">
        <v>0.6</v>
      </c>
      <c r="H459" s="382">
        <v>2.5000000000000001E-2</v>
      </c>
      <c r="I459" s="383">
        <v>37</v>
      </c>
      <c r="J459" s="384">
        <f t="shared" si="31"/>
        <v>26.64</v>
      </c>
      <c r="K459" s="328" t="s">
        <v>33</v>
      </c>
      <c r="L459" s="385" t="s">
        <v>32</v>
      </c>
      <c r="M459" s="386" t="s">
        <v>571</v>
      </c>
      <c r="N459" s="401" t="s">
        <v>222</v>
      </c>
      <c r="O459" s="401"/>
    </row>
    <row r="460" spans="1:15" ht="15.75">
      <c r="A460" s="343">
        <v>414</v>
      </c>
      <c r="B460" s="378">
        <v>43912</v>
      </c>
      <c r="C460" s="379" t="s">
        <v>31</v>
      </c>
      <c r="D460" s="379" t="s">
        <v>3</v>
      </c>
      <c r="E460" s="380" t="s">
        <v>676</v>
      </c>
      <c r="F460" s="381">
        <v>1.4</v>
      </c>
      <c r="G460" s="381">
        <v>0.6</v>
      </c>
      <c r="H460" s="382">
        <v>0.02</v>
      </c>
      <c r="I460" s="383">
        <v>20</v>
      </c>
      <c r="J460" s="384">
        <f t="shared" si="31"/>
        <v>16.8</v>
      </c>
      <c r="K460" s="328" t="s">
        <v>33</v>
      </c>
      <c r="L460" s="385"/>
      <c r="M460" s="386" t="s">
        <v>217</v>
      </c>
      <c r="N460" s="401" t="s">
        <v>68</v>
      </c>
      <c r="O460" s="401"/>
    </row>
    <row r="461" spans="1:15" ht="15.75">
      <c r="A461" s="570">
        <v>415</v>
      </c>
      <c r="B461" s="378">
        <v>43912</v>
      </c>
      <c r="C461" s="379" t="s">
        <v>31</v>
      </c>
      <c r="D461" s="379" t="s">
        <v>3</v>
      </c>
      <c r="E461" s="380" t="s">
        <v>676</v>
      </c>
      <c r="F461" s="381">
        <v>1.9</v>
      </c>
      <c r="G461" s="381">
        <v>0.6</v>
      </c>
      <c r="H461" s="382">
        <v>0.02</v>
      </c>
      <c r="I461" s="383">
        <v>23</v>
      </c>
      <c r="J461" s="384">
        <f t="shared" si="31"/>
        <v>26.22</v>
      </c>
      <c r="K461" s="328" t="s">
        <v>33</v>
      </c>
      <c r="L461" s="385"/>
      <c r="M461" s="386" t="s">
        <v>217</v>
      </c>
      <c r="N461" s="401" t="s">
        <v>68</v>
      </c>
      <c r="O461" s="401"/>
    </row>
    <row r="462" spans="1:15" ht="15.75">
      <c r="A462" s="343">
        <v>416</v>
      </c>
      <c r="B462" s="378">
        <v>43912</v>
      </c>
      <c r="C462" s="379" t="s">
        <v>31</v>
      </c>
      <c r="D462" s="379" t="s">
        <v>4</v>
      </c>
      <c r="E462" s="380" t="s">
        <v>383</v>
      </c>
      <c r="F462" s="381">
        <v>1.2</v>
      </c>
      <c r="G462" s="381">
        <v>0.6</v>
      </c>
      <c r="H462" s="382">
        <v>0.02</v>
      </c>
      <c r="I462" s="383">
        <v>38</v>
      </c>
      <c r="J462" s="384">
        <f t="shared" si="31"/>
        <v>27.36</v>
      </c>
      <c r="K462" s="328" t="s">
        <v>33</v>
      </c>
      <c r="L462" s="385"/>
      <c r="M462" s="386" t="s">
        <v>216</v>
      </c>
      <c r="N462" s="401" t="s">
        <v>68</v>
      </c>
      <c r="O462" s="401"/>
    </row>
    <row r="463" spans="1:15" ht="15.75">
      <c r="A463" s="570">
        <v>417</v>
      </c>
      <c r="B463" s="378">
        <v>43912</v>
      </c>
      <c r="C463" s="379" t="s">
        <v>31</v>
      </c>
      <c r="D463" s="379" t="s">
        <v>4</v>
      </c>
      <c r="E463" s="380" t="s">
        <v>368</v>
      </c>
      <c r="F463" s="381">
        <v>1.3</v>
      </c>
      <c r="G463" s="381">
        <v>0.6</v>
      </c>
      <c r="H463" s="382">
        <v>2.5000000000000001E-2</v>
      </c>
      <c r="I463" s="383">
        <v>27</v>
      </c>
      <c r="J463" s="384">
        <f t="shared" ref="J463:J538" si="32">F463*G463*I463</f>
        <v>21.060000000000002</v>
      </c>
      <c r="K463" s="328" t="s">
        <v>33</v>
      </c>
      <c r="L463" s="385" t="s">
        <v>32</v>
      </c>
      <c r="M463" s="386" t="s">
        <v>218</v>
      </c>
      <c r="N463" s="401" t="s">
        <v>222</v>
      </c>
      <c r="O463" s="401"/>
    </row>
    <row r="464" spans="1:15" ht="15.75">
      <c r="A464" s="343">
        <v>418</v>
      </c>
      <c r="B464" s="378">
        <v>43912</v>
      </c>
      <c r="C464" s="379" t="s">
        <v>31</v>
      </c>
      <c r="D464" s="379" t="s">
        <v>4</v>
      </c>
      <c r="E464" s="380" t="s">
        <v>374</v>
      </c>
      <c r="F464" s="381">
        <v>1.2</v>
      </c>
      <c r="G464" s="381">
        <v>0.6</v>
      </c>
      <c r="H464" s="382">
        <v>0.02</v>
      </c>
      <c r="I464" s="383">
        <v>31</v>
      </c>
      <c r="J464" s="384">
        <f t="shared" si="32"/>
        <v>22.32</v>
      </c>
      <c r="K464" s="328" t="s">
        <v>33</v>
      </c>
      <c r="L464" s="385"/>
      <c r="M464" s="386" t="s">
        <v>219</v>
      </c>
      <c r="N464" s="401" t="s">
        <v>222</v>
      </c>
      <c r="O464" s="401"/>
    </row>
    <row r="465" spans="1:15" ht="15.75">
      <c r="A465" s="570">
        <v>419</v>
      </c>
      <c r="B465" s="378">
        <v>43912</v>
      </c>
      <c r="C465" s="379" t="s">
        <v>31</v>
      </c>
      <c r="D465" s="379" t="s">
        <v>3</v>
      </c>
      <c r="E465" s="380" t="s">
        <v>327</v>
      </c>
      <c r="F465" s="381">
        <v>1.1000000000000001</v>
      </c>
      <c r="G465" s="381">
        <v>0.6</v>
      </c>
      <c r="H465" s="382">
        <v>0.02</v>
      </c>
      <c r="I465" s="383">
        <v>30</v>
      </c>
      <c r="J465" s="384">
        <f t="shared" si="32"/>
        <v>19.8</v>
      </c>
      <c r="K465" s="328" t="s">
        <v>33</v>
      </c>
      <c r="L465" s="385"/>
      <c r="M465" s="386" t="s">
        <v>216</v>
      </c>
      <c r="N465" s="401" t="s">
        <v>68</v>
      </c>
      <c r="O465" s="401"/>
    </row>
    <row r="466" spans="1:15" ht="15.75">
      <c r="A466" s="343">
        <v>420</v>
      </c>
      <c r="B466" s="378">
        <v>43912</v>
      </c>
      <c r="C466" s="379" t="s">
        <v>31</v>
      </c>
      <c r="D466" s="379" t="s">
        <v>4</v>
      </c>
      <c r="E466" s="380" t="s">
        <v>366</v>
      </c>
      <c r="F466" s="381">
        <v>1.2</v>
      </c>
      <c r="G466" s="381">
        <v>0.6</v>
      </c>
      <c r="H466" s="382">
        <v>0.02</v>
      </c>
      <c r="I466" s="383">
        <v>27</v>
      </c>
      <c r="J466" s="384">
        <f t="shared" si="32"/>
        <v>19.439999999999998</v>
      </c>
      <c r="K466" s="328" t="s">
        <v>33</v>
      </c>
      <c r="L466" s="385"/>
      <c r="M466" s="386" t="s">
        <v>219</v>
      </c>
      <c r="N466" s="401" t="s">
        <v>68</v>
      </c>
      <c r="O466" s="401"/>
    </row>
    <row r="467" spans="1:15" ht="15.75">
      <c r="A467" s="570">
        <v>421</v>
      </c>
      <c r="B467" s="378">
        <v>43912</v>
      </c>
      <c r="C467" s="379" t="s">
        <v>31</v>
      </c>
      <c r="D467" s="379" t="s">
        <v>4</v>
      </c>
      <c r="E467" s="380" t="s">
        <v>176</v>
      </c>
      <c r="F467" s="381">
        <v>1</v>
      </c>
      <c r="G467" s="381">
        <v>0.6</v>
      </c>
      <c r="H467" s="382">
        <v>0.02</v>
      </c>
      <c r="I467" s="383">
        <v>17</v>
      </c>
      <c r="J467" s="384">
        <f t="shared" si="32"/>
        <v>10.199999999999999</v>
      </c>
      <c r="K467" s="328" t="s">
        <v>33</v>
      </c>
      <c r="L467" s="385"/>
      <c r="M467" s="386" t="s">
        <v>216</v>
      </c>
      <c r="N467" s="401" t="s">
        <v>222</v>
      </c>
      <c r="O467" s="401"/>
    </row>
    <row r="468" spans="1:15" ht="15.75">
      <c r="A468" s="343">
        <v>422</v>
      </c>
      <c r="B468" s="378">
        <v>43912</v>
      </c>
      <c r="C468" s="379" t="s">
        <v>31</v>
      </c>
      <c r="D468" s="379" t="s">
        <v>4</v>
      </c>
      <c r="E468" s="380" t="s">
        <v>176</v>
      </c>
      <c r="F468" s="381">
        <v>2</v>
      </c>
      <c r="G468" s="381">
        <v>0.6</v>
      </c>
      <c r="H468" s="382">
        <v>0.02</v>
      </c>
      <c r="I468" s="383">
        <v>30</v>
      </c>
      <c r="J468" s="384">
        <f t="shared" si="32"/>
        <v>36</v>
      </c>
      <c r="K468" s="328" t="s">
        <v>33</v>
      </c>
      <c r="L468" s="385"/>
      <c r="M468" s="386" t="s">
        <v>216</v>
      </c>
      <c r="N468" s="401" t="s">
        <v>222</v>
      </c>
      <c r="O468" s="401"/>
    </row>
    <row r="469" spans="1:15" ht="15.75">
      <c r="A469" s="570">
        <v>423</v>
      </c>
      <c r="B469" s="378">
        <v>43912</v>
      </c>
      <c r="C469" s="379" t="s">
        <v>31</v>
      </c>
      <c r="D469" s="379" t="s">
        <v>4</v>
      </c>
      <c r="E469" s="380" t="s">
        <v>330</v>
      </c>
      <c r="F469" s="381">
        <v>1.2</v>
      </c>
      <c r="G469" s="381">
        <v>0.6</v>
      </c>
      <c r="H469" s="382">
        <v>2.5000000000000001E-2</v>
      </c>
      <c r="I469" s="383">
        <v>39</v>
      </c>
      <c r="J469" s="384">
        <f t="shared" si="32"/>
        <v>28.08</v>
      </c>
      <c r="K469" s="328" t="s">
        <v>33</v>
      </c>
      <c r="L469" s="385"/>
      <c r="M469" s="386" t="s">
        <v>218</v>
      </c>
      <c r="N469" s="401" t="s">
        <v>222</v>
      </c>
      <c r="O469" s="401"/>
    </row>
    <row r="470" spans="1:15" ht="15.75">
      <c r="A470" s="343">
        <v>424</v>
      </c>
      <c r="B470" s="378">
        <v>43912</v>
      </c>
      <c r="C470" s="379" t="s">
        <v>31</v>
      </c>
      <c r="D470" s="379" t="s">
        <v>4</v>
      </c>
      <c r="E470" s="380" t="s">
        <v>370</v>
      </c>
      <c r="F470" s="381">
        <v>1.2</v>
      </c>
      <c r="G470" s="381">
        <v>0.6</v>
      </c>
      <c r="H470" s="382">
        <v>0.02</v>
      </c>
      <c r="I470" s="383">
        <v>20</v>
      </c>
      <c r="J470" s="384">
        <f t="shared" si="32"/>
        <v>14.399999999999999</v>
      </c>
      <c r="K470" s="328" t="s">
        <v>33</v>
      </c>
      <c r="L470" s="385"/>
      <c r="M470" s="386" t="s">
        <v>219</v>
      </c>
      <c r="N470" s="401" t="s">
        <v>68</v>
      </c>
      <c r="O470" s="401"/>
    </row>
    <row r="471" spans="1:15" ht="15.75">
      <c r="A471" s="570">
        <v>425</v>
      </c>
      <c r="B471" s="378">
        <v>43912</v>
      </c>
      <c r="C471" s="379" t="s">
        <v>31</v>
      </c>
      <c r="D471" s="379" t="s">
        <v>3</v>
      </c>
      <c r="E471" s="380" t="s">
        <v>675</v>
      </c>
      <c r="F471" s="381">
        <v>1.2</v>
      </c>
      <c r="G471" s="381">
        <v>0.6</v>
      </c>
      <c r="H471" s="382">
        <v>0.02</v>
      </c>
      <c r="I471" s="383">
        <v>20</v>
      </c>
      <c r="J471" s="384">
        <f t="shared" si="32"/>
        <v>14.399999999999999</v>
      </c>
      <c r="K471" s="328" t="s">
        <v>33</v>
      </c>
      <c r="L471" s="385"/>
      <c r="M471" s="386" t="s">
        <v>219</v>
      </c>
      <c r="N471" s="401" t="s">
        <v>68</v>
      </c>
      <c r="O471" s="401"/>
    </row>
    <row r="472" spans="1:15" ht="15.75">
      <c r="A472" s="343">
        <v>426</v>
      </c>
      <c r="B472" s="378">
        <v>43912</v>
      </c>
      <c r="C472" s="379" t="s">
        <v>31</v>
      </c>
      <c r="D472" s="379" t="s">
        <v>3</v>
      </c>
      <c r="E472" s="380" t="s">
        <v>675</v>
      </c>
      <c r="F472" s="381">
        <v>1.4</v>
      </c>
      <c r="G472" s="381">
        <v>0.6</v>
      </c>
      <c r="H472" s="382">
        <v>0.02</v>
      </c>
      <c r="I472" s="383">
        <v>22</v>
      </c>
      <c r="J472" s="384">
        <f t="shared" si="32"/>
        <v>18.48</v>
      </c>
      <c r="K472" s="328" t="s">
        <v>33</v>
      </c>
      <c r="L472" s="385"/>
      <c r="M472" s="386" t="s">
        <v>219</v>
      </c>
      <c r="N472" s="401" t="s">
        <v>68</v>
      </c>
      <c r="O472" s="401"/>
    </row>
    <row r="473" spans="1:15" ht="15.75">
      <c r="A473" s="570">
        <v>427</v>
      </c>
      <c r="B473" s="378"/>
      <c r="C473" s="379" t="s">
        <v>31</v>
      </c>
      <c r="D473" s="379"/>
      <c r="E473" s="380"/>
      <c r="F473" s="381"/>
      <c r="G473" s="381">
        <v>0.6</v>
      </c>
      <c r="H473" s="382">
        <v>0.02</v>
      </c>
      <c r="I473" s="383"/>
      <c r="J473" s="384">
        <f t="shared" si="32"/>
        <v>0</v>
      </c>
      <c r="K473" s="328" t="s">
        <v>33</v>
      </c>
      <c r="L473" s="385"/>
      <c r="M473" s="386"/>
      <c r="N473" s="401"/>
      <c r="O473" s="401"/>
    </row>
    <row r="474" spans="1:15" ht="15.75">
      <c r="A474" s="343">
        <v>428</v>
      </c>
      <c r="B474" s="378"/>
      <c r="C474" s="379" t="s">
        <v>31</v>
      </c>
      <c r="D474" s="379"/>
      <c r="E474" s="380"/>
      <c r="F474" s="381"/>
      <c r="G474" s="381">
        <v>0.6</v>
      </c>
      <c r="H474" s="382">
        <v>0.02</v>
      </c>
      <c r="I474" s="383"/>
      <c r="J474" s="384">
        <f t="shared" si="32"/>
        <v>0</v>
      </c>
      <c r="K474" s="328" t="s">
        <v>33</v>
      </c>
      <c r="L474" s="385"/>
      <c r="M474" s="386"/>
      <c r="N474" s="401"/>
      <c r="O474" s="401"/>
    </row>
    <row r="475" spans="1:15" ht="15.75">
      <c r="A475" s="570">
        <v>429</v>
      </c>
      <c r="B475" s="378"/>
      <c r="C475" s="379" t="s">
        <v>31</v>
      </c>
      <c r="D475" s="379"/>
      <c r="E475" s="380"/>
      <c r="F475" s="381"/>
      <c r="G475" s="381">
        <v>0.6</v>
      </c>
      <c r="H475" s="382">
        <v>0.02</v>
      </c>
      <c r="I475" s="383"/>
      <c r="J475" s="384">
        <f t="shared" ref="J475:J490" si="33">F475*G475*I475</f>
        <v>0</v>
      </c>
      <c r="K475" s="328" t="s">
        <v>33</v>
      </c>
      <c r="L475" s="385"/>
      <c r="M475" s="386"/>
      <c r="N475" s="401"/>
      <c r="O475" s="401"/>
    </row>
    <row r="476" spans="1:15" ht="15.75">
      <c r="A476" s="343">
        <v>430</v>
      </c>
      <c r="B476" s="378"/>
      <c r="C476" s="379" t="s">
        <v>31</v>
      </c>
      <c r="D476" s="379"/>
      <c r="E476" s="380"/>
      <c r="F476" s="381"/>
      <c r="G476" s="381">
        <v>0.6</v>
      </c>
      <c r="H476" s="382">
        <v>0.02</v>
      </c>
      <c r="I476" s="383"/>
      <c r="J476" s="384">
        <f t="shared" si="33"/>
        <v>0</v>
      </c>
      <c r="K476" s="328" t="s">
        <v>33</v>
      </c>
      <c r="L476" s="385"/>
      <c r="M476" s="386"/>
      <c r="N476" s="401"/>
      <c r="O476" s="401"/>
    </row>
    <row r="477" spans="1:15" ht="15.75">
      <c r="A477" s="570">
        <v>431</v>
      </c>
      <c r="B477" s="378"/>
      <c r="C477" s="379" t="s">
        <v>31</v>
      </c>
      <c r="D477" s="379"/>
      <c r="E477" s="380"/>
      <c r="F477" s="381"/>
      <c r="G477" s="381">
        <v>0.6</v>
      </c>
      <c r="H477" s="382">
        <v>0.02</v>
      </c>
      <c r="I477" s="383"/>
      <c r="J477" s="384">
        <f t="shared" si="33"/>
        <v>0</v>
      </c>
      <c r="K477" s="328" t="s">
        <v>33</v>
      </c>
      <c r="L477" s="385"/>
      <c r="M477" s="386"/>
      <c r="N477" s="401"/>
      <c r="O477" s="401"/>
    </row>
    <row r="478" spans="1:15" ht="15.75">
      <c r="A478" s="343">
        <v>432</v>
      </c>
      <c r="B478" s="378"/>
      <c r="C478" s="379" t="s">
        <v>31</v>
      </c>
      <c r="D478" s="379"/>
      <c r="E478" s="380"/>
      <c r="F478" s="381"/>
      <c r="G478" s="381">
        <v>0.6</v>
      </c>
      <c r="H478" s="382">
        <v>0.02</v>
      </c>
      <c r="I478" s="383"/>
      <c r="J478" s="384">
        <f t="shared" si="33"/>
        <v>0</v>
      </c>
      <c r="K478" s="328" t="s">
        <v>33</v>
      </c>
      <c r="L478" s="385"/>
      <c r="M478" s="386"/>
      <c r="N478" s="401"/>
      <c r="O478" s="401"/>
    </row>
    <row r="479" spans="1:15" ht="15.75">
      <c r="A479" s="570">
        <v>433</v>
      </c>
      <c r="B479" s="378"/>
      <c r="C479" s="379" t="s">
        <v>31</v>
      </c>
      <c r="D479" s="379"/>
      <c r="E479" s="380"/>
      <c r="F479" s="381"/>
      <c r="G479" s="381">
        <v>0.6</v>
      </c>
      <c r="H479" s="382">
        <v>0.02</v>
      </c>
      <c r="I479" s="383"/>
      <c r="J479" s="384">
        <f t="shared" si="33"/>
        <v>0</v>
      </c>
      <c r="K479" s="328" t="s">
        <v>33</v>
      </c>
      <c r="L479" s="385"/>
      <c r="M479" s="386"/>
      <c r="N479" s="401"/>
      <c r="O479" s="401"/>
    </row>
    <row r="480" spans="1:15" ht="15.75">
      <c r="A480" s="343">
        <v>434</v>
      </c>
      <c r="B480" s="378"/>
      <c r="C480" s="379" t="s">
        <v>31</v>
      </c>
      <c r="D480" s="379"/>
      <c r="E480" s="380"/>
      <c r="F480" s="381"/>
      <c r="G480" s="381">
        <v>0.6</v>
      </c>
      <c r="H480" s="382">
        <v>0.02</v>
      </c>
      <c r="I480" s="383"/>
      <c r="J480" s="384">
        <f t="shared" si="33"/>
        <v>0</v>
      </c>
      <c r="K480" s="328" t="s">
        <v>33</v>
      </c>
      <c r="L480" s="385"/>
      <c r="M480" s="386"/>
      <c r="N480" s="401"/>
      <c r="O480" s="401"/>
    </row>
    <row r="481" spans="1:15" ht="15.75">
      <c r="A481" s="570">
        <v>435</v>
      </c>
      <c r="B481" s="378"/>
      <c r="C481" s="379" t="s">
        <v>31</v>
      </c>
      <c r="D481" s="379"/>
      <c r="E481" s="380"/>
      <c r="F481" s="381"/>
      <c r="G481" s="381">
        <v>0.6</v>
      </c>
      <c r="H481" s="382">
        <v>0.02</v>
      </c>
      <c r="I481" s="383"/>
      <c r="J481" s="384">
        <f t="shared" si="33"/>
        <v>0</v>
      </c>
      <c r="K481" s="328" t="s">
        <v>33</v>
      </c>
      <c r="L481" s="385"/>
      <c r="M481" s="386"/>
      <c r="N481" s="401"/>
      <c r="O481" s="401"/>
    </row>
    <row r="482" spans="1:15" ht="15.75">
      <c r="A482" s="343">
        <v>436</v>
      </c>
      <c r="B482" s="378"/>
      <c r="C482" s="379" t="s">
        <v>31</v>
      </c>
      <c r="D482" s="379"/>
      <c r="E482" s="380"/>
      <c r="F482" s="381"/>
      <c r="G482" s="381">
        <v>0.6</v>
      </c>
      <c r="H482" s="382">
        <v>0.02</v>
      </c>
      <c r="I482" s="383"/>
      <c r="J482" s="384">
        <f t="shared" si="33"/>
        <v>0</v>
      </c>
      <c r="K482" s="328" t="s">
        <v>33</v>
      </c>
      <c r="L482" s="385"/>
      <c r="M482" s="386"/>
      <c r="N482" s="401"/>
      <c r="O482" s="401"/>
    </row>
    <row r="483" spans="1:15" ht="15.75">
      <c r="A483" s="570">
        <v>437</v>
      </c>
      <c r="B483" s="378"/>
      <c r="C483" s="379" t="s">
        <v>31</v>
      </c>
      <c r="D483" s="379"/>
      <c r="E483" s="380"/>
      <c r="F483" s="381"/>
      <c r="G483" s="381">
        <v>0.6</v>
      </c>
      <c r="H483" s="382">
        <v>0.02</v>
      </c>
      <c r="I483" s="383"/>
      <c r="J483" s="384">
        <f t="shared" si="33"/>
        <v>0</v>
      </c>
      <c r="K483" s="328" t="s">
        <v>33</v>
      </c>
      <c r="L483" s="385"/>
      <c r="M483" s="386"/>
      <c r="N483" s="401"/>
      <c r="O483" s="401"/>
    </row>
    <row r="484" spans="1:15" ht="15.75">
      <c r="A484" s="343">
        <v>438</v>
      </c>
      <c r="B484" s="378"/>
      <c r="C484" s="379" t="s">
        <v>31</v>
      </c>
      <c r="D484" s="379"/>
      <c r="E484" s="380"/>
      <c r="F484" s="381"/>
      <c r="G484" s="381">
        <v>0.6</v>
      </c>
      <c r="H484" s="382">
        <v>0.02</v>
      </c>
      <c r="I484" s="383"/>
      <c r="J484" s="384">
        <f t="shared" si="33"/>
        <v>0</v>
      </c>
      <c r="K484" s="328" t="s">
        <v>33</v>
      </c>
      <c r="L484" s="385"/>
      <c r="M484" s="386"/>
      <c r="N484" s="401"/>
      <c r="O484" s="401"/>
    </row>
    <row r="485" spans="1:15" ht="15.75">
      <c r="A485" s="570">
        <v>439</v>
      </c>
      <c r="B485" s="378"/>
      <c r="C485" s="379" t="s">
        <v>31</v>
      </c>
      <c r="D485" s="379"/>
      <c r="E485" s="380"/>
      <c r="F485" s="381"/>
      <c r="G485" s="381">
        <v>0.6</v>
      </c>
      <c r="H485" s="382">
        <v>0.02</v>
      </c>
      <c r="I485" s="383"/>
      <c r="J485" s="384">
        <f t="shared" si="33"/>
        <v>0</v>
      </c>
      <c r="K485" s="328" t="s">
        <v>33</v>
      </c>
      <c r="L485" s="385"/>
      <c r="M485" s="386"/>
      <c r="N485" s="401"/>
      <c r="O485" s="401"/>
    </row>
    <row r="486" spans="1:15" ht="15.75">
      <c r="A486" s="343">
        <v>440</v>
      </c>
      <c r="B486" s="378"/>
      <c r="C486" s="379" t="s">
        <v>31</v>
      </c>
      <c r="D486" s="379"/>
      <c r="E486" s="380"/>
      <c r="F486" s="381"/>
      <c r="G486" s="381">
        <v>0.6</v>
      </c>
      <c r="H486" s="382">
        <v>0.02</v>
      </c>
      <c r="I486" s="383"/>
      <c r="J486" s="384">
        <f t="shared" si="33"/>
        <v>0</v>
      </c>
      <c r="K486" s="328" t="s">
        <v>33</v>
      </c>
      <c r="L486" s="385"/>
      <c r="M486" s="386"/>
      <c r="N486" s="401"/>
      <c r="O486" s="401"/>
    </row>
    <row r="487" spans="1:15" ht="15.75">
      <c r="A487" s="570">
        <v>441</v>
      </c>
      <c r="B487" s="378"/>
      <c r="C487" s="379" t="s">
        <v>31</v>
      </c>
      <c r="D487" s="379"/>
      <c r="E487" s="380"/>
      <c r="F487" s="381"/>
      <c r="G487" s="381">
        <v>0.6</v>
      </c>
      <c r="H487" s="382">
        <v>0.02</v>
      </c>
      <c r="I487" s="383"/>
      <c r="J487" s="384">
        <f t="shared" si="33"/>
        <v>0</v>
      </c>
      <c r="K487" s="328" t="s">
        <v>33</v>
      </c>
      <c r="L487" s="385"/>
      <c r="M487" s="386"/>
      <c r="N487" s="401"/>
      <c r="O487" s="401"/>
    </row>
    <row r="488" spans="1:15" ht="15.75">
      <c r="A488" s="343">
        <v>442</v>
      </c>
      <c r="B488" s="378"/>
      <c r="C488" s="379" t="s">
        <v>31</v>
      </c>
      <c r="D488" s="379"/>
      <c r="E488" s="380"/>
      <c r="F488" s="381"/>
      <c r="G488" s="381">
        <v>0.6</v>
      </c>
      <c r="H488" s="382">
        <v>0.02</v>
      </c>
      <c r="I488" s="383"/>
      <c r="J488" s="384">
        <f t="shared" si="33"/>
        <v>0</v>
      </c>
      <c r="K488" s="328" t="s">
        <v>33</v>
      </c>
      <c r="L488" s="385"/>
      <c r="M488" s="386"/>
      <c r="N488" s="401"/>
      <c r="O488" s="401"/>
    </row>
    <row r="489" spans="1:15" ht="15.75">
      <c r="A489" s="570">
        <v>443</v>
      </c>
      <c r="B489" s="378"/>
      <c r="C489" s="379" t="s">
        <v>31</v>
      </c>
      <c r="D489" s="379"/>
      <c r="E489" s="380"/>
      <c r="F489" s="381"/>
      <c r="G489" s="381">
        <v>0.6</v>
      </c>
      <c r="H489" s="382">
        <v>0.02</v>
      </c>
      <c r="I489" s="383"/>
      <c r="J489" s="384">
        <f t="shared" si="33"/>
        <v>0</v>
      </c>
      <c r="K489" s="328" t="s">
        <v>33</v>
      </c>
      <c r="L489" s="385"/>
      <c r="M489" s="386"/>
      <c r="N489" s="401"/>
      <c r="O489" s="401"/>
    </row>
    <row r="490" spans="1:15" ht="15.75">
      <c r="A490" s="343">
        <v>444</v>
      </c>
      <c r="B490" s="378"/>
      <c r="C490" s="379" t="s">
        <v>31</v>
      </c>
      <c r="D490" s="379"/>
      <c r="E490" s="380"/>
      <c r="F490" s="381"/>
      <c r="G490" s="381">
        <v>0.6</v>
      </c>
      <c r="H490" s="382">
        <v>0.02</v>
      </c>
      <c r="I490" s="383"/>
      <c r="J490" s="384">
        <f t="shared" si="33"/>
        <v>0</v>
      </c>
      <c r="K490" s="328" t="s">
        <v>33</v>
      </c>
      <c r="L490" s="385"/>
      <c r="M490" s="386"/>
      <c r="N490" s="401"/>
      <c r="O490" s="401"/>
    </row>
    <row r="491" spans="1:15" ht="15.75">
      <c r="A491" s="570">
        <v>445</v>
      </c>
      <c r="B491" s="378"/>
      <c r="C491" s="379" t="s">
        <v>31</v>
      </c>
      <c r="D491" s="379"/>
      <c r="E491" s="380"/>
      <c r="F491" s="381"/>
      <c r="G491" s="381">
        <v>0.6</v>
      </c>
      <c r="H491" s="382">
        <v>0.02</v>
      </c>
      <c r="I491" s="383"/>
      <c r="J491" s="384">
        <f t="shared" ref="J491:J530" si="34">F491*G491*I491</f>
        <v>0</v>
      </c>
      <c r="K491" s="328" t="s">
        <v>33</v>
      </c>
      <c r="L491" s="385"/>
      <c r="M491" s="386"/>
      <c r="N491" s="401"/>
      <c r="O491" s="401"/>
    </row>
    <row r="492" spans="1:15" ht="15.75">
      <c r="A492" s="343">
        <v>446</v>
      </c>
      <c r="B492" s="378"/>
      <c r="C492" s="379" t="s">
        <v>31</v>
      </c>
      <c r="D492" s="379"/>
      <c r="E492" s="380"/>
      <c r="F492" s="381"/>
      <c r="G492" s="381">
        <v>0.6</v>
      </c>
      <c r="H492" s="382">
        <v>0.02</v>
      </c>
      <c r="I492" s="383"/>
      <c r="J492" s="384">
        <f t="shared" ref="J492" si="35">F492*G492*I492</f>
        <v>0</v>
      </c>
      <c r="K492" s="328" t="s">
        <v>33</v>
      </c>
      <c r="L492" s="385"/>
      <c r="M492" s="386"/>
      <c r="N492" s="401"/>
      <c r="O492" s="401"/>
    </row>
    <row r="493" spans="1:15" ht="15.75">
      <c r="A493" s="570">
        <v>447</v>
      </c>
      <c r="B493" s="378"/>
      <c r="C493" s="379" t="s">
        <v>31</v>
      </c>
      <c r="D493" s="379"/>
      <c r="E493" s="380"/>
      <c r="F493" s="381"/>
      <c r="G493" s="381">
        <v>0.6</v>
      </c>
      <c r="H493" s="382">
        <v>0.02</v>
      </c>
      <c r="I493" s="383"/>
      <c r="J493" s="384">
        <f t="shared" si="34"/>
        <v>0</v>
      </c>
      <c r="K493" s="328" t="s">
        <v>33</v>
      </c>
      <c r="L493" s="385"/>
      <c r="M493" s="386"/>
      <c r="N493" s="401"/>
      <c r="O493" s="401"/>
    </row>
    <row r="494" spans="1:15" ht="15.75">
      <c r="A494" s="343">
        <v>448</v>
      </c>
      <c r="B494" s="378"/>
      <c r="C494" s="379" t="s">
        <v>31</v>
      </c>
      <c r="D494" s="379"/>
      <c r="E494" s="380"/>
      <c r="F494" s="381"/>
      <c r="G494" s="381">
        <v>0.6</v>
      </c>
      <c r="H494" s="382">
        <v>0.02</v>
      </c>
      <c r="I494" s="383"/>
      <c r="J494" s="384">
        <f t="shared" si="34"/>
        <v>0</v>
      </c>
      <c r="K494" s="328" t="s">
        <v>33</v>
      </c>
      <c r="L494" s="385"/>
      <c r="M494" s="386"/>
      <c r="N494" s="401"/>
      <c r="O494" s="401"/>
    </row>
    <row r="495" spans="1:15" ht="15.75">
      <c r="A495" s="570">
        <v>449</v>
      </c>
      <c r="B495" s="378"/>
      <c r="C495" s="379" t="s">
        <v>31</v>
      </c>
      <c r="D495" s="379"/>
      <c r="E495" s="380"/>
      <c r="F495" s="381"/>
      <c r="G495" s="381">
        <v>0.6</v>
      </c>
      <c r="H495" s="382">
        <v>0.02</v>
      </c>
      <c r="I495" s="383"/>
      <c r="J495" s="384">
        <f t="shared" si="34"/>
        <v>0</v>
      </c>
      <c r="K495" s="328" t="s">
        <v>33</v>
      </c>
      <c r="L495" s="385"/>
      <c r="M495" s="386"/>
      <c r="N495" s="401"/>
      <c r="O495" s="401"/>
    </row>
    <row r="496" spans="1:15" ht="15.75">
      <c r="A496" s="343">
        <v>450</v>
      </c>
      <c r="B496" s="378"/>
      <c r="C496" s="379" t="s">
        <v>31</v>
      </c>
      <c r="D496" s="379"/>
      <c r="E496" s="380"/>
      <c r="F496" s="381"/>
      <c r="G496" s="381">
        <v>0.6</v>
      </c>
      <c r="H496" s="382">
        <v>0.02</v>
      </c>
      <c r="I496" s="383"/>
      <c r="J496" s="384">
        <f t="shared" si="34"/>
        <v>0</v>
      </c>
      <c r="K496" s="328" t="s">
        <v>33</v>
      </c>
      <c r="L496" s="385"/>
      <c r="M496" s="386"/>
      <c r="N496" s="401"/>
      <c r="O496" s="401"/>
    </row>
    <row r="497" spans="1:15" ht="15.75">
      <c r="A497" s="570">
        <v>451</v>
      </c>
      <c r="B497" s="378"/>
      <c r="C497" s="379" t="s">
        <v>31</v>
      </c>
      <c r="D497" s="379"/>
      <c r="E497" s="380"/>
      <c r="F497" s="381"/>
      <c r="G497" s="381">
        <v>0.6</v>
      </c>
      <c r="H497" s="382">
        <v>0.02</v>
      </c>
      <c r="I497" s="383"/>
      <c r="J497" s="384">
        <f t="shared" si="34"/>
        <v>0</v>
      </c>
      <c r="K497" s="328" t="s">
        <v>33</v>
      </c>
      <c r="L497" s="385"/>
      <c r="M497" s="386"/>
      <c r="N497" s="401"/>
      <c r="O497" s="401"/>
    </row>
    <row r="498" spans="1:15" ht="15.75">
      <c r="A498" s="343">
        <v>452</v>
      </c>
      <c r="B498" s="378"/>
      <c r="C498" s="379" t="s">
        <v>31</v>
      </c>
      <c r="D498" s="379"/>
      <c r="E498" s="380"/>
      <c r="F498" s="381"/>
      <c r="G498" s="381">
        <v>0.6</v>
      </c>
      <c r="H498" s="382">
        <v>0.02</v>
      </c>
      <c r="I498" s="383"/>
      <c r="J498" s="384">
        <f t="shared" si="34"/>
        <v>0</v>
      </c>
      <c r="K498" s="328" t="s">
        <v>33</v>
      </c>
      <c r="L498" s="385"/>
      <c r="M498" s="386"/>
      <c r="N498" s="401"/>
      <c r="O498" s="401"/>
    </row>
    <row r="499" spans="1:15" ht="15.75">
      <c r="A499" s="570">
        <v>453</v>
      </c>
      <c r="B499" s="378"/>
      <c r="C499" s="379" t="s">
        <v>31</v>
      </c>
      <c r="D499" s="379"/>
      <c r="E499" s="380"/>
      <c r="F499" s="381"/>
      <c r="G499" s="381">
        <v>0.6</v>
      </c>
      <c r="H499" s="382">
        <v>0.02</v>
      </c>
      <c r="I499" s="383"/>
      <c r="J499" s="384">
        <f t="shared" si="34"/>
        <v>0</v>
      </c>
      <c r="K499" s="328" t="s">
        <v>33</v>
      </c>
      <c r="L499" s="385"/>
      <c r="M499" s="386"/>
      <c r="N499" s="401"/>
      <c r="O499" s="401"/>
    </row>
    <row r="500" spans="1:15" ht="15.75">
      <c r="A500" s="343">
        <v>454</v>
      </c>
      <c r="B500" s="378"/>
      <c r="C500" s="379" t="s">
        <v>31</v>
      </c>
      <c r="D500" s="379"/>
      <c r="E500" s="380"/>
      <c r="F500" s="381"/>
      <c r="G500" s="381">
        <v>0.6</v>
      </c>
      <c r="H500" s="382">
        <v>0.02</v>
      </c>
      <c r="I500" s="383"/>
      <c r="J500" s="384">
        <f t="shared" si="34"/>
        <v>0</v>
      </c>
      <c r="K500" s="328" t="s">
        <v>33</v>
      </c>
      <c r="L500" s="385"/>
      <c r="M500" s="386"/>
      <c r="N500" s="401"/>
      <c r="O500" s="401"/>
    </row>
    <row r="501" spans="1:15" ht="15.75">
      <c r="A501" s="570">
        <v>455</v>
      </c>
      <c r="B501" s="378"/>
      <c r="C501" s="379" t="s">
        <v>31</v>
      </c>
      <c r="D501" s="379"/>
      <c r="E501" s="380"/>
      <c r="F501" s="381"/>
      <c r="G501" s="381">
        <v>0.6</v>
      </c>
      <c r="H501" s="382">
        <v>0.02</v>
      </c>
      <c r="I501" s="383"/>
      <c r="J501" s="384">
        <f t="shared" si="34"/>
        <v>0</v>
      </c>
      <c r="K501" s="328" t="s">
        <v>33</v>
      </c>
      <c r="L501" s="385"/>
      <c r="M501" s="386"/>
      <c r="N501" s="401"/>
      <c r="O501" s="401"/>
    </row>
    <row r="502" spans="1:15" ht="15.75">
      <c r="A502" s="343">
        <v>456</v>
      </c>
      <c r="B502" s="378"/>
      <c r="C502" s="379" t="s">
        <v>31</v>
      </c>
      <c r="D502" s="379"/>
      <c r="E502" s="380"/>
      <c r="F502" s="381"/>
      <c r="G502" s="381">
        <v>0.6</v>
      </c>
      <c r="H502" s="382">
        <v>0.02</v>
      </c>
      <c r="I502" s="383"/>
      <c r="J502" s="384">
        <f t="shared" si="34"/>
        <v>0</v>
      </c>
      <c r="K502" s="328" t="s">
        <v>33</v>
      </c>
      <c r="L502" s="385"/>
      <c r="M502" s="386"/>
      <c r="N502" s="401"/>
      <c r="O502" s="401"/>
    </row>
    <row r="503" spans="1:15" ht="15.75">
      <c r="A503" s="570">
        <v>457</v>
      </c>
      <c r="B503" s="378"/>
      <c r="C503" s="379" t="s">
        <v>31</v>
      </c>
      <c r="D503" s="379"/>
      <c r="E503" s="380"/>
      <c r="F503" s="381"/>
      <c r="G503" s="381">
        <v>0.6</v>
      </c>
      <c r="H503" s="382">
        <v>0.02</v>
      </c>
      <c r="I503" s="383"/>
      <c r="J503" s="384">
        <f t="shared" ref="J503:J525" si="36">F503*G503*I503</f>
        <v>0</v>
      </c>
      <c r="K503" s="328" t="s">
        <v>33</v>
      </c>
      <c r="L503" s="385"/>
      <c r="M503" s="386"/>
      <c r="N503" s="401"/>
      <c r="O503" s="401"/>
    </row>
    <row r="504" spans="1:15" ht="15.75">
      <c r="A504" s="343">
        <v>458</v>
      </c>
      <c r="B504" s="378"/>
      <c r="C504" s="379" t="s">
        <v>31</v>
      </c>
      <c r="D504" s="379"/>
      <c r="E504" s="380"/>
      <c r="F504" s="381"/>
      <c r="G504" s="381">
        <v>0.6</v>
      </c>
      <c r="H504" s="382">
        <v>0.02</v>
      </c>
      <c r="I504" s="383"/>
      <c r="J504" s="384">
        <f t="shared" si="36"/>
        <v>0</v>
      </c>
      <c r="K504" s="328" t="s">
        <v>33</v>
      </c>
      <c r="L504" s="385"/>
      <c r="M504" s="386"/>
      <c r="N504" s="401"/>
      <c r="O504" s="401"/>
    </row>
    <row r="505" spans="1:15" ht="15.75">
      <c r="A505" s="570">
        <v>459</v>
      </c>
      <c r="B505" s="378"/>
      <c r="C505" s="379" t="s">
        <v>31</v>
      </c>
      <c r="D505" s="379"/>
      <c r="E505" s="380"/>
      <c r="F505" s="381"/>
      <c r="G505" s="381">
        <v>0.6</v>
      </c>
      <c r="H505" s="382">
        <v>0.02</v>
      </c>
      <c r="I505" s="383"/>
      <c r="J505" s="384">
        <f t="shared" si="36"/>
        <v>0</v>
      </c>
      <c r="K505" s="328" t="s">
        <v>33</v>
      </c>
      <c r="L505" s="385"/>
      <c r="M505" s="386"/>
      <c r="N505" s="401"/>
      <c r="O505" s="401"/>
    </row>
    <row r="506" spans="1:15" ht="15.75">
      <c r="A506" s="343">
        <v>460</v>
      </c>
      <c r="B506" s="378"/>
      <c r="C506" s="379" t="s">
        <v>31</v>
      </c>
      <c r="D506" s="379"/>
      <c r="E506" s="380"/>
      <c r="F506" s="381"/>
      <c r="G506" s="381">
        <v>0.6</v>
      </c>
      <c r="H506" s="382">
        <v>0.02</v>
      </c>
      <c r="I506" s="383"/>
      <c r="J506" s="384">
        <f t="shared" si="36"/>
        <v>0</v>
      </c>
      <c r="K506" s="328" t="s">
        <v>33</v>
      </c>
      <c r="L506" s="385"/>
      <c r="M506" s="386"/>
      <c r="N506" s="401"/>
      <c r="O506" s="401"/>
    </row>
    <row r="507" spans="1:15" ht="15.75">
      <c r="A507" s="570">
        <v>461</v>
      </c>
      <c r="B507" s="378"/>
      <c r="C507" s="379" t="s">
        <v>31</v>
      </c>
      <c r="D507" s="379"/>
      <c r="E507" s="380"/>
      <c r="F507" s="381"/>
      <c r="G507" s="381">
        <v>0.6</v>
      </c>
      <c r="H507" s="382">
        <v>0.02</v>
      </c>
      <c r="I507" s="383"/>
      <c r="J507" s="384">
        <f t="shared" si="36"/>
        <v>0</v>
      </c>
      <c r="K507" s="328" t="s">
        <v>33</v>
      </c>
      <c r="L507" s="385"/>
      <c r="M507" s="386"/>
      <c r="N507" s="401"/>
      <c r="O507" s="401"/>
    </row>
    <row r="508" spans="1:15" ht="15.75">
      <c r="A508" s="343">
        <v>462</v>
      </c>
      <c r="B508" s="378"/>
      <c r="C508" s="379" t="s">
        <v>31</v>
      </c>
      <c r="D508" s="379"/>
      <c r="E508" s="380"/>
      <c r="F508" s="381"/>
      <c r="G508" s="381">
        <v>0.6</v>
      </c>
      <c r="H508" s="382">
        <v>0.02</v>
      </c>
      <c r="I508" s="383"/>
      <c r="J508" s="384">
        <f t="shared" ref="J508:J509" si="37">F508*G508*I508</f>
        <v>0</v>
      </c>
      <c r="K508" s="328" t="s">
        <v>33</v>
      </c>
      <c r="L508" s="385"/>
      <c r="M508" s="386"/>
      <c r="N508" s="401"/>
      <c r="O508" s="401"/>
    </row>
    <row r="509" spans="1:15" ht="15.75">
      <c r="A509" s="570">
        <v>463</v>
      </c>
      <c r="B509" s="378"/>
      <c r="C509" s="379" t="s">
        <v>31</v>
      </c>
      <c r="D509" s="379"/>
      <c r="E509" s="380"/>
      <c r="F509" s="381"/>
      <c r="G509" s="381">
        <v>0.6</v>
      </c>
      <c r="H509" s="382">
        <v>0.02</v>
      </c>
      <c r="I509" s="383"/>
      <c r="J509" s="384">
        <f t="shared" si="37"/>
        <v>0</v>
      </c>
      <c r="K509" s="328" t="s">
        <v>33</v>
      </c>
      <c r="L509" s="385"/>
      <c r="M509" s="386"/>
      <c r="N509" s="401"/>
      <c r="O509" s="401"/>
    </row>
    <row r="510" spans="1:15" ht="15.75">
      <c r="A510" s="343">
        <v>464</v>
      </c>
      <c r="B510" s="378"/>
      <c r="C510" s="379" t="s">
        <v>31</v>
      </c>
      <c r="D510" s="379"/>
      <c r="E510" s="380"/>
      <c r="F510" s="381"/>
      <c r="G510" s="381">
        <v>0.6</v>
      </c>
      <c r="H510" s="382">
        <v>0.02</v>
      </c>
      <c r="I510" s="383"/>
      <c r="J510" s="384">
        <f t="shared" si="36"/>
        <v>0</v>
      </c>
      <c r="K510" s="328" t="s">
        <v>33</v>
      </c>
      <c r="L510" s="385"/>
      <c r="M510" s="386"/>
      <c r="N510" s="401"/>
      <c r="O510" s="401"/>
    </row>
    <row r="511" spans="1:15" ht="15.75">
      <c r="A511" s="570">
        <v>465</v>
      </c>
      <c r="B511" s="378"/>
      <c r="C511" s="379" t="s">
        <v>31</v>
      </c>
      <c r="D511" s="379"/>
      <c r="E511" s="380"/>
      <c r="F511" s="381"/>
      <c r="G511" s="381">
        <v>0.6</v>
      </c>
      <c r="H511" s="382">
        <v>0.02</v>
      </c>
      <c r="I511" s="383"/>
      <c r="J511" s="384">
        <f t="shared" si="36"/>
        <v>0</v>
      </c>
      <c r="K511" s="328" t="s">
        <v>33</v>
      </c>
      <c r="L511" s="385"/>
      <c r="M511" s="386"/>
      <c r="N511" s="401"/>
      <c r="O511" s="401"/>
    </row>
    <row r="512" spans="1:15" ht="15.75">
      <c r="A512" s="343">
        <v>466</v>
      </c>
      <c r="B512" s="378"/>
      <c r="C512" s="379" t="s">
        <v>31</v>
      </c>
      <c r="D512" s="379"/>
      <c r="E512" s="380"/>
      <c r="F512" s="381"/>
      <c r="G512" s="381">
        <v>0.6</v>
      </c>
      <c r="H512" s="382">
        <v>0.02</v>
      </c>
      <c r="I512" s="383"/>
      <c r="J512" s="384">
        <f t="shared" si="36"/>
        <v>0</v>
      </c>
      <c r="K512" s="328" t="s">
        <v>33</v>
      </c>
      <c r="L512" s="385"/>
      <c r="M512" s="386"/>
      <c r="N512" s="401"/>
      <c r="O512" s="401"/>
    </row>
    <row r="513" spans="1:15" ht="15.75">
      <c r="A513" s="570">
        <v>467</v>
      </c>
      <c r="B513" s="378"/>
      <c r="C513" s="379" t="s">
        <v>31</v>
      </c>
      <c r="D513" s="379"/>
      <c r="E513" s="380"/>
      <c r="F513" s="381"/>
      <c r="G513" s="381">
        <v>0.6</v>
      </c>
      <c r="H513" s="382">
        <v>0.02</v>
      </c>
      <c r="I513" s="383"/>
      <c r="J513" s="384">
        <f t="shared" si="36"/>
        <v>0</v>
      </c>
      <c r="K513" s="328" t="s">
        <v>33</v>
      </c>
      <c r="L513" s="385"/>
      <c r="M513" s="386"/>
      <c r="N513" s="401"/>
      <c r="O513" s="401"/>
    </row>
    <row r="514" spans="1:15" ht="15.75">
      <c r="A514" s="343">
        <v>468</v>
      </c>
      <c r="B514" s="378"/>
      <c r="C514" s="379" t="s">
        <v>31</v>
      </c>
      <c r="D514" s="379"/>
      <c r="E514" s="380"/>
      <c r="F514" s="381"/>
      <c r="G514" s="381">
        <v>0.6</v>
      </c>
      <c r="H514" s="382">
        <v>0.02</v>
      </c>
      <c r="I514" s="383"/>
      <c r="J514" s="384">
        <f t="shared" si="36"/>
        <v>0</v>
      </c>
      <c r="K514" s="328" t="s">
        <v>33</v>
      </c>
      <c r="L514" s="385"/>
      <c r="M514" s="386"/>
      <c r="N514" s="401"/>
      <c r="O514" s="401"/>
    </row>
    <row r="515" spans="1:15" ht="15.75">
      <c r="A515" s="570">
        <v>469</v>
      </c>
      <c r="B515" s="378"/>
      <c r="C515" s="379" t="s">
        <v>31</v>
      </c>
      <c r="D515" s="379"/>
      <c r="E515" s="380"/>
      <c r="F515" s="381"/>
      <c r="G515" s="381">
        <v>0.6</v>
      </c>
      <c r="H515" s="382">
        <v>0.02</v>
      </c>
      <c r="I515" s="383"/>
      <c r="J515" s="384">
        <f t="shared" si="36"/>
        <v>0</v>
      </c>
      <c r="K515" s="328" t="s">
        <v>33</v>
      </c>
      <c r="L515" s="385"/>
      <c r="M515" s="386"/>
      <c r="N515" s="401"/>
      <c r="O515" s="401"/>
    </row>
    <row r="516" spans="1:15" ht="15.75">
      <c r="A516" s="343">
        <v>470</v>
      </c>
      <c r="B516" s="378"/>
      <c r="C516" s="379" t="s">
        <v>31</v>
      </c>
      <c r="D516" s="379"/>
      <c r="E516" s="380"/>
      <c r="F516" s="381"/>
      <c r="G516" s="381">
        <v>0.6</v>
      </c>
      <c r="H516" s="382">
        <v>0.02</v>
      </c>
      <c r="I516" s="383"/>
      <c r="J516" s="384">
        <f t="shared" si="36"/>
        <v>0</v>
      </c>
      <c r="K516" s="328" t="s">
        <v>33</v>
      </c>
      <c r="L516" s="385"/>
      <c r="M516" s="386"/>
      <c r="N516" s="401"/>
      <c r="O516" s="401"/>
    </row>
    <row r="517" spans="1:15" ht="15.75">
      <c r="A517" s="570">
        <v>471</v>
      </c>
      <c r="B517" s="378"/>
      <c r="C517" s="379" t="s">
        <v>31</v>
      </c>
      <c r="D517" s="379"/>
      <c r="E517" s="380"/>
      <c r="F517" s="381"/>
      <c r="G517" s="381">
        <v>0.6</v>
      </c>
      <c r="H517" s="382">
        <v>0.02</v>
      </c>
      <c r="I517" s="383"/>
      <c r="J517" s="384">
        <f t="shared" si="36"/>
        <v>0</v>
      </c>
      <c r="K517" s="328" t="s">
        <v>33</v>
      </c>
      <c r="L517" s="385"/>
      <c r="M517" s="386"/>
      <c r="N517" s="401"/>
      <c r="O517" s="401"/>
    </row>
    <row r="518" spans="1:15" ht="15.75">
      <c r="A518" s="343">
        <v>472</v>
      </c>
      <c r="B518" s="378"/>
      <c r="C518" s="379" t="s">
        <v>31</v>
      </c>
      <c r="D518" s="379"/>
      <c r="E518" s="380"/>
      <c r="F518" s="381"/>
      <c r="G518" s="381">
        <v>0.6</v>
      </c>
      <c r="H518" s="382">
        <v>0.02</v>
      </c>
      <c r="I518" s="383"/>
      <c r="J518" s="384">
        <f t="shared" si="36"/>
        <v>0</v>
      </c>
      <c r="K518" s="328" t="s">
        <v>33</v>
      </c>
      <c r="L518" s="385"/>
      <c r="M518" s="386"/>
      <c r="N518" s="401"/>
      <c r="O518" s="401"/>
    </row>
    <row r="519" spans="1:15" ht="15.75">
      <c r="A519" s="570">
        <v>473</v>
      </c>
      <c r="B519" s="378"/>
      <c r="C519" s="379" t="s">
        <v>31</v>
      </c>
      <c r="D519" s="379"/>
      <c r="E519" s="380"/>
      <c r="F519" s="381"/>
      <c r="G519" s="381">
        <v>0.6</v>
      </c>
      <c r="H519" s="382">
        <v>0.02</v>
      </c>
      <c r="I519" s="383"/>
      <c r="J519" s="384">
        <f t="shared" si="36"/>
        <v>0</v>
      </c>
      <c r="K519" s="328" t="s">
        <v>33</v>
      </c>
      <c r="L519" s="385"/>
      <c r="M519" s="386"/>
      <c r="N519" s="401"/>
      <c r="O519" s="401"/>
    </row>
    <row r="520" spans="1:15" ht="15.75">
      <c r="A520" s="343">
        <v>474</v>
      </c>
      <c r="B520" s="378"/>
      <c r="C520" s="379" t="s">
        <v>31</v>
      </c>
      <c r="D520" s="379"/>
      <c r="E520" s="380"/>
      <c r="F520" s="381"/>
      <c r="G520" s="381">
        <v>0.6</v>
      </c>
      <c r="H520" s="382">
        <v>0.02</v>
      </c>
      <c r="I520" s="383"/>
      <c r="J520" s="384">
        <f t="shared" si="36"/>
        <v>0</v>
      </c>
      <c r="K520" s="328" t="s">
        <v>33</v>
      </c>
      <c r="L520" s="385"/>
      <c r="M520" s="386"/>
      <c r="N520" s="401"/>
      <c r="O520" s="401"/>
    </row>
    <row r="521" spans="1:15" ht="15.75">
      <c r="A521" s="570">
        <v>475</v>
      </c>
      <c r="B521" s="378"/>
      <c r="C521" s="379" t="s">
        <v>31</v>
      </c>
      <c r="D521" s="379"/>
      <c r="E521" s="380"/>
      <c r="F521" s="381"/>
      <c r="G521" s="381">
        <v>0.6</v>
      </c>
      <c r="H521" s="382">
        <v>0.02</v>
      </c>
      <c r="I521" s="383"/>
      <c r="J521" s="384">
        <f t="shared" si="36"/>
        <v>0</v>
      </c>
      <c r="K521" s="328" t="s">
        <v>33</v>
      </c>
      <c r="L521" s="385"/>
      <c r="M521" s="386"/>
      <c r="N521" s="401"/>
      <c r="O521" s="401"/>
    </row>
    <row r="522" spans="1:15" ht="15.75">
      <c r="A522" s="343">
        <v>476</v>
      </c>
      <c r="B522" s="378"/>
      <c r="C522" s="379" t="s">
        <v>31</v>
      </c>
      <c r="D522" s="379"/>
      <c r="E522" s="380"/>
      <c r="F522" s="381"/>
      <c r="G522" s="381">
        <v>0.6</v>
      </c>
      <c r="H522" s="382">
        <v>0.02</v>
      </c>
      <c r="I522" s="383"/>
      <c r="J522" s="384">
        <f t="shared" si="36"/>
        <v>0</v>
      </c>
      <c r="K522" s="328" t="s">
        <v>33</v>
      </c>
      <c r="L522" s="385"/>
      <c r="M522" s="386"/>
      <c r="N522" s="401"/>
      <c r="O522" s="401"/>
    </row>
    <row r="523" spans="1:15" ht="15.75">
      <c r="A523" s="570">
        <v>477</v>
      </c>
      <c r="B523" s="378"/>
      <c r="C523" s="379" t="s">
        <v>31</v>
      </c>
      <c r="D523" s="379"/>
      <c r="E523" s="380"/>
      <c r="F523" s="381"/>
      <c r="G523" s="381">
        <v>0.6</v>
      </c>
      <c r="H523" s="382">
        <v>0.02</v>
      </c>
      <c r="I523" s="383"/>
      <c r="J523" s="384">
        <f t="shared" si="36"/>
        <v>0</v>
      </c>
      <c r="K523" s="328" t="s">
        <v>33</v>
      </c>
      <c r="L523" s="385"/>
      <c r="M523" s="386"/>
      <c r="N523" s="401"/>
      <c r="O523" s="401"/>
    </row>
    <row r="524" spans="1:15" ht="15.75">
      <c r="A524" s="343">
        <v>478</v>
      </c>
      <c r="B524" s="378"/>
      <c r="C524" s="379" t="s">
        <v>31</v>
      </c>
      <c r="D524" s="379"/>
      <c r="E524" s="380"/>
      <c r="F524" s="381"/>
      <c r="G524" s="381">
        <v>0.6</v>
      </c>
      <c r="H524" s="382">
        <v>0.02</v>
      </c>
      <c r="I524" s="383"/>
      <c r="J524" s="384">
        <f t="shared" si="36"/>
        <v>0</v>
      </c>
      <c r="K524" s="328" t="s">
        <v>33</v>
      </c>
      <c r="L524" s="385"/>
      <c r="M524" s="386"/>
      <c r="N524" s="401"/>
      <c r="O524" s="401"/>
    </row>
    <row r="525" spans="1:15" ht="15.75">
      <c r="A525" s="570">
        <v>479</v>
      </c>
      <c r="B525" s="378"/>
      <c r="C525" s="379" t="s">
        <v>31</v>
      </c>
      <c r="D525" s="379"/>
      <c r="E525" s="380"/>
      <c r="F525" s="381"/>
      <c r="G525" s="381">
        <v>0.6</v>
      </c>
      <c r="H525" s="382">
        <v>0.02</v>
      </c>
      <c r="I525" s="383"/>
      <c r="J525" s="384">
        <f t="shared" si="36"/>
        <v>0</v>
      </c>
      <c r="K525" s="328" t="s">
        <v>33</v>
      </c>
      <c r="L525" s="385"/>
      <c r="M525" s="386"/>
      <c r="N525" s="401"/>
      <c r="O525" s="401"/>
    </row>
    <row r="526" spans="1:15" ht="15.75">
      <c r="A526" s="343">
        <v>480</v>
      </c>
      <c r="B526" s="378"/>
      <c r="C526" s="379" t="s">
        <v>31</v>
      </c>
      <c r="D526" s="379"/>
      <c r="E526" s="380"/>
      <c r="F526" s="381"/>
      <c r="G526" s="381">
        <v>0.6</v>
      </c>
      <c r="H526" s="382">
        <v>0.02</v>
      </c>
      <c r="I526" s="383"/>
      <c r="J526" s="384">
        <f t="shared" si="34"/>
        <v>0</v>
      </c>
      <c r="K526" s="328" t="s">
        <v>33</v>
      </c>
      <c r="L526" s="385"/>
      <c r="M526" s="386"/>
      <c r="N526" s="401"/>
      <c r="O526" s="401"/>
    </row>
    <row r="527" spans="1:15" ht="15.75">
      <c r="A527" s="570">
        <v>481</v>
      </c>
      <c r="B527" s="378"/>
      <c r="C527" s="379" t="s">
        <v>31</v>
      </c>
      <c r="D527" s="379"/>
      <c r="E527" s="380"/>
      <c r="F527" s="381"/>
      <c r="G527" s="381">
        <v>0.6</v>
      </c>
      <c r="H527" s="382">
        <v>0.02</v>
      </c>
      <c r="I527" s="383"/>
      <c r="J527" s="384">
        <f t="shared" si="34"/>
        <v>0</v>
      </c>
      <c r="K527" s="328" t="s">
        <v>33</v>
      </c>
      <c r="L527" s="385"/>
      <c r="M527" s="386"/>
      <c r="N527" s="401"/>
      <c r="O527" s="401"/>
    </row>
    <row r="528" spans="1:15" ht="15.75">
      <c r="A528" s="343">
        <v>482</v>
      </c>
      <c r="B528" s="378"/>
      <c r="C528" s="379" t="s">
        <v>31</v>
      </c>
      <c r="D528" s="379"/>
      <c r="E528" s="380"/>
      <c r="F528" s="381"/>
      <c r="G528" s="381">
        <v>0.6</v>
      </c>
      <c r="H528" s="382">
        <v>0.02</v>
      </c>
      <c r="I528" s="383"/>
      <c r="J528" s="384">
        <f t="shared" si="34"/>
        <v>0</v>
      </c>
      <c r="K528" s="328" t="s">
        <v>33</v>
      </c>
      <c r="L528" s="385"/>
      <c r="M528" s="386"/>
      <c r="N528" s="401"/>
      <c r="O528" s="401"/>
    </row>
    <row r="529" spans="1:15" ht="15.75">
      <c r="A529" s="570">
        <v>483</v>
      </c>
      <c r="B529" s="378"/>
      <c r="C529" s="379" t="s">
        <v>31</v>
      </c>
      <c r="D529" s="379"/>
      <c r="E529" s="380"/>
      <c r="F529" s="381"/>
      <c r="G529" s="381">
        <v>0.6</v>
      </c>
      <c r="H529" s="382">
        <v>0.02</v>
      </c>
      <c r="I529" s="383"/>
      <c r="J529" s="384">
        <f t="shared" si="34"/>
        <v>0</v>
      </c>
      <c r="K529" s="328" t="s">
        <v>33</v>
      </c>
      <c r="L529" s="385"/>
      <c r="M529" s="386"/>
      <c r="N529" s="401"/>
      <c r="O529" s="401"/>
    </row>
    <row r="530" spans="1:15" ht="15.75">
      <c r="A530" s="343">
        <v>484</v>
      </c>
      <c r="B530" s="378"/>
      <c r="C530" s="379" t="s">
        <v>31</v>
      </c>
      <c r="D530" s="379"/>
      <c r="E530" s="380"/>
      <c r="F530" s="381"/>
      <c r="G530" s="381">
        <v>0.6</v>
      </c>
      <c r="H530" s="382">
        <v>0.02</v>
      </c>
      <c r="I530" s="383"/>
      <c r="J530" s="384">
        <f t="shared" si="34"/>
        <v>0</v>
      </c>
      <c r="K530" s="328" t="s">
        <v>33</v>
      </c>
      <c r="L530" s="385"/>
      <c r="M530" s="386"/>
      <c r="N530" s="401"/>
      <c r="O530" s="401"/>
    </row>
    <row r="531" spans="1:15" ht="15.75">
      <c r="A531" s="570">
        <v>485</v>
      </c>
      <c r="B531" s="378"/>
      <c r="C531" s="379" t="s">
        <v>31</v>
      </c>
      <c r="D531" s="379"/>
      <c r="E531" s="380"/>
      <c r="F531" s="381"/>
      <c r="G531" s="381">
        <v>0.6</v>
      </c>
      <c r="H531" s="382">
        <v>0.02</v>
      </c>
      <c r="I531" s="383"/>
      <c r="J531" s="384">
        <f t="shared" si="32"/>
        <v>0</v>
      </c>
      <c r="K531" s="328" t="s">
        <v>33</v>
      </c>
      <c r="L531" s="385"/>
      <c r="M531" s="386"/>
      <c r="N531" s="401"/>
      <c r="O531" s="401"/>
    </row>
    <row r="532" spans="1:15" ht="15.75">
      <c r="A532" s="343">
        <v>486</v>
      </c>
      <c r="B532" s="378"/>
      <c r="C532" s="379" t="s">
        <v>31</v>
      </c>
      <c r="D532" s="379"/>
      <c r="E532" s="380"/>
      <c r="F532" s="381"/>
      <c r="G532" s="381">
        <v>0.6</v>
      </c>
      <c r="H532" s="382">
        <v>0.02</v>
      </c>
      <c r="I532" s="383"/>
      <c r="J532" s="384">
        <f t="shared" si="32"/>
        <v>0</v>
      </c>
      <c r="K532" s="328" t="s">
        <v>33</v>
      </c>
      <c r="L532" s="385"/>
      <c r="M532" s="386"/>
      <c r="N532" s="401"/>
      <c r="O532" s="401"/>
    </row>
    <row r="533" spans="1:15" ht="15.75">
      <c r="A533" s="570">
        <v>487</v>
      </c>
      <c r="B533" s="378"/>
      <c r="C533" s="379" t="s">
        <v>31</v>
      </c>
      <c r="D533" s="379"/>
      <c r="E533" s="380"/>
      <c r="F533" s="381"/>
      <c r="G533" s="381">
        <v>0.6</v>
      </c>
      <c r="H533" s="382">
        <v>0.02</v>
      </c>
      <c r="I533" s="383"/>
      <c r="J533" s="384">
        <f t="shared" si="32"/>
        <v>0</v>
      </c>
      <c r="K533" s="328" t="s">
        <v>33</v>
      </c>
      <c r="L533" s="385"/>
      <c r="M533" s="386"/>
      <c r="N533" s="401"/>
      <c r="O533" s="401"/>
    </row>
    <row r="534" spans="1:15" ht="15.75">
      <c r="A534" s="343">
        <v>488</v>
      </c>
      <c r="B534" s="378"/>
      <c r="C534" s="379" t="s">
        <v>31</v>
      </c>
      <c r="D534" s="379"/>
      <c r="E534" s="380"/>
      <c r="F534" s="381"/>
      <c r="G534" s="381">
        <v>0.6</v>
      </c>
      <c r="H534" s="382">
        <v>0.02</v>
      </c>
      <c r="I534" s="383"/>
      <c r="J534" s="384">
        <f t="shared" si="32"/>
        <v>0</v>
      </c>
      <c r="K534" s="328" t="s">
        <v>33</v>
      </c>
      <c r="L534" s="385"/>
      <c r="M534" s="386"/>
      <c r="N534" s="401"/>
      <c r="O534" s="401"/>
    </row>
    <row r="535" spans="1:15" ht="15.75">
      <c r="A535" s="570">
        <v>489</v>
      </c>
      <c r="B535" s="378"/>
      <c r="C535" s="379" t="s">
        <v>31</v>
      </c>
      <c r="D535" s="379"/>
      <c r="E535" s="380"/>
      <c r="F535" s="381"/>
      <c r="G535" s="381">
        <v>0.6</v>
      </c>
      <c r="H535" s="382">
        <v>0.02</v>
      </c>
      <c r="I535" s="383"/>
      <c r="J535" s="384">
        <f t="shared" si="32"/>
        <v>0</v>
      </c>
      <c r="K535" s="328" t="s">
        <v>33</v>
      </c>
      <c r="L535" s="385"/>
      <c r="M535" s="386"/>
      <c r="N535" s="401"/>
      <c r="O535" s="401"/>
    </row>
    <row r="536" spans="1:15" ht="15.75">
      <c r="A536" s="343">
        <v>490</v>
      </c>
      <c r="B536" s="378"/>
      <c r="C536" s="379" t="s">
        <v>31</v>
      </c>
      <c r="D536" s="379"/>
      <c r="E536" s="380"/>
      <c r="F536" s="381"/>
      <c r="G536" s="381">
        <v>0.6</v>
      </c>
      <c r="H536" s="382">
        <v>0.02</v>
      </c>
      <c r="I536" s="383"/>
      <c r="J536" s="384">
        <f t="shared" si="32"/>
        <v>0</v>
      </c>
      <c r="K536" s="328" t="s">
        <v>33</v>
      </c>
      <c r="L536" s="385"/>
      <c r="M536" s="386"/>
      <c r="N536" s="401"/>
      <c r="O536" s="401"/>
    </row>
    <row r="537" spans="1:15" ht="15.75">
      <c r="A537" s="570">
        <v>491</v>
      </c>
      <c r="B537" s="378"/>
      <c r="C537" s="379" t="s">
        <v>31</v>
      </c>
      <c r="D537" s="379"/>
      <c r="E537" s="380"/>
      <c r="F537" s="381"/>
      <c r="G537" s="381">
        <v>0.6</v>
      </c>
      <c r="H537" s="382">
        <v>0.02</v>
      </c>
      <c r="I537" s="383"/>
      <c r="J537" s="384">
        <f t="shared" si="32"/>
        <v>0</v>
      </c>
      <c r="K537" s="328" t="s">
        <v>33</v>
      </c>
      <c r="L537" s="385"/>
      <c r="M537" s="386"/>
      <c r="N537" s="401"/>
      <c r="O537" s="401"/>
    </row>
    <row r="538" spans="1:15" ht="16.5" thickBot="1">
      <c r="A538" s="343">
        <v>492</v>
      </c>
      <c r="B538" s="378"/>
      <c r="C538" s="379" t="s">
        <v>31</v>
      </c>
      <c r="D538" s="379"/>
      <c r="E538" s="380"/>
      <c r="F538" s="381"/>
      <c r="G538" s="381">
        <v>0.6</v>
      </c>
      <c r="H538" s="382">
        <v>0.02</v>
      </c>
      <c r="I538" s="383"/>
      <c r="J538" s="384">
        <f t="shared" si="32"/>
        <v>0</v>
      </c>
      <c r="K538" s="328" t="s">
        <v>33</v>
      </c>
      <c r="L538" s="385"/>
      <c r="M538" s="386"/>
      <c r="N538" s="401"/>
      <c r="O538" s="401"/>
    </row>
    <row r="539" spans="1:15" ht="16.5" thickBot="1">
      <c r="A539" s="317"/>
      <c r="B539" s="318"/>
      <c r="C539" s="319"/>
      <c r="D539" s="319"/>
      <c r="E539" s="320"/>
      <c r="F539" s="321"/>
      <c r="G539" s="321"/>
      <c r="H539" s="322"/>
      <c r="I539" s="323"/>
      <c r="J539" s="324"/>
      <c r="K539" s="325"/>
      <c r="L539" s="326"/>
      <c r="M539" s="327"/>
      <c r="N539" s="775"/>
    </row>
  </sheetData>
  <autoFilter ref="A40:T538" xr:uid="{00000000-0009-0000-0000-000002000000}"/>
  <mergeCells count="35">
    <mergeCell ref="L33:L34"/>
    <mergeCell ref="M33:N34"/>
    <mergeCell ref="L35:N38"/>
    <mergeCell ref="L27:N29"/>
    <mergeCell ref="J28:J29"/>
    <mergeCell ref="L30:L31"/>
    <mergeCell ref="M30:N31"/>
    <mergeCell ref="J31:J32"/>
    <mergeCell ref="M32:N32"/>
    <mergeCell ref="B25:D25"/>
    <mergeCell ref="L25:N25"/>
    <mergeCell ref="E7:E10"/>
    <mergeCell ref="I7:I10"/>
    <mergeCell ref="L11:N13"/>
    <mergeCell ref="J12:J13"/>
    <mergeCell ref="L14:L15"/>
    <mergeCell ref="J15:J16"/>
    <mergeCell ref="L16:L17"/>
    <mergeCell ref="M16:N17"/>
    <mergeCell ref="L21:N22"/>
    <mergeCell ref="B23:D23"/>
    <mergeCell ref="L23:N23"/>
    <mergeCell ref="B24:D24"/>
    <mergeCell ref="L24:N24"/>
    <mergeCell ref="O11:P11"/>
    <mergeCell ref="O16:P16"/>
    <mergeCell ref="A1:N1"/>
    <mergeCell ref="A2:B2"/>
    <mergeCell ref="E2:F2"/>
    <mergeCell ref="I2:J2"/>
    <mergeCell ref="A3:A6"/>
    <mergeCell ref="E3:E6"/>
    <mergeCell ref="I3:I6"/>
    <mergeCell ref="M14:N15"/>
    <mergeCell ref="A7:A10"/>
  </mergeCells>
  <phoneticPr fontId="46" type="noConversion"/>
  <pageMargins left="0.7" right="0.7" top="0.75" bottom="0.75" header="0.3" footer="0.3"/>
  <pageSetup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G5831"/>
  <sheetViews>
    <sheetView topLeftCell="A901" zoomScale="120" zoomScaleNormal="120" workbookViewId="0">
      <selection activeCell="E910" sqref="E910"/>
    </sheetView>
  </sheetViews>
  <sheetFormatPr defaultColWidth="9.140625" defaultRowHeight="15.75"/>
  <cols>
    <col min="1" max="1" width="10.42578125" style="146" customWidth="1"/>
    <col min="2" max="2" width="8.28515625" style="143" customWidth="1"/>
    <col min="3" max="3" width="10" style="143" bestFit="1" customWidth="1"/>
    <col min="4" max="4" width="9.42578125" style="143" customWidth="1"/>
    <col min="5" max="5" width="7.85546875" style="19" customWidth="1"/>
    <col min="6" max="6" width="8.42578125" style="109" customWidth="1"/>
    <col min="7" max="7" width="8.7109375" style="109" customWidth="1"/>
    <col min="8" max="8" width="10.42578125" style="109" customWidth="1"/>
    <col min="9" max="9" width="8.28515625" style="14" customWidth="1"/>
    <col min="10" max="10" width="8" style="109" customWidth="1"/>
    <col min="11" max="11" width="10.7109375" style="14" customWidth="1"/>
    <col min="12" max="12" width="8.7109375" style="144" customWidth="1"/>
    <col min="13" max="13" width="9.5703125" style="145" customWidth="1"/>
    <col min="14" max="14" width="7" style="101" customWidth="1"/>
    <col min="15" max="15" width="7.85546875" style="2" customWidth="1"/>
    <col min="16" max="16" width="8.42578125" style="514" customWidth="1"/>
    <col min="17" max="17" width="11.7109375" style="2" customWidth="1"/>
    <col min="18" max="25" width="9.140625" style="2"/>
    <col min="26" max="26" width="5.42578125" style="2" customWidth="1"/>
    <col min="27" max="27" width="10.5703125" style="2" bestFit="1" customWidth="1"/>
    <col min="28" max="29" width="9.140625" style="2"/>
    <col min="30" max="30" width="9.140625" style="2" customWidth="1"/>
    <col min="31" max="31" width="12.85546875" style="264" customWidth="1"/>
    <col min="32" max="16384" width="9.140625" style="2"/>
  </cols>
  <sheetData>
    <row r="1" spans="1:31" s="111" customFormat="1">
      <c r="A1" s="1192" t="s">
        <v>145</v>
      </c>
      <c r="B1" s="1192"/>
      <c r="C1" s="1192"/>
      <c r="D1" s="143"/>
      <c r="E1" s="19"/>
      <c r="F1" s="109"/>
      <c r="G1" s="109"/>
      <c r="H1" s="109"/>
      <c r="I1" s="112"/>
      <c r="J1" s="109"/>
      <c r="K1" s="112"/>
      <c r="L1" s="144"/>
      <c r="M1" s="145"/>
      <c r="N1" s="101"/>
      <c r="P1" s="514"/>
      <c r="Q1" s="1192" t="s">
        <v>146</v>
      </c>
      <c r="R1" s="1192"/>
      <c r="S1" s="1192"/>
      <c r="AE1" s="264"/>
    </row>
    <row r="2" spans="1:31" ht="26.25" customHeight="1">
      <c r="A2" s="1193" t="s">
        <v>205</v>
      </c>
      <c r="B2" s="1193"/>
      <c r="C2" s="1193"/>
      <c r="D2" s="1193"/>
      <c r="E2" s="1193"/>
      <c r="F2" s="1193"/>
      <c r="G2" s="1193"/>
      <c r="H2" s="1193"/>
      <c r="I2" s="1193"/>
      <c r="J2" s="1193"/>
      <c r="K2" s="1193"/>
      <c r="L2" s="1193"/>
      <c r="M2" s="1193"/>
      <c r="N2" s="1193"/>
      <c r="Q2" s="1193" t="s">
        <v>206</v>
      </c>
      <c r="R2" s="1193"/>
      <c r="S2" s="1193"/>
      <c r="T2" s="1193"/>
      <c r="U2" s="1193"/>
      <c r="V2" s="1193"/>
      <c r="W2" s="1193"/>
      <c r="X2" s="1193"/>
      <c r="Y2" s="1193"/>
      <c r="Z2" s="1193"/>
      <c r="AA2" s="1193"/>
      <c r="AB2" s="1193"/>
      <c r="AC2" s="1193"/>
      <c r="AD2" s="1193"/>
      <c r="AE2" s="265"/>
    </row>
    <row r="3" spans="1:31" ht="20.100000000000001" hidden="1" customHeight="1">
      <c r="A3" s="1194">
        <v>43770</v>
      </c>
      <c r="B3" s="1195"/>
      <c r="C3" s="97" t="s">
        <v>46</v>
      </c>
      <c r="D3" s="98"/>
      <c r="E3" s="2"/>
      <c r="F3" s="1194">
        <v>43770</v>
      </c>
      <c r="G3" s="1195"/>
      <c r="H3" s="99" t="s">
        <v>46</v>
      </c>
      <c r="I3" s="2"/>
      <c r="J3" s="2"/>
      <c r="K3" s="2"/>
      <c r="L3" s="2"/>
      <c r="M3" s="2"/>
      <c r="N3" s="2"/>
    </row>
    <row r="4" spans="1:31" ht="20.100000000000001" hidden="1" customHeight="1">
      <c r="A4" s="1196" t="s">
        <v>47</v>
      </c>
      <c r="B4" s="100" t="s">
        <v>48</v>
      </c>
      <c r="C4" s="353">
        <v>2319.7349999999997</v>
      </c>
      <c r="D4" s="101"/>
      <c r="E4" s="2"/>
      <c r="F4" s="1198" t="s">
        <v>49</v>
      </c>
      <c r="G4" s="102" t="s">
        <v>48</v>
      </c>
      <c r="H4" s="353">
        <v>2371.79</v>
      </c>
      <c r="I4" s="2"/>
      <c r="J4" s="2"/>
      <c r="K4" s="2"/>
      <c r="L4" s="2"/>
      <c r="M4" s="2"/>
      <c r="N4" s="2"/>
    </row>
    <row r="5" spans="1:31" ht="20.100000000000001" hidden="1" customHeight="1">
      <c r="A5" s="1197"/>
      <c r="B5" s="104"/>
      <c r="C5" s="353"/>
      <c r="D5" s="101"/>
      <c r="E5" s="2"/>
      <c r="F5" s="1199"/>
      <c r="G5" s="105"/>
      <c r="H5" s="103"/>
      <c r="I5" s="2"/>
      <c r="J5" s="2"/>
      <c r="K5" s="2"/>
      <c r="L5" s="2"/>
      <c r="M5" s="2"/>
      <c r="N5" s="2"/>
    </row>
    <row r="6" spans="1:31" ht="20.100000000000001" hidden="1" customHeight="1">
      <c r="A6" s="1197"/>
      <c r="B6" s="104" t="s">
        <v>51</v>
      </c>
      <c r="C6" s="353">
        <f>SUMIFS($L:$L,$D:$D,"A",$N:$N,"O")</f>
        <v>2105.8700000000003</v>
      </c>
      <c r="D6" s="101"/>
      <c r="E6" s="2"/>
      <c r="F6" s="1199"/>
      <c r="G6" s="105" t="s">
        <v>51</v>
      </c>
      <c r="H6" s="353">
        <f>SUMIFS($L:$L,$D:$D,"B",$N:$N,"O")</f>
        <v>1610.46</v>
      </c>
      <c r="I6" s="2"/>
      <c r="J6" s="2"/>
      <c r="K6" s="2"/>
      <c r="L6" s="2"/>
      <c r="M6" s="2"/>
      <c r="N6" s="2"/>
    </row>
    <row r="7" spans="1:31" ht="31.5" hidden="1" customHeight="1">
      <c r="A7" s="1197"/>
      <c r="B7" s="106" t="s">
        <v>52</v>
      </c>
      <c r="C7" s="354">
        <f>C4-C6</f>
        <v>213.86499999999933</v>
      </c>
      <c r="D7" s="101"/>
      <c r="E7" s="2"/>
      <c r="F7" s="1199"/>
      <c r="G7" s="107" t="s">
        <v>52</v>
      </c>
      <c r="H7" s="108">
        <f>H4-H6</f>
        <v>761.32999999999993</v>
      </c>
      <c r="I7" s="2"/>
      <c r="J7" s="2"/>
      <c r="K7" s="2"/>
      <c r="L7" s="2"/>
      <c r="M7" s="2"/>
      <c r="N7" s="2"/>
      <c r="P7" s="109"/>
    </row>
    <row r="8" spans="1:31" ht="15.75" customHeight="1">
      <c r="A8" s="237" t="s">
        <v>0</v>
      </c>
      <c r="B8" s="238">
        <v>1</v>
      </c>
      <c r="C8" s="239">
        <v>2</v>
      </c>
      <c r="D8" s="238">
        <v>3</v>
      </c>
      <c r="E8" s="239">
        <v>4</v>
      </c>
      <c r="F8" s="240">
        <v>5</v>
      </c>
      <c r="G8" s="239">
        <v>6</v>
      </c>
      <c r="H8" s="238">
        <v>7</v>
      </c>
      <c r="I8" s="241"/>
      <c r="J8" s="242"/>
      <c r="K8" s="243" t="s">
        <v>1</v>
      </c>
      <c r="L8" s="1139" t="s">
        <v>39</v>
      </c>
      <c r="M8" s="1140"/>
      <c r="N8" s="1141"/>
      <c r="Q8" s="237" t="s">
        <v>53</v>
      </c>
      <c r="R8" s="238">
        <v>1</v>
      </c>
      <c r="S8" s="239">
        <v>2</v>
      </c>
      <c r="T8" s="238">
        <v>3</v>
      </c>
      <c r="U8" s="239">
        <v>4</v>
      </c>
      <c r="V8" s="240">
        <v>5</v>
      </c>
      <c r="W8" s="239">
        <v>6</v>
      </c>
      <c r="X8" s="238">
        <v>7</v>
      </c>
      <c r="Y8" s="241"/>
      <c r="Z8" s="247"/>
      <c r="AA8" s="243" t="s">
        <v>1</v>
      </c>
      <c r="AB8" s="1139" t="s">
        <v>54</v>
      </c>
      <c r="AC8" s="1140"/>
      <c r="AD8" s="1141"/>
      <c r="AE8" s="568"/>
    </row>
    <row r="9" spans="1:31" ht="20.25">
      <c r="A9" s="9" t="s">
        <v>3</v>
      </c>
      <c r="B9" s="10">
        <f t="shared" ref="B9:I9" si="0">SUMIFS($L$37:$L$5681,$A$37:$A$5681,B8&amp;"-03-2020",$D$37:$D$5681,$A$9,$M$37:$M$5681,"I")</f>
        <v>201.85499999999999</v>
      </c>
      <c r="C9" s="780">
        <f t="shared" si="0"/>
        <v>202.93</v>
      </c>
      <c r="D9" s="780">
        <f t="shared" si="0"/>
        <v>148.63999999999999</v>
      </c>
      <c r="E9" s="780">
        <f t="shared" si="0"/>
        <v>255.095</v>
      </c>
      <c r="F9" s="780">
        <f t="shared" si="0"/>
        <v>220.32500000000002</v>
      </c>
      <c r="G9" s="780">
        <f t="shared" si="0"/>
        <v>102</v>
      </c>
      <c r="H9" s="780">
        <f t="shared" si="0"/>
        <v>305.84499999999997</v>
      </c>
      <c r="I9" s="780">
        <f t="shared" si="0"/>
        <v>0</v>
      </c>
      <c r="J9" s="1123"/>
      <c r="K9" s="11">
        <f>SUM(B9:I9)</f>
        <v>1436.69</v>
      </c>
      <c r="L9" s="1142"/>
      <c r="M9" s="1143"/>
      <c r="N9" s="1144"/>
      <c r="Q9" s="9" t="s">
        <v>3</v>
      </c>
      <c r="R9" s="10">
        <f t="shared" ref="R9:Y9" si="1">SUMIFS($L$37:$L$5681,$A$37:$A$5681,R8&amp;"-03-2020",$D$37:$D$5681,$A$25,$O$37:$O$5681,"CUT")</f>
        <v>0</v>
      </c>
      <c r="S9" s="780">
        <f t="shared" si="1"/>
        <v>0</v>
      </c>
      <c r="T9" s="780">
        <f t="shared" si="1"/>
        <v>0</v>
      </c>
      <c r="U9" s="780">
        <f t="shared" si="1"/>
        <v>0</v>
      </c>
      <c r="V9" s="780">
        <f t="shared" si="1"/>
        <v>0</v>
      </c>
      <c r="W9" s="780">
        <f t="shared" si="1"/>
        <v>0</v>
      </c>
      <c r="X9" s="780">
        <f t="shared" si="1"/>
        <v>0</v>
      </c>
      <c r="Y9" s="780">
        <f t="shared" si="1"/>
        <v>0</v>
      </c>
      <c r="Z9" s="1123"/>
      <c r="AA9" s="61">
        <f>SUM(R9:Y9)</f>
        <v>0</v>
      </c>
      <c r="AB9" s="1142"/>
      <c r="AC9" s="1143"/>
      <c r="AD9" s="1144"/>
      <c r="AE9" s="568"/>
    </row>
    <row r="10" spans="1:31" ht="20.25">
      <c r="A10" s="9" t="s">
        <v>4</v>
      </c>
      <c r="B10" s="10">
        <f t="shared" ref="B10:I10" si="2">SUMIFS($L$37:$L$5681,$A$37:$A$5681,B8&amp;"-03-2020",$D$37:$D$5681,$A$10,$M$37:$M$5681,"I")</f>
        <v>98.43</v>
      </c>
      <c r="C10" s="780">
        <f t="shared" si="2"/>
        <v>244.26</v>
      </c>
      <c r="D10" s="780">
        <f t="shared" si="2"/>
        <v>86.94</v>
      </c>
      <c r="E10" s="780">
        <f t="shared" si="2"/>
        <v>195.18</v>
      </c>
      <c r="F10" s="780">
        <f t="shared" si="2"/>
        <v>329.15999999999997</v>
      </c>
      <c r="G10" s="780">
        <f t="shared" si="2"/>
        <v>218.70000000000002</v>
      </c>
      <c r="H10" s="780">
        <f t="shared" si="2"/>
        <v>177.36</v>
      </c>
      <c r="I10" s="780">
        <f t="shared" si="2"/>
        <v>0</v>
      </c>
      <c r="J10" s="1123"/>
      <c r="K10" s="11">
        <f>SUM(B10:I10)</f>
        <v>1350.0299999999997</v>
      </c>
      <c r="L10" s="1145"/>
      <c r="M10" s="1146"/>
      <c r="N10" s="1147"/>
      <c r="Q10" s="9" t="s">
        <v>4</v>
      </c>
      <c r="R10" s="10">
        <f t="shared" ref="R10:Y10" si="3">SUMIFS($L$37:$L$5681,$A$37:$A$5681,R8&amp;"-03-2020",$D$37:$D$5681,$A$26,$O$37:$O$5681,"CUT")</f>
        <v>0</v>
      </c>
      <c r="S10" s="780">
        <f t="shared" si="3"/>
        <v>73.14</v>
      </c>
      <c r="T10" s="780">
        <f t="shared" si="3"/>
        <v>53.279999999999994</v>
      </c>
      <c r="U10" s="780">
        <f t="shared" si="3"/>
        <v>58.140000000000008</v>
      </c>
      <c r="V10" s="780">
        <f t="shared" si="3"/>
        <v>115.26</v>
      </c>
      <c r="W10" s="780">
        <f t="shared" si="3"/>
        <v>172.56</v>
      </c>
      <c r="X10" s="780">
        <f t="shared" si="3"/>
        <v>104.76</v>
      </c>
      <c r="Y10" s="780">
        <f t="shared" si="3"/>
        <v>0</v>
      </c>
      <c r="Z10" s="1123"/>
      <c r="AA10" s="61">
        <f>SUM(R10:Y10)</f>
        <v>577.14</v>
      </c>
      <c r="AB10" s="1145"/>
      <c r="AC10" s="1146"/>
      <c r="AD10" s="1147"/>
      <c r="AE10" s="568"/>
    </row>
    <row r="11" spans="1:31" ht="15.75" customHeight="1">
      <c r="A11" s="237" t="s">
        <v>0</v>
      </c>
      <c r="B11" s="238">
        <v>8</v>
      </c>
      <c r="C11" s="240">
        <v>9</v>
      </c>
      <c r="D11" s="238">
        <v>10</v>
      </c>
      <c r="E11" s="240">
        <v>11</v>
      </c>
      <c r="F11" s="238">
        <v>12</v>
      </c>
      <c r="G11" s="240">
        <v>13</v>
      </c>
      <c r="H11" s="238">
        <v>14</v>
      </c>
      <c r="I11" s="240">
        <v>15</v>
      </c>
      <c r="J11" s="244"/>
      <c r="K11" s="245" t="s">
        <v>5</v>
      </c>
      <c r="L11" s="1200" t="s">
        <v>3</v>
      </c>
      <c r="M11" s="1188">
        <f>K9+K12+K15+K18</f>
        <v>4835.7449999999999</v>
      </c>
      <c r="N11" s="1189"/>
      <c r="Q11" s="237" t="s">
        <v>53</v>
      </c>
      <c r="R11" s="238">
        <v>8</v>
      </c>
      <c r="S11" s="240">
        <v>9</v>
      </c>
      <c r="T11" s="238">
        <v>10</v>
      </c>
      <c r="U11" s="240">
        <v>11</v>
      </c>
      <c r="V11" s="238">
        <v>12</v>
      </c>
      <c r="W11" s="240">
        <v>13</v>
      </c>
      <c r="X11" s="238">
        <v>14</v>
      </c>
      <c r="Y11" s="248">
        <v>15</v>
      </c>
      <c r="Z11" s="244"/>
      <c r="AA11" s="249" t="s">
        <v>5</v>
      </c>
      <c r="AB11" s="1200" t="s">
        <v>3</v>
      </c>
      <c r="AC11" s="1188">
        <f>AA9+AA12+AA15+AA18+AE11</f>
        <v>0</v>
      </c>
      <c r="AD11" s="1189"/>
      <c r="AE11" s="764"/>
    </row>
    <row r="12" spans="1:31" ht="19.5" customHeight="1">
      <c r="A12" s="9" t="s">
        <v>3</v>
      </c>
      <c r="B12" s="10">
        <f t="shared" ref="B12:I12" si="4">SUMIFS($L$37:$L$5681,$A$37:$A$5681,B11&amp;"-03-2020",$D$37:$D$5681,$A$12,$M$37:$M$5681,"I")</f>
        <v>370.15499999999997</v>
      </c>
      <c r="C12" s="780">
        <f t="shared" si="4"/>
        <v>141.63999999999999</v>
      </c>
      <c r="D12" s="780">
        <f t="shared" si="4"/>
        <v>284.64499999999998</v>
      </c>
      <c r="E12" s="780">
        <f t="shared" si="4"/>
        <v>267.77000000000004</v>
      </c>
      <c r="F12" s="780">
        <f t="shared" si="4"/>
        <v>353.89499999999998</v>
      </c>
      <c r="G12" s="780">
        <f t="shared" si="4"/>
        <v>0</v>
      </c>
      <c r="H12" s="780">
        <f t="shared" si="4"/>
        <v>106.43499999999999</v>
      </c>
      <c r="I12" s="780">
        <f t="shared" si="4"/>
        <v>364.38999999999993</v>
      </c>
      <c r="J12" s="1127"/>
      <c r="K12" s="11">
        <f>SUM(B12:I12)</f>
        <v>1888.9299999999998</v>
      </c>
      <c r="L12" s="1200"/>
      <c r="M12" s="1190"/>
      <c r="N12" s="1191"/>
      <c r="Q12" s="9" t="s">
        <v>3</v>
      </c>
      <c r="R12" s="10">
        <f t="shared" ref="R12:Y12" si="5">SUMIFS($L$37:$L$5681,$A$37:$A$5681,R11&amp;"-03-2020",$D$37:$D$5681,$A$25,$O$37:$O$5681,"CUT")</f>
        <v>0</v>
      </c>
      <c r="S12" s="780">
        <f t="shared" si="5"/>
        <v>0</v>
      </c>
      <c r="T12" s="780">
        <f t="shared" si="5"/>
        <v>0</v>
      </c>
      <c r="U12" s="780">
        <f t="shared" si="5"/>
        <v>0</v>
      </c>
      <c r="V12" s="780">
        <f t="shared" si="5"/>
        <v>0</v>
      </c>
      <c r="W12" s="780">
        <f t="shared" si="5"/>
        <v>0</v>
      </c>
      <c r="X12" s="780">
        <f t="shared" si="5"/>
        <v>0</v>
      </c>
      <c r="Y12" s="780">
        <f t="shared" si="5"/>
        <v>0</v>
      </c>
      <c r="Z12" s="1127"/>
      <c r="AA12" s="63">
        <f>SUM(R12:Y12)</f>
        <v>0</v>
      </c>
      <c r="AB12" s="1200"/>
      <c r="AC12" s="1190"/>
      <c r="AD12" s="1191"/>
      <c r="AE12" s="432"/>
    </row>
    <row r="13" spans="1:31" ht="18.75" customHeight="1">
      <c r="A13" s="9" t="s">
        <v>4</v>
      </c>
      <c r="B13" s="10">
        <f t="shared" ref="B13:I13" si="6">SUMIFS($L$37:$L$5681,$A$37:$A$5681,B11&amp;"-03-2020",$D$37:$D$5681,$A$13,$M$37:$M$5681,"I")</f>
        <v>94.86</v>
      </c>
      <c r="C13" s="780">
        <f t="shared" si="6"/>
        <v>193.14</v>
      </c>
      <c r="D13" s="780">
        <f t="shared" si="6"/>
        <v>214.56</v>
      </c>
      <c r="E13" s="780">
        <f t="shared" si="6"/>
        <v>112.38</v>
      </c>
      <c r="F13" s="780">
        <f t="shared" si="6"/>
        <v>112.97999999999999</v>
      </c>
      <c r="G13" s="780">
        <f t="shared" si="6"/>
        <v>0</v>
      </c>
      <c r="H13" s="780">
        <f t="shared" si="6"/>
        <v>242.88000000000005</v>
      </c>
      <c r="I13" s="780">
        <f t="shared" si="6"/>
        <v>100.02</v>
      </c>
      <c r="J13" s="1127"/>
      <c r="K13" s="11">
        <f>SUM(B13:I13)</f>
        <v>1070.8200000000002</v>
      </c>
      <c r="L13" s="1200" t="s">
        <v>4</v>
      </c>
      <c r="M13" s="1188">
        <f>K10+K13+K16+K19</f>
        <v>3779.51</v>
      </c>
      <c r="N13" s="1189"/>
      <c r="P13" s="513"/>
      <c r="Q13" s="9" t="s">
        <v>4</v>
      </c>
      <c r="R13" s="10">
        <f t="shared" ref="R13:Y13" si="7">SUMIFS($L$37:$L$5681,$A$37:$A$5681,R11&amp;"-03-2020",$D$37:$D$5681,$A$26,$O$37:$O$5681,"CUT")</f>
        <v>62.4</v>
      </c>
      <c r="S13" s="780">
        <f t="shared" si="7"/>
        <v>55.92</v>
      </c>
      <c r="T13" s="780">
        <f t="shared" si="7"/>
        <v>62.16</v>
      </c>
      <c r="U13" s="780">
        <f t="shared" si="7"/>
        <v>0</v>
      </c>
      <c r="V13" s="780">
        <f t="shared" si="7"/>
        <v>0</v>
      </c>
      <c r="W13" s="780">
        <f t="shared" si="7"/>
        <v>0</v>
      </c>
      <c r="X13" s="780">
        <f t="shared" si="7"/>
        <v>72.720000000000013</v>
      </c>
      <c r="Y13" s="780">
        <f t="shared" si="7"/>
        <v>100.02</v>
      </c>
      <c r="Z13" s="1127"/>
      <c r="AA13" s="63">
        <f>SUM(R13:Y13)</f>
        <v>353.21999999999997</v>
      </c>
      <c r="AB13" s="1200" t="s">
        <v>4</v>
      </c>
      <c r="AC13" s="1188">
        <f>AA10+AA13+AA16+AA19+AE13</f>
        <v>1353.78</v>
      </c>
      <c r="AD13" s="1189"/>
      <c r="AE13" s="634"/>
    </row>
    <row r="14" spans="1:31" ht="15.75" customHeight="1">
      <c r="A14" s="237" t="s">
        <v>0</v>
      </c>
      <c r="B14" s="238">
        <v>16</v>
      </c>
      <c r="C14" s="238">
        <v>17</v>
      </c>
      <c r="D14" s="238">
        <v>18</v>
      </c>
      <c r="E14" s="238">
        <v>19</v>
      </c>
      <c r="F14" s="238">
        <v>20</v>
      </c>
      <c r="G14" s="238">
        <v>21</v>
      </c>
      <c r="H14" s="238">
        <v>22</v>
      </c>
      <c r="I14" s="238">
        <v>23</v>
      </c>
      <c r="J14" s="246"/>
      <c r="K14" s="158" t="s">
        <v>6</v>
      </c>
      <c r="L14" s="1200"/>
      <c r="M14" s="1190"/>
      <c r="N14" s="1191"/>
      <c r="Q14" s="237" t="s">
        <v>53</v>
      </c>
      <c r="R14" s="238">
        <v>16</v>
      </c>
      <c r="S14" s="238">
        <v>17</v>
      </c>
      <c r="T14" s="238">
        <v>18</v>
      </c>
      <c r="U14" s="238">
        <v>19</v>
      </c>
      <c r="V14" s="238">
        <v>20</v>
      </c>
      <c r="W14" s="238">
        <v>21</v>
      </c>
      <c r="X14" s="238">
        <v>22</v>
      </c>
      <c r="Y14" s="238">
        <v>23</v>
      </c>
      <c r="Z14" s="246"/>
      <c r="AA14" s="250" t="s">
        <v>6</v>
      </c>
      <c r="AB14" s="1200"/>
      <c r="AC14" s="1190"/>
      <c r="AD14" s="1191"/>
      <c r="AE14" s="432"/>
    </row>
    <row r="15" spans="1:31" ht="18.75" customHeight="1">
      <c r="A15" s="9" t="s">
        <v>3</v>
      </c>
      <c r="B15" s="10">
        <f t="shared" ref="B15:I15" si="8">SUMIFS($L$37:$L$5681,$A$37:$A$5681,B14&amp;"-03-2020",$D$37:$D$5681,$A$15,$M$37:$M$5681,"I")</f>
        <v>339.17500000000001</v>
      </c>
      <c r="C15" s="780">
        <f t="shared" si="8"/>
        <v>289.97500000000002</v>
      </c>
      <c r="D15" s="780">
        <f t="shared" si="8"/>
        <v>385.86500000000007</v>
      </c>
      <c r="E15" s="780">
        <f t="shared" si="8"/>
        <v>125.44</v>
      </c>
      <c r="F15" s="780">
        <f t="shared" si="8"/>
        <v>149.02000000000001</v>
      </c>
      <c r="G15" s="780">
        <f t="shared" si="8"/>
        <v>153.5</v>
      </c>
      <c r="H15" s="780">
        <f t="shared" si="8"/>
        <v>67.150000000000006</v>
      </c>
      <c r="I15" s="780">
        <f t="shared" si="8"/>
        <v>0</v>
      </c>
      <c r="J15" s="15"/>
      <c r="K15" s="11">
        <f>SUM(B15:I15)</f>
        <v>1510.1250000000002</v>
      </c>
      <c r="L15" s="1137" t="s">
        <v>40</v>
      </c>
      <c r="M15" s="1138"/>
      <c r="N15" s="1138"/>
      <c r="Q15" s="9" t="s">
        <v>3</v>
      </c>
      <c r="R15" s="10">
        <f t="shared" ref="R15:Y15" si="9">SUMIFS($L$37:$L$5681,$A$37:$A$5681,R14&amp;"-03-2020",$D$37:$D$5681,$A$25,$O$37:$O$5681,"CUT")</f>
        <v>0</v>
      </c>
      <c r="S15" s="780">
        <f t="shared" si="9"/>
        <v>0</v>
      </c>
      <c r="T15" s="780">
        <f t="shared" si="9"/>
        <v>0</v>
      </c>
      <c r="U15" s="780">
        <f t="shared" si="9"/>
        <v>0</v>
      </c>
      <c r="V15" s="780">
        <f t="shared" si="9"/>
        <v>0</v>
      </c>
      <c r="W15" s="780">
        <f t="shared" si="9"/>
        <v>0</v>
      </c>
      <c r="X15" s="780">
        <f t="shared" si="9"/>
        <v>0</v>
      </c>
      <c r="Y15" s="780">
        <f t="shared" si="9"/>
        <v>0</v>
      </c>
      <c r="Z15" s="15"/>
      <c r="AA15" s="64">
        <f>SUM(R15:Z15)</f>
        <v>0</v>
      </c>
      <c r="AB15" s="1137" t="s">
        <v>158</v>
      </c>
      <c r="AC15" s="1138"/>
      <c r="AD15" s="1138"/>
      <c r="AE15" s="567"/>
    </row>
    <row r="16" spans="1:31" ht="18.75" customHeight="1">
      <c r="A16" s="9" t="s">
        <v>4</v>
      </c>
      <c r="B16" s="10">
        <f t="shared" ref="B16:I16" si="10">SUMIFS($L$37:$L$5681,$A$37:$A$5681,B14&amp;"-03-2020",$D$37:$D$5681,$A$16,$M$37:$M$5681,"I")</f>
        <v>305.94</v>
      </c>
      <c r="C16" s="780">
        <f t="shared" si="10"/>
        <v>177.875</v>
      </c>
      <c r="D16" s="780">
        <f t="shared" si="10"/>
        <v>361.49999999999994</v>
      </c>
      <c r="E16" s="780">
        <f t="shared" si="10"/>
        <v>149.4</v>
      </c>
      <c r="F16" s="780">
        <f t="shared" si="10"/>
        <v>104.63999999999999</v>
      </c>
      <c r="G16" s="780">
        <f t="shared" si="10"/>
        <v>151.065</v>
      </c>
      <c r="H16" s="780">
        <f t="shared" si="10"/>
        <v>108.24000000000001</v>
      </c>
      <c r="I16" s="780">
        <f t="shared" si="10"/>
        <v>0</v>
      </c>
      <c r="J16" s="15"/>
      <c r="K16" s="11">
        <f>SUM(B16:I16)</f>
        <v>1358.66</v>
      </c>
      <c r="L16" s="1201">
        <f>M11+M13</f>
        <v>8615.255000000001</v>
      </c>
      <c r="M16" s="1201"/>
      <c r="N16" s="1201"/>
      <c r="O16" s="110"/>
      <c r="Q16" s="9" t="s">
        <v>4</v>
      </c>
      <c r="R16" s="10">
        <f t="shared" ref="R16:Y16" si="11">SUMIFS($L$37:$L$5681,$A$37:$A$5681,R14&amp;"-03-2020",$D$37:$D$5681,$A$26,$O$37:$O$5681,"CUT")</f>
        <v>56.88</v>
      </c>
      <c r="S16" s="780">
        <f t="shared" si="11"/>
        <v>54.120000000000005</v>
      </c>
      <c r="T16" s="780">
        <f t="shared" si="11"/>
        <v>108.18</v>
      </c>
      <c r="U16" s="780">
        <f t="shared" si="11"/>
        <v>118.2</v>
      </c>
      <c r="V16" s="780">
        <f t="shared" si="11"/>
        <v>0</v>
      </c>
      <c r="W16" s="780">
        <f t="shared" si="11"/>
        <v>57.540000000000006</v>
      </c>
      <c r="X16" s="780">
        <f t="shared" si="11"/>
        <v>28.5</v>
      </c>
      <c r="Y16" s="780">
        <f t="shared" si="11"/>
        <v>0</v>
      </c>
      <c r="Z16" s="15"/>
      <c r="AA16" s="64">
        <f>SUM(R16:Z16)</f>
        <v>423.42</v>
      </c>
      <c r="AB16" s="1201">
        <f>AC11+AC13</f>
        <v>1353.78</v>
      </c>
      <c r="AC16" s="1201"/>
      <c r="AD16" s="1201"/>
      <c r="AE16" s="432"/>
    </row>
    <row r="17" spans="1:33" ht="15.75" customHeight="1">
      <c r="A17" s="237" t="s">
        <v>0</v>
      </c>
      <c r="B17" s="238">
        <v>24</v>
      </c>
      <c r="C17" s="238">
        <v>25</v>
      </c>
      <c r="D17" s="238">
        <v>26</v>
      </c>
      <c r="E17" s="238">
        <v>27</v>
      </c>
      <c r="F17" s="238">
        <v>28</v>
      </c>
      <c r="G17" s="238">
        <v>29</v>
      </c>
      <c r="H17" s="238">
        <v>30</v>
      </c>
      <c r="I17" s="155">
        <v>31</v>
      </c>
      <c r="J17" s="246"/>
      <c r="K17" s="241" t="s">
        <v>8</v>
      </c>
      <c r="L17" s="1201"/>
      <c r="M17" s="1201"/>
      <c r="N17" s="1201"/>
      <c r="Q17" s="237" t="s">
        <v>53</v>
      </c>
      <c r="R17" s="238">
        <v>24</v>
      </c>
      <c r="S17" s="238">
        <v>25</v>
      </c>
      <c r="T17" s="238">
        <v>26</v>
      </c>
      <c r="U17" s="238">
        <v>27</v>
      </c>
      <c r="V17" s="238">
        <v>28</v>
      </c>
      <c r="W17" s="238">
        <v>29</v>
      </c>
      <c r="X17" s="238">
        <v>30</v>
      </c>
      <c r="Y17" s="155">
        <v>31</v>
      </c>
      <c r="Z17" s="246"/>
      <c r="AA17" s="251" t="s">
        <v>8</v>
      </c>
      <c r="AB17" s="1201"/>
      <c r="AC17" s="1201"/>
      <c r="AD17" s="1201"/>
      <c r="AE17" s="432"/>
    </row>
    <row r="18" spans="1:33" ht="18.75" customHeight="1">
      <c r="A18" s="9" t="s">
        <v>3</v>
      </c>
      <c r="B18" s="10">
        <f t="shared" ref="B18:I18" si="12">SUMIFS($L$37:$L$5681,$A$37:$A$5681,B17&amp;"-03-2020",$D$37:$D$5681,$A$18,$M$37:$M$5681,"I")</f>
        <v>0</v>
      </c>
      <c r="C18" s="780">
        <f t="shared" si="12"/>
        <v>0</v>
      </c>
      <c r="D18" s="780">
        <f t="shared" si="12"/>
        <v>0</v>
      </c>
      <c r="E18" s="780">
        <f t="shared" si="12"/>
        <v>0</v>
      </c>
      <c r="F18" s="780">
        <f t="shared" si="12"/>
        <v>0</v>
      </c>
      <c r="G18" s="780">
        <f t="shared" si="12"/>
        <v>0</v>
      </c>
      <c r="H18" s="780">
        <f t="shared" si="12"/>
        <v>0</v>
      </c>
      <c r="I18" s="780">
        <f t="shared" si="12"/>
        <v>0</v>
      </c>
      <c r="J18" s="15"/>
      <c r="K18" s="11">
        <f>SUM(B18:I18)</f>
        <v>0</v>
      </c>
      <c r="L18" s="71"/>
      <c r="M18" s="72"/>
      <c r="N18" s="73"/>
      <c r="Q18" s="9" t="s">
        <v>3</v>
      </c>
      <c r="R18" s="10">
        <f t="shared" ref="R18:Y18" si="13">SUMIFS($L$37:$L$5681,$A$37:$A$5681,R17&amp;"-03-2020",$D$37:$D$5681,$A$25,$O$37:$O$5681,"CUT")</f>
        <v>0</v>
      </c>
      <c r="S18" s="780">
        <f t="shared" si="13"/>
        <v>0</v>
      </c>
      <c r="T18" s="780">
        <f t="shared" si="13"/>
        <v>0</v>
      </c>
      <c r="U18" s="780">
        <f t="shared" si="13"/>
        <v>0</v>
      </c>
      <c r="V18" s="780">
        <f t="shared" si="13"/>
        <v>0</v>
      </c>
      <c r="W18" s="780">
        <f t="shared" si="13"/>
        <v>0</v>
      </c>
      <c r="X18" s="780">
        <f t="shared" si="13"/>
        <v>0</v>
      </c>
      <c r="Y18" s="780">
        <f t="shared" si="13"/>
        <v>0</v>
      </c>
      <c r="Z18" s="15"/>
      <c r="AA18" s="64">
        <f>SUM(R18:Z18)</f>
        <v>0</v>
      </c>
      <c r="AB18" s="71"/>
      <c r="AC18" s="72"/>
      <c r="AD18" s="73"/>
      <c r="AE18" s="569"/>
    </row>
    <row r="19" spans="1:33" ht="18.75" customHeight="1">
      <c r="A19" s="9" t="s">
        <v>4</v>
      </c>
      <c r="B19" s="10">
        <f t="shared" ref="B19:I19" si="14">SUMIFS($L$37:$L$5681,$A$37:$A$5681,B17&amp;"-03-2020",$D$37:$D$5681,$A$19,$M$37:$M$5681,"I")</f>
        <v>0</v>
      </c>
      <c r="C19" s="780">
        <f t="shared" si="14"/>
        <v>0</v>
      </c>
      <c r="D19" s="780">
        <f t="shared" si="14"/>
        <v>0</v>
      </c>
      <c r="E19" s="780">
        <f t="shared" si="14"/>
        <v>0</v>
      </c>
      <c r="F19" s="780">
        <f t="shared" si="14"/>
        <v>0</v>
      </c>
      <c r="G19" s="780">
        <f t="shared" si="14"/>
        <v>0</v>
      </c>
      <c r="H19" s="780">
        <f t="shared" si="14"/>
        <v>0</v>
      </c>
      <c r="I19" s="780">
        <f t="shared" si="14"/>
        <v>0</v>
      </c>
      <c r="J19" s="17"/>
      <c r="K19" s="11">
        <f>SUM(B19:I19)</f>
        <v>0</v>
      </c>
      <c r="L19" s="74"/>
      <c r="M19" s="75"/>
      <c r="N19" s="76"/>
      <c r="Q19" s="9" t="s">
        <v>4</v>
      </c>
      <c r="R19" s="10">
        <f t="shared" ref="R19:Y19" si="15">SUMIFS($L$37:$L$5681,$A$37:$A$5681,R17&amp;"-03-2020",$D$37:$D$5681,$A$26,$O$37:$O$5681,"CUT")</f>
        <v>0</v>
      </c>
      <c r="S19" s="780">
        <f t="shared" si="15"/>
        <v>0</v>
      </c>
      <c r="T19" s="780">
        <f t="shared" si="15"/>
        <v>0</v>
      </c>
      <c r="U19" s="780">
        <f t="shared" si="15"/>
        <v>0</v>
      </c>
      <c r="V19" s="780">
        <f t="shared" si="15"/>
        <v>0</v>
      </c>
      <c r="W19" s="780">
        <f t="shared" si="15"/>
        <v>0</v>
      </c>
      <c r="X19" s="780">
        <f t="shared" si="15"/>
        <v>0</v>
      </c>
      <c r="Y19" s="780">
        <f t="shared" si="15"/>
        <v>0</v>
      </c>
      <c r="Z19" s="17"/>
      <c r="AA19" s="64">
        <f>SUM(R19:Z19)</f>
        <v>0</v>
      </c>
      <c r="AB19" s="74"/>
      <c r="AC19" s="75"/>
      <c r="AD19" s="76"/>
      <c r="AE19" s="569"/>
    </row>
    <row r="20" spans="1:33" ht="18.75" customHeight="1">
      <c r="A20" s="18"/>
      <c r="B20" s="1131" t="s">
        <v>9</v>
      </c>
      <c r="C20" s="1131"/>
      <c r="D20" s="1131"/>
      <c r="F20" s="19"/>
      <c r="G20" s="19"/>
      <c r="H20" s="19"/>
      <c r="I20" s="19"/>
      <c r="J20" s="20"/>
      <c r="K20" s="18"/>
      <c r="L20" s="1131" t="s">
        <v>159</v>
      </c>
      <c r="M20" s="1131"/>
      <c r="N20" s="1131"/>
      <c r="AF20" s="264"/>
      <c r="AG20" s="264"/>
    </row>
    <row r="21" spans="1:33" ht="18.75" customHeight="1">
      <c r="A21" s="18" t="s">
        <v>3</v>
      </c>
      <c r="B21" s="1132">
        <v>9079.4500000000007</v>
      </c>
      <c r="C21" s="1133"/>
      <c r="D21" s="1134"/>
      <c r="F21" s="19"/>
      <c r="G21" s="19"/>
      <c r="H21" s="19"/>
      <c r="I21" s="19"/>
      <c r="J21" s="20"/>
      <c r="K21" s="18" t="s">
        <v>3</v>
      </c>
      <c r="L21" s="1202">
        <f>M11+B21-M27</f>
        <v>3430.8549999999996</v>
      </c>
      <c r="M21" s="1202"/>
      <c r="N21" s="1202"/>
      <c r="Q21" s="273"/>
      <c r="R21" s="273"/>
      <c r="S21" s="273"/>
      <c r="AF21" s="264"/>
      <c r="AG21" s="264"/>
    </row>
    <row r="22" spans="1:33" ht="18.75" customHeight="1">
      <c r="A22" s="18" t="s">
        <v>4</v>
      </c>
      <c r="B22" s="1132">
        <v>6004.45</v>
      </c>
      <c r="C22" s="1133"/>
      <c r="D22" s="1134"/>
      <c r="F22" s="19"/>
      <c r="G22" s="19"/>
      <c r="H22" s="19"/>
      <c r="I22" s="19"/>
      <c r="J22" s="20"/>
      <c r="K22" s="18" t="s">
        <v>4</v>
      </c>
      <c r="L22" s="1202">
        <f>M13+B22-M29</f>
        <v>8127.2399999999989</v>
      </c>
      <c r="M22" s="1202"/>
      <c r="N22" s="1202"/>
      <c r="Q22" s="1193" t="s">
        <v>207</v>
      </c>
      <c r="R22" s="1193"/>
      <c r="S22" s="1193"/>
      <c r="T22" s="1193"/>
      <c r="U22" s="1193"/>
      <c r="V22" s="1193"/>
      <c r="W22" s="1193"/>
      <c r="X22" s="1193"/>
      <c r="Y22" s="1193"/>
      <c r="Z22" s="1193"/>
      <c r="AA22" s="1193"/>
      <c r="AB22" s="1193"/>
      <c r="AC22" s="1193"/>
      <c r="AD22" s="1193"/>
      <c r="AE22" s="265"/>
      <c r="AF22" s="264"/>
      <c r="AG22" s="264"/>
    </row>
    <row r="23" spans="1:33" s="111" customFormat="1" ht="18.75" customHeight="1">
      <c r="A23" s="258"/>
      <c r="B23" s="259"/>
      <c r="C23" s="259"/>
      <c r="D23" s="259"/>
      <c r="E23" s="260"/>
      <c r="F23" s="260"/>
      <c r="G23" s="260"/>
      <c r="H23" s="260"/>
      <c r="I23" s="260"/>
      <c r="J23" s="261"/>
      <c r="K23" s="258"/>
      <c r="L23" s="262"/>
      <c r="M23" s="262"/>
      <c r="N23" s="262"/>
      <c r="P23" s="514"/>
      <c r="Q23" s="1193"/>
      <c r="R23" s="1193"/>
      <c r="S23" s="1193"/>
      <c r="T23" s="1193"/>
      <c r="U23" s="1193"/>
      <c r="V23" s="1193"/>
      <c r="W23" s="1193"/>
      <c r="X23" s="1193"/>
      <c r="Y23" s="1193"/>
      <c r="Z23" s="1193"/>
      <c r="AA23" s="1193"/>
      <c r="AB23" s="1193"/>
      <c r="AC23" s="1193"/>
      <c r="AD23" s="1193"/>
      <c r="AE23" s="265"/>
      <c r="AF23" s="264"/>
      <c r="AG23" s="264"/>
    </row>
    <row r="24" spans="1:33" ht="15.75" customHeight="1">
      <c r="A24" s="237" t="s">
        <v>10</v>
      </c>
      <c r="B24" s="238">
        <v>1</v>
      </c>
      <c r="C24" s="239">
        <v>2</v>
      </c>
      <c r="D24" s="238">
        <v>3</v>
      </c>
      <c r="E24" s="239">
        <v>4</v>
      </c>
      <c r="F24" s="240">
        <v>5</v>
      </c>
      <c r="G24" s="239">
        <v>6</v>
      </c>
      <c r="H24" s="238">
        <v>7</v>
      </c>
      <c r="I24" s="241"/>
      <c r="J24" s="247"/>
      <c r="K24" s="243" t="s">
        <v>1</v>
      </c>
      <c r="L24" s="1139" t="s">
        <v>41</v>
      </c>
      <c r="M24" s="1140"/>
      <c r="N24" s="1141"/>
      <c r="O24" s="609"/>
      <c r="P24" s="1203"/>
      <c r="Q24" s="237" t="s">
        <v>10</v>
      </c>
      <c r="R24" s="238">
        <v>1</v>
      </c>
      <c r="S24" s="239">
        <v>2</v>
      </c>
      <c r="T24" s="238">
        <v>3</v>
      </c>
      <c r="U24" s="239">
        <v>4</v>
      </c>
      <c r="V24" s="240">
        <v>5</v>
      </c>
      <c r="W24" s="239">
        <v>6</v>
      </c>
      <c r="X24" s="238">
        <v>7</v>
      </c>
      <c r="Y24" s="241"/>
      <c r="Z24" s="247"/>
      <c r="AA24" s="243" t="s">
        <v>1</v>
      </c>
      <c r="AB24" s="1139" t="s">
        <v>55</v>
      </c>
      <c r="AC24" s="1140"/>
      <c r="AD24" s="1141"/>
      <c r="AE24" s="267"/>
      <c r="AF24" s="264"/>
      <c r="AG24" s="264"/>
    </row>
    <row r="25" spans="1:33" ht="20.25">
      <c r="A25" s="9" t="s">
        <v>3</v>
      </c>
      <c r="B25" s="10">
        <f t="shared" ref="B25:I25" si="16">SUMIFS($L$37:$L$5681,$A$37:$A$5681,B24&amp;"-03-2020",$D$37:$D$5681,$A$25,$N$37:$N$5681,"O")</f>
        <v>201.85499999999999</v>
      </c>
      <c r="C25" s="780">
        <f t="shared" si="16"/>
        <v>174.9</v>
      </c>
      <c r="D25" s="780">
        <f t="shared" si="16"/>
        <v>148.63999999999999</v>
      </c>
      <c r="E25" s="780">
        <f t="shared" si="16"/>
        <v>255.095</v>
      </c>
      <c r="F25" s="780">
        <f t="shared" si="16"/>
        <v>220.32500000000002</v>
      </c>
      <c r="G25" s="780">
        <f t="shared" si="16"/>
        <v>102</v>
      </c>
      <c r="H25" s="780">
        <f t="shared" si="16"/>
        <v>240.18499999999997</v>
      </c>
      <c r="I25" s="780">
        <f t="shared" si="16"/>
        <v>0</v>
      </c>
      <c r="J25" s="1123"/>
      <c r="K25" s="27">
        <f>SUM(B25:I25)</f>
        <v>1343</v>
      </c>
      <c r="L25" s="1142"/>
      <c r="M25" s="1143"/>
      <c r="N25" s="1144"/>
      <c r="O25" s="609"/>
      <c r="P25" s="1203"/>
      <c r="Q25" s="9" t="s">
        <v>3</v>
      </c>
      <c r="R25" s="10">
        <f>B25-R9</f>
        <v>201.85499999999999</v>
      </c>
      <c r="S25" s="10">
        <f t="shared" ref="S25:Y26" si="17">C25-S9</f>
        <v>174.9</v>
      </c>
      <c r="T25" s="10">
        <f t="shared" si="17"/>
        <v>148.63999999999999</v>
      </c>
      <c r="U25" s="10">
        <f t="shared" si="17"/>
        <v>255.095</v>
      </c>
      <c r="V25" s="10">
        <f t="shared" si="17"/>
        <v>220.32500000000002</v>
      </c>
      <c r="W25" s="10">
        <f t="shared" si="17"/>
        <v>102</v>
      </c>
      <c r="X25" s="10">
        <f t="shared" si="17"/>
        <v>240.18499999999997</v>
      </c>
      <c r="Y25" s="10">
        <f t="shared" si="17"/>
        <v>0</v>
      </c>
      <c r="Z25" s="1123"/>
      <c r="AA25" s="61">
        <f>SUM(R25:Y25)</f>
        <v>1343</v>
      </c>
      <c r="AB25" s="1142"/>
      <c r="AC25" s="1204"/>
      <c r="AD25" s="1144"/>
      <c r="AE25" s="267"/>
      <c r="AF25" s="264"/>
      <c r="AG25" s="264"/>
    </row>
    <row r="26" spans="1:33" ht="20.25">
      <c r="A26" s="9" t="s">
        <v>4</v>
      </c>
      <c r="B26" s="10">
        <f t="shared" ref="B26:I26" si="18">SUMIFS($L$37:$L$5681,$A$37:$A$5681,B24&amp;"-03-2020",$D$37:$D$5681,$A$26,$N$37:$N$5681,"O")</f>
        <v>0</v>
      </c>
      <c r="C26" s="780">
        <f t="shared" si="18"/>
        <v>73.14</v>
      </c>
      <c r="D26" s="780">
        <f t="shared" si="18"/>
        <v>53.279999999999994</v>
      </c>
      <c r="E26" s="780">
        <f t="shared" si="18"/>
        <v>131.22</v>
      </c>
      <c r="F26" s="780">
        <f t="shared" si="18"/>
        <v>252.71999999999997</v>
      </c>
      <c r="G26" s="780">
        <f t="shared" si="18"/>
        <v>218.70000000000002</v>
      </c>
      <c r="H26" s="780">
        <f t="shared" si="18"/>
        <v>104.76</v>
      </c>
      <c r="I26" s="780">
        <f t="shared" si="18"/>
        <v>0</v>
      </c>
      <c r="J26" s="1123"/>
      <c r="K26" s="27">
        <f>SUM(B26:I26)</f>
        <v>833.81999999999994</v>
      </c>
      <c r="L26" s="1145"/>
      <c r="M26" s="1146"/>
      <c r="N26" s="1147"/>
      <c r="O26" s="609"/>
      <c r="P26" s="1203"/>
      <c r="Q26" s="9" t="s">
        <v>4</v>
      </c>
      <c r="R26" s="10">
        <f>B26-R10</f>
        <v>0</v>
      </c>
      <c r="S26" s="10">
        <f>C26-S10</f>
        <v>0</v>
      </c>
      <c r="T26" s="10">
        <f t="shared" si="17"/>
        <v>0</v>
      </c>
      <c r="U26" s="10">
        <f t="shared" si="17"/>
        <v>73.079999999999984</v>
      </c>
      <c r="V26" s="10">
        <f t="shared" si="17"/>
        <v>137.45999999999998</v>
      </c>
      <c r="W26" s="10">
        <f t="shared" si="17"/>
        <v>46.140000000000015</v>
      </c>
      <c r="X26" s="10">
        <f t="shared" si="17"/>
        <v>0</v>
      </c>
      <c r="Y26" s="10">
        <f t="shared" si="17"/>
        <v>0</v>
      </c>
      <c r="Z26" s="1123"/>
      <c r="AA26" s="61">
        <f>SUM(R26:Y26)</f>
        <v>256.67999999999995</v>
      </c>
      <c r="AB26" s="1145"/>
      <c r="AC26" s="1146"/>
      <c r="AD26" s="1147"/>
      <c r="AE26" s="267"/>
    </row>
    <row r="27" spans="1:33" ht="15.75" customHeight="1">
      <c r="A27" s="237" t="s">
        <v>10</v>
      </c>
      <c r="B27" s="238">
        <v>8</v>
      </c>
      <c r="C27" s="240">
        <v>9</v>
      </c>
      <c r="D27" s="238">
        <v>10</v>
      </c>
      <c r="E27" s="240">
        <v>11</v>
      </c>
      <c r="F27" s="238">
        <v>12</v>
      </c>
      <c r="G27" s="240">
        <v>13</v>
      </c>
      <c r="H27" s="238">
        <v>14</v>
      </c>
      <c r="I27" s="248">
        <v>15</v>
      </c>
      <c r="J27" s="244"/>
      <c r="K27" s="249" t="s">
        <v>5</v>
      </c>
      <c r="L27" s="1200" t="s">
        <v>3</v>
      </c>
      <c r="M27" s="1201">
        <f>K25+K28+K31+K34+O27</f>
        <v>10484.34</v>
      </c>
      <c r="N27" s="1201"/>
      <c r="O27" s="1205">
        <f>2882.31+2327.01+1495.8+866.69+367.78+438.88</f>
        <v>8378.4699999999993</v>
      </c>
      <c r="P27" s="1206"/>
      <c r="Q27" s="237" t="s">
        <v>10</v>
      </c>
      <c r="R27" s="238">
        <v>8</v>
      </c>
      <c r="S27" s="240">
        <v>9</v>
      </c>
      <c r="T27" s="238">
        <v>10</v>
      </c>
      <c r="U27" s="240">
        <v>11</v>
      </c>
      <c r="V27" s="238">
        <v>12</v>
      </c>
      <c r="W27" s="240">
        <v>13</v>
      </c>
      <c r="X27" s="238">
        <v>14</v>
      </c>
      <c r="Y27" s="248">
        <v>15</v>
      </c>
      <c r="Z27" s="244"/>
      <c r="AA27" s="249" t="s">
        <v>5</v>
      </c>
      <c r="AB27" s="1200" t="s">
        <v>3</v>
      </c>
      <c r="AC27" s="1188">
        <f>AA25+AA28+AA31+AA34+AE27</f>
        <v>10364.290000000001</v>
      </c>
      <c r="AD27" s="1189"/>
      <c r="AE27" s="593">
        <f>2866.77+2277.31+1491.31+865.49+364.18+393.36</f>
        <v>8258.42</v>
      </c>
    </row>
    <row r="28" spans="1:33" ht="19.5" customHeight="1">
      <c r="A28" s="9" t="s">
        <v>3</v>
      </c>
      <c r="B28" s="10">
        <f t="shared" ref="B28:I28" si="19">SUMIFS($L$37:$L$5681,$A$37:$A$5681,B27&amp;"-03-2020",$D$37:$D$5681,$A$28,$N$37:$N$5681,"O")</f>
        <v>281.755</v>
      </c>
      <c r="C28" s="780">
        <f t="shared" si="19"/>
        <v>141.63999999999999</v>
      </c>
      <c r="D28" s="780">
        <f t="shared" si="19"/>
        <v>105.9</v>
      </c>
      <c r="E28" s="780">
        <f t="shared" si="19"/>
        <v>169.6</v>
      </c>
      <c r="F28" s="780">
        <f t="shared" si="19"/>
        <v>29.175000000000001</v>
      </c>
      <c r="G28" s="780">
        <f t="shared" si="19"/>
        <v>0</v>
      </c>
      <c r="H28" s="780">
        <f t="shared" si="19"/>
        <v>0</v>
      </c>
      <c r="I28" s="780">
        <f t="shared" si="19"/>
        <v>0</v>
      </c>
      <c r="J28" s="1127"/>
      <c r="K28" s="29">
        <f>SUM(B28:I28)</f>
        <v>728.06999999999994</v>
      </c>
      <c r="L28" s="1200"/>
      <c r="M28" s="1201"/>
      <c r="N28" s="1201"/>
      <c r="O28" s="1205"/>
      <c r="P28" s="1206"/>
      <c r="Q28" s="9" t="s">
        <v>3</v>
      </c>
      <c r="R28" s="10">
        <f t="shared" ref="R28:Y29" si="20">B28-R12</f>
        <v>281.755</v>
      </c>
      <c r="S28" s="10">
        <f t="shared" si="20"/>
        <v>141.63999999999999</v>
      </c>
      <c r="T28" s="10">
        <f t="shared" si="20"/>
        <v>105.9</v>
      </c>
      <c r="U28" s="10">
        <f t="shared" si="20"/>
        <v>169.6</v>
      </c>
      <c r="V28" s="10">
        <f t="shared" si="20"/>
        <v>29.175000000000001</v>
      </c>
      <c r="W28" s="10">
        <f t="shared" si="20"/>
        <v>0</v>
      </c>
      <c r="X28" s="10">
        <f t="shared" si="20"/>
        <v>0</v>
      </c>
      <c r="Y28" s="10">
        <f t="shared" si="20"/>
        <v>0</v>
      </c>
      <c r="Z28" s="1127"/>
      <c r="AA28" s="29">
        <f>SUM(R28:Y28)</f>
        <v>728.06999999999994</v>
      </c>
      <c r="AB28" s="1200"/>
      <c r="AC28" s="1190"/>
      <c r="AD28" s="1191"/>
      <c r="AE28" s="432"/>
    </row>
    <row r="29" spans="1:33" ht="18.75" customHeight="1">
      <c r="A29" s="9" t="s">
        <v>4</v>
      </c>
      <c r="B29" s="10">
        <f t="shared" ref="B29:I29" si="21">SUMIFS($L$37:$L$5681,$A$37:$A$5681,B27&amp;"-03-2020",$D$37:$D$5681,$A$29,$N$37:$N$5681,"O")</f>
        <v>62.4</v>
      </c>
      <c r="C29" s="780">
        <f t="shared" si="21"/>
        <v>55.92</v>
      </c>
      <c r="D29" s="780">
        <f t="shared" si="21"/>
        <v>62.16</v>
      </c>
      <c r="E29" s="780">
        <f t="shared" si="21"/>
        <v>0</v>
      </c>
      <c r="F29" s="780">
        <f t="shared" si="21"/>
        <v>0</v>
      </c>
      <c r="G29" s="780">
        <f t="shared" si="21"/>
        <v>0</v>
      </c>
      <c r="H29" s="780">
        <f t="shared" si="21"/>
        <v>72.720000000000013</v>
      </c>
      <c r="I29" s="780">
        <f t="shared" si="21"/>
        <v>100.02</v>
      </c>
      <c r="J29" s="1127"/>
      <c r="K29" s="29">
        <f>SUM(B29:I29)</f>
        <v>353.21999999999997</v>
      </c>
      <c r="L29" s="1200" t="s">
        <v>4</v>
      </c>
      <c r="M29" s="1201">
        <f>K26+K29+K32+K35+O29+O31</f>
        <v>1656.72</v>
      </c>
      <c r="N29" s="1201"/>
      <c r="O29" s="1205">
        <v>46.26</v>
      </c>
      <c r="P29" s="1207"/>
      <c r="Q29" s="9" t="s">
        <v>4</v>
      </c>
      <c r="R29" s="10">
        <f t="shared" si="20"/>
        <v>0</v>
      </c>
      <c r="S29" s="10">
        <f t="shared" si="20"/>
        <v>0</v>
      </c>
      <c r="T29" s="10">
        <f t="shared" si="20"/>
        <v>0</v>
      </c>
      <c r="U29" s="10">
        <f t="shared" si="20"/>
        <v>0</v>
      </c>
      <c r="V29" s="10">
        <f t="shared" si="20"/>
        <v>0</v>
      </c>
      <c r="W29" s="10">
        <f t="shared" si="20"/>
        <v>0</v>
      </c>
      <c r="X29" s="10">
        <f t="shared" si="20"/>
        <v>0</v>
      </c>
      <c r="Y29" s="10">
        <f t="shared" si="20"/>
        <v>0</v>
      </c>
      <c r="Z29" s="1127"/>
      <c r="AA29" s="29">
        <f>SUM(R29:Y29)</f>
        <v>0</v>
      </c>
      <c r="AB29" s="1200" t="s">
        <v>4</v>
      </c>
      <c r="AC29" s="1188">
        <f>AA26+AA29+AA32+AA35+AE29</f>
        <v>296.52</v>
      </c>
      <c r="AD29" s="1189"/>
      <c r="AE29" s="724">
        <v>39.840000000000003</v>
      </c>
    </row>
    <row r="30" spans="1:33" ht="15.75" customHeight="1">
      <c r="A30" s="237" t="s">
        <v>10</v>
      </c>
      <c r="B30" s="238">
        <v>16</v>
      </c>
      <c r="C30" s="238">
        <v>17</v>
      </c>
      <c r="D30" s="238">
        <v>18</v>
      </c>
      <c r="E30" s="238">
        <v>19</v>
      </c>
      <c r="F30" s="238">
        <v>20</v>
      </c>
      <c r="G30" s="238">
        <v>21</v>
      </c>
      <c r="H30" s="238">
        <v>22</v>
      </c>
      <c r="I30" s="238">
        <v>23</v>
      </c>
      <c r="J30" s="246"/>
      <c r="K30" s="250" t="s">
        <v>6</v>
      </c>
      <c r="L30" s="1200"/>
      <c r="M30" s="1201"/>
      <c r="N30" s="1201"/>
      <c r="O30" s="1205"/>
      <c r="P30" s="1207"/>
      <c r="Q30" s="237" t="s">
        <v>10</v>
      </c>
      <c r="R30" s="238">
        <v>16</v>
      </c>
      <c r="S30" s="238">
        <v>17</v>
      </c>
      <c r="T30" s="238">
        <v>18</v>
      </c>
      <c r="U30" s="238">
        <v>19</v>
      </c>
      <c r="V30" s="238">
        <v>20</v>
      </c>
      <c r="W30" s="238">
        <v>21</v>
      </c>
      <c r="X30" s="238">
        <v>22</v>
      </c>
      <c r="Y30" s="238">
        <v>23</v>
      </c>
      <c r="Z30" s="246"/>
      <c r="AA30" s="250" t="s">
        <v>6</v>
      </c>
      <c r="AB30" s="1200"/>
      <c r="AC30" s="1190"/>
      <c r="AD30" s="1191"/>
      <c r="AE30" s="268"/>
    </row>
    <row r="31" spans="1:33" ht="18.75" customHeight="1">
      <c r="A31" s="9" t="s">
        <v>3</v>
      </c>
      <c r="B31" s="10">
        <f t="shared" ref="B31:I31" si="22">SUMIFS($L$37:$L$5681,$A$37:$A$5681,B30&amp;"-03-2020",$D$37:$D$5681,$A$31,$N$37:$N$5681,"O")</f>
        <v>34.799999999999997</v>
      </c>
      <c r="C31" s="780">
        <f t="shared" si="22"/>
        <v>0</v>
      </c>
      <c r="D31" s="780">
        <f t="shared" si="22"/>
        <v>0</v>
      </c>
      <c r="E31" s="780">
        <f t="shared" si="22"/>
        <v>0</v>
      </c>
      <c r="F31" s="780">
        <f t="shared" si="22"/>
        <v>0</v>
      </c>
      <c r="G31" s="780">
        <f t="shared" si="22"/>
        <v>0</v>
      </c>
      <c r="H31" s="780">
        <f t="shared" si="22"/>
        <v>0</v>
      </c>
      <c r="I31" s="780">
        <f t="shared" si="22"/>
        <v>0</v>
      </c>
      <c r="J31" s="15"/>
      <c r="K31" s="33">
        <f>SUM(B31:J31)</f>
        <v>34.799999999999997</v>
      </c>
      <c r="L31" s="1137" t="s">
        <v>158</v>
      </c>
      <c r="M31" s="1138"/>
      <c r="N31" s="1138"/>
      <c r="Q31" s="9" t="s">
        <v>3</v>
      </c>
      <c r="R31" s="10">
        <f t="shared" ref="R31:Y32" si="23">B31-R15</f>
        <v>34.799999999999997</v>
      </c>
      <c r="S31" s="10">
        <f t="shared" si="23"/>
        <v>0</v>
      </c>
      <c r="T31" s="10">
        <f t="shared" si="23"/>
        <v>0</v>
      </c>
      <c r="U31" s="10">
        <f t="shared" si="23"/>
        <v>0</v>
      </c>
      <c r="V31" s="10">
        <f t="shared" si="23"/>
        <v>0</v>
      </c>
      <c r="W31" s="10">
        <f t="shared" si="23"/>
        <v>0</v>
      </c>
      <c r="X31" s="10">
        <f t="shared" si="23"/>
        <v>0</v>
      </c>
      <c r="Y31" s="10">
        <f t="shared" si="23"/>
        <v>0</v>
      </c>
      <c r="Z31" s="15"/>
      <c r="AA31" s="33">
        <f>SUM(R31:Z31)</f>
        <v>34.799999999999997</v>
      </c>
      <c r="AB31" s="1137" t="s">
        <v>158</v>
      </c>
      <c r="AC31" s="1138"/>
      <c r="AD31" s="1138"/>
      <c r="AE31" s="266"/>
      <c r="AF31" s="101"/>
    </row>
    <row r="32" spans="1:33" ht="18.75" customHeight="1">
      <c r="A32" s="9" t="s">
        <v>4</v>
      </c>
      <c r="B32" s="10">
        <f t="shared" ref="B32:I32" si="24">SUMIFS($L$37:$L$5681,$A$37:$A$5681,B30&amp;"-03-2020",$D$37:$D$5681,$A$32,$N$37:$N$5681,"O")</f>
        <v>56.88</v>
      </c>
      <c r="C32" s="780">
        <f t="shared" si="24"/>
        <v>54.120000000000005</v>
      </c>
      <c r="D32" s="780">
        <f t="shared" si="24"/>
        <v>108.18</v>
      </c>
      <c r="E32" s="780">
        <f t="shared" si="24"/>
        <v>118.2</v>
      </c>
      <c r="F32" s="780">
        <f t="shared" si="24"/>
        <v>0</v>
      </c>
      <c r="G32" s="780">
        <f t="shared" si="24"/>
        <v>57.540000000000006</v>
      </c>
      <c r="H32" s="780">
        <f t="shared" si="24"/>
        <v>28.5</v>
      </c>
      <c r="I32" s="780">
        <f t="shared" si="24"/>
        <v>0</v>
      </c>
      <c r="J32" s="15"/>
      <c r="K32" s="33">
        <f>SUM(B32:J32)</f>
        <v>423.42</v>
      </c>
      <c r="L32" s="1201">
        <f>M27+M29</f>
        <v>12141.06</v>
      </c>
      <c r="M32" s="1201"/>
      <c r="N32" s="1201"/>
      <c r="Q32" s="9" t="s">
        <v>4</v>
      </c>
      <c r="R32" s="10">
        <f t="shared" si="23"/>
        <v>0</v>
      </c>
      <c r="S32" s="10">
        <f t="shared" si="23"/>
        <v>0</v>
      </c>
      <c r="T32" s="10">
        <f t="shared" si="23"/>
        <v>0</v>
      </c>
      <c r="U32" s="10">
        <f t="shared" si="23"/>
        <v>0</v>
      </c>
      <c r="V32" s="10">
        <f t="shared" si="23"/>
        <v>0</v>
      </c>
      <c r="W32" s="10">
        <f t="shared" si="23"/>
        <v>0</v>
      </c>
      <c r="X32" s="10">
        <f t="shared" si="23"/>
        <v>0</v>
      </c>
      <c r="Y32" s="10">
        <f t="shared" si="23"/>
        <v>0</v>
      </c>
      <c r="Z32" s="15"/>
      <c r="AA32" s="33">
        <f>SUM(R32:Z32)</f>
        <v>0</v>
      </c>
      <c r="AB32" s="1201">
        <f>AC27+AC29</f>
        <v>10660.810000000001</v>
      </c>
      <c r="AC32" s="1201"/>
      <c r="AD32" s="1201"/>
      <c r="AE32" s="268"/>
    </row>
    <row r="33" spans="1:32" ht="15.75" customHeight="1">
      <c r="A33" s="237" t="s">
        <v>10</v>
      </c>
      <c r="B33" s="238">
        <v>24</v>
      </c>
      <c r="C33" s="238">
        <v>25</v>
      </c>
      <c r="D33" s="238">
        <v>26</v>
      </c>
      <c r="E33" s="238">
        <v>27</v>
      </c>
      <c r="F33" s="238">
        <v>28</v>
      </c>
      <c r="G33" s="238">
        <v>29</v>
      </c>
      <c r="H33" s="238">
        <v>30</v>
      </c>
      <c r="I33" s="238">
        <v>31</v>
      </c>
      <c r="J33" s="246"/>
      <c r="K33" s="251" t="s">
        <v>8</v>
      </c>
      <c r="L33" s="1201"/>
      <c r="M33" s="1201"/>
      <c r="N33" s="1201"/>
      <c r="Q33" s="237" t="s">
        <v>10</v>
      </c>
      <c r="R33" s="238">
        <v>24</v>
      </c>
      <c r="S33" s="238">
        <v>25</v>
      </c>
      <c r="T33" s="238">
        <v>26</v>
      </c>
      <c r="U33" s="238">
        <v>27</v>
      </c>
      <c r="V33" s="238">
        <v>28</v>
      </c>
      <c r="W33" s="238">
        <v>29</v>
      </c>
      <c r="X33" s="238">
        <v>30</v>
      </c>
      <c r="Y33" s="155">
        <v>31</v>
      </c>
      <c r="Z33" s="246"/>
      <c r="AA33" s="251" t="s">
        <v>8</v>
      </c>
      <c r="AB33" s="1201"/>
      <c r="AC33" s="1201"/>
      <c r="AD33" s="1201"/>
      <c r="AE33" s="268"/>
    </row>
    <row r="34" spans="1:32" ht="18.75" customHeight="1">
      <c r="A34" s="9" t="s">
        <v>3</v>
      </c>
      <c r="B34" s="10">
        <f t="shared" ref="B34:I34" si="25">SUMIFS($L$37:$L$5681,$A$37:$A$5681,B33&amp;"-03-2020",$D$37:$D$5681,$A$34,$N$37:$N$5681,"O")</f>
        <v>0</v>
      </c>
      <c r="C34" s="780">
        <f t="shared" si="25"/>
        <v>0</v>
      </c>
      <c r="D34" s="780">
        <f t="shared" si="25"/>
        <v>0</v>
      </c>
      <c r="E34" s="780">
        <f t="shared" si="25"/>
        <v>0</v>
      </c>
      <c r="F34" s="780">
        <f t="shared" si="25"/>
        <v>0</v>
      </c>
      <c r="G34" s="780">
        <f t="shared" si="25"/>
        <v>0</v>
      </c>
      <c r="H34" s="780">
        <f t="shared" si="25"/>
        <v>0</v>
      </c>
      <c r="I34" s="780">
        <f t="shared" si="25"/>
        <v>0</v>
      </c>
      <c r="J34" s="15"/>
      <c r="K34" s="33">
        <f>SUM(B34:J34)</f>
        <v>0</v>
      </c>
      <c r="L34" s="71"/>
      <c r="M34" s="72"/>
      <c r="N34" s="73"/>
      <c r="Q34" s="9" t="s">
        <v>3</v>
      </c>
      <c r="R34" s="10">
        <f t="shared" ref="R34:Y35" si="26">B34-R18</f>
        <v>0</v>
      </c>
      <c r="S34" s="10">
        <f t="shared" si="26"/>
        <v>0</v>
      </c>
      <c r="T34" s="10">
        <f t="shared" si="26"/>
        <v>0</v>
      </c>
      <c r="U34" s="10">
        <f t="shared" si="26"/>
        <v>0</v>
      </c>
      <c r="V34" s="10">
        <f t="shared" si="26"/>
        <v>0</v>
      </c>
      <c r="W34" s="10">
        <f t="shared" si="26"/>
        <v>0</v>
      </c>
      <c r="X34" s="10">
        <f t="shared" si="26"/>
        <v>0</v>
      </c>
      <c r="Y34" s="10">
        <f t="shared" si="26"/>
        <v>0</v>
      </c>
      <c r="Z34" s="15"/>
      <c r="AA34" s="33">
        <f>SUM(R34:Z34)</f>
        <v>0</v>
      </c>
      <c r="AB34" s="71"/>
      <c r="AC34" s="263"/>
      <c r="AD34" s="73"/>
      <c r="AE34" s="269"/>
    </row>
    <row r="35" spans="1:32" ht="18.75" customHeight="1" thickBot="1">
      <c r="A35" s="9" t="s">
        <v>4</v>
      </c>
      <c r="B35" s="10">
        <f t="shared" ref="B35:I35" si="27">SUMIFS($L$37:$L$5681,$A$37:$A$5681,B33&amp;"-03-2020",$D$37:$D$5681,$A$35,$N$37:$N$5681,"O")</f>
        <v>0</v>
      </c>
      <c r="C35" s="780">
        <f t="shared" si="27"/>
        <v>0</v>
      </c>
      <c r="D35" s="780">
        <f t="shared" si="27"/>
        <v>0</v>
      </c>
      <c r="E35" s="780">
        <f t="shared" si="27"/>
        <v>0</v>
      </c>
      <c r="F35" s="780">
        <f t="shared" si="27"/>
        <v>0</v>
      </c>
      <c r="G35" s="780">
        <f t="shared" si="27"/>
        <v>0</v>
      </c>
      <c r="H35" s="780">
        <f t="shared" si="27"/>
        <v>0</v>
      </c>
      <c r="I35" s="780">
        <f t="shared" si="27"/>
        <v>0</v>
      </c>
      <c r="J35" s="17"/>
      <c r="K35" s="33">
        <f>SUM(B35:J35)</f>
        <v>0</v>
      </c>
      <c r="L35" s="74"/>
      <c r="M35" s="75"/>
      <c r="N35" s="76"/>
      <c r="Q35" s="9" t="s">
        <v>4</v>
      </c>
      <c r="R35" s="10">
        <f t="shared" si="26"/>
        <v>0</v>
      </c>
      <c r="S35" s="10">
        <f t="shared" si="26"/>
        <v>0</v>
      </c>
      <c r="T35" s="10">
        <f t="shared" si="26"/>
        <v>0</v>
      </c>
      <c r="U35" s="10">
        <f t="shared" si="26"/>
        <v>0</v>
      </c>
      <c r="V35" s="10">
        <f t="shared" si="26"/>
        <v>0</v>
      </c>
      <c r="W35" s="10">
        <f t="shared" si="26"/>
        <v>0</v>
      </c>
      <c r="X35" s="10">
        <f t="shared" si="26"/>
        <v>0</v>
      </c>
      <c r="Y35" s="10">
        <f t="shared" si="26"/>
        <v>0</v>
      </c>
      <c r="Z35" s="17"/>
      <c r="AA35" s="33">
        <f>SUM(R35:Z35)</f>
        <v>0</v>
      </c>
      <c r="AB35" s="74"/>
      <c r="AC35" s="75"/>
      <c r="AD35" s="76"/>
      <c r="AE35" s="269"/>
    </row>
    <row r="36" spans="1:32" s="101" customFormat="1" ht="39.75" customHeight="1" thickBot="1">
      <c r="A36" s="288" t="s">
        <v>18</v>
      </c>
      <c r="B36" s="289" t="s">
        <v>56</v>
      </c>
      <c r="C36" s="289" t="s">
        <v>57</v>
      </c>
      <c r="D36" s="289" t="s">
        <v>58</v>
      </c>
      <c r="E36" s="290" t="s">
        <v>59</v>
      </c>
      <c r="F36" s="291" t="s">
        <v>60</v>
      </c>
      <c r="G36" s="292" t="s">
        <v>61</v>
      </c>
      <c r="H36" s="292" t="s">
        <v>62</v>
      </c>
      <c r="I36" s="290" t="s">
        <v>63</v>
      </c>
      <c r="J36" s="293" t="s">
        <v>46</v>
      </c>
      <c r="K36" s="290" t="s">
        <v>64</v>
      </c>
      <c r="L36" s="292" t="s">
        <v>65</v>
      </c>
      <c r="M36" s="289" t="s">
        <v>45</v>
      </c>
      <c r="N36" s="294" t="s">
        <v>51</v>
      </c>
      <c r="O36" s="295" t="s">
        <v>45</v>
      </c>
      <c r="AE36" s="270"/>
      <c r="AF36" s="2"/>
    </row>
    <row r="37" spans="1:32" s="377" customFormat="1" ht="19.5" customHeight="1">
      <c r="A37" s="113">
        <v>43891</v>
      </c>
      <c r="B37" s="308" t="s">
        <v>31</v>
      </c>
      <c r="C37" s="308" t="s">
        <v>66</v>
      </c>
      <c r="D37" s="114" t="s">
        <v>3</v>
      </c>
      <c r="E37" s="115" t="s">
        <v>223</v>
      </c>
      <c r="F37" s="329">
        <v>1.2</v>
      </c>
      <c r="G37" s="329">
        <v>0.6</v>
      </c>
      <c r="H37" s="330">
        <v>1.7999999999999999E-2</v>
      </c>
      <c r="I37" s="331">
        <v>15</v>
      </c>
      <c r="J37" s="332">
        <f t="shared" ref="J37:J101" si="28">F37*G37*I37</f>
        <v>10.799999999999999</v>
      </c>
      <c r="K37" s="116">
        <f>SUM(I37:I40)</f>
        <v>48</v>
      </c>
      <c r="L37" s="117">
        <f>SUM(J37:J40)</f>
        <v>36.295000000000002</v>
      </c>
      <c r="M37" s="118" t="s">
        <v>33</v>
      </c>
      <c r="N37" s="119" t="s">
        <v>32</v>
      </c>
      <c r="O37" s="120" t="s">
        <v>270</v>
      </c>
      <c r="P37" s="514" t="s">
        <v>219</v>
      </c>
      <c r="AE37" s="264"/>
    </row>
    <row r="38" spans="1:32" s="807" customFormat="1" ht="19.5" customHeight="1">
      <c r="A38" s="121"/>
      <c r="B38" s="337"/>
      <c r="C38" s="337"/>
      <c r="D38" s="806"/>
      <c r="E38" s="122"/>
      <c r="F38" s="338">
        <v>1.2</v>
      </c>
      <c r="G38" s="338">
        <v>0.5</v>
      </c>
      <c r="H38" s="339">
        <v>1.7999999999999999E-2</v>
      </c>
      <c r="I38" s="340">
        <v>1</v>
      </c>
      <c r="J38" s="341">
        <f t="shared" si="28"/>
        <v>0.6</v>
      </c>
      <c r="K38" s="123"/>
      <c r="L38" s="124"/>
      <c r="M38" s="125"/>
      <c r="N38" s="126"/>
      <c r="O38" s="120"/>
      <c r="AE38" s="264"/>
    </row>
    <row r="39" spans="1:32" s="648" customFormat="1" ht="19.5" customHeight="1">
      <c r="A39" s="121"/>
      <c r="B39" s="337"/>
      <c r="C39" s="337"/>
      <c r="D39" s="647"/>
      <c r="E39" s="122"/>
      <c r="F39" s="338">
        <v>1.3</v>
      </c>
      <c r="G39" s="338">
        <v>0.6</v>
      </c>
      <c r="H39" s="339">
        <v>1.7999999999999999E-2</v>
      </c>
      <c r="I39" s="340">
        <v>31</v>
      </c>
      <c r="J39" s="341">
        <f t="shared" ref="J39" si="29">F39*G39*I39</f>
        <v>24.18</v>
      </c>
      <c r="K39" s="123"/>
      <c r="L39" s="124"/>
      <c r="M39" s="125"/>
      <c r="N39" s="126"/>
      <c r="O39" s="120"/>
      <c r="AE39" s="264"/>
    </row>
    <row r="40" spans="1:32" s="377" customFormat="1" ht="19.5" customHeight="1" thickBot="1">
      <c r="A40" s="121"/>
      <c r="B40" s="337"/>
      <c r="C40" s="337"/>
      <c r="D40" s="376"/>
      <c r="E40" s="122"/>
      <c r="F40" s="338">
        <v>1.3</v>
      </c>
      <c r="G40" s="338">
        <v>0.55000000000000004</v>
      </c>
      <c r="H40" s="339">
        <v>1.7999999999999999E-2</v>
      </c>
      <c r="I40" s="340">
        <v>1</v>
      </c>
      <c r="J40" s="341">
        <f t="shared" si="28"/>
        <v>0.71500000000000008</v>
      </c>
      <c r="K40" s="123"/>
      <c r="L40" s="124"/>
      <c r="M40" s="125"/>
      <c r="N40" s="126"/>
      <c r="O40" s="120"/>
      <c r="P40" s="514"/>
      <c r="AE40" s="264"/>
    </row>
    <row r="41" spans="1:32" s="377" customFormat="1" ht="19.5" customHeight="1">
      <c r="A41" s="113">
        <v>43891</v>
      </c>
      <c r="B41" s="308" t="s">
        <v>31</v>
      </c>
      <c r="C41" s="308" t="s">
        <v>66</v>
      </c>
      <c r="D41" s="114" t="s">
        <v>3</v>
      </c>
      <c r="E41" s="115" t="s">
        <v>224</v>
      </c>
      <c r="F41" s="329">
        <v>1.2</v>
      </c>
      <c r="G41" s="329">
        <v>0.6</v>
      </c>
      <c r="H41" s="330">
        <v>1.7999999999999999E-2</v>
      </c>
      <c r="I41" s="331">
        <v>21</v>
      </c>
      <c r="J41" s="332">
        <f t="shared" si="28"/>
        <v>15.12</v>
      </c>
      <c r="K41" s="116">
        <f>SUM(I41:I42)</f>
        <v>50</v>
      </c>
      <c r="L41" s="117">
        <f>SUM(J41:J42)</f>
        <v>37.74</v>
      </c>
      <c r="M41" s="118" t="s">
        <v>33</v>
      </c>
      <c r="N41" s="119" t="s">
        <v>32</v>
      </c>
      <c r="O41" s="120" t="s">
        <v>270</v>
      </c>
      <c r="P41" s="666" t="s">
        <v>216</v>
      </c>
      <c r="AE41" s="264"/>
    </row>
    <row r="42" spans="1:32" s="648" customFormat="1" ht="19.5" customHeight="1" thickBot="1">
      <c r="A42" s="121"/>
      <c r="B42" s="337"/>
      <c r="C42" s="337"/>
      <c r="D42" s="647"/>
      <c r="E42" s="280"/>
      <c r="F42" s="338">
        <v>1.3</v>
      </c>
      <c r="G42" s="338">
        <v>0.6</v>
      </c>
      <c r="H42" s="339">
        <v>1.7999999999999999E-2</v>
      </c>
      <c r="I42" s="340">
        <v>29</v>
      </c>
      <c r="J42" s="341">
        <f t="shared" ref="J42" si="30">F42*G42*I42</f>
        <v>22.62</v>
      </c>
      <c r="K42" s="123"/>
      <c r="L42" s="124"/>
      <c r="M42" s="125"/>
      <c r="N42" s="126"/>
      <c r="O42" s="120"/>
      <c r="AE42" s="264"/>
    </row>
    <row r="43" spans="1:32" s="377" customFormat="1" ht="19.5" customHeight="1">
      <c r="A43" s="113">
        <v>43891</v>
      </c>
      <c r="B43" s="308" t="s">
        <v>31</v>
      </c>
      <c r="C43" s="308" t="s">
        <v>66</v>
      </c>
      <c r="D43" s="114" t="s">
        <v>4</v>
      </c>
      <c r="E43" s="115" t="s">
        <v>225</v>
      </c>
      <c r="F43" s="329">
        <v>0.9</v>
      </c>
      <c r="G43" s="329">
        <v>0.6</v>
      </c>
      <c r="H43" s="330">
        <v>1.7999999999999999E-2</v>
      </c>
      <c r="I43" s="331">
        <v>4</v>
      </c>
      <c r="J43" s="332">
        <f t="shared" si="28"/>
        <v>2.16</v>
      </c>
      <c r="K43" s="116">
        <f>SUM(I43:I47)</f>
        <v>49</v>
      </c>
      <c r="L43" s="117">
        <f>SUM(J43:J47)</f>
        <v>33.42</v>
      </c>
      <c r="M43" s="118" t="s">
        <v>33</v>
      </c>
      <c r="N43" s="119"/>
      <c r="O43" s="489"/>
      <c r="P43" s="666" t="s">
        <v>219</v>
      </c>
      <c r="AE43" s="264"/>
    </row>
    <row r="44" spans="1:32" s="563" customFormat="1" ht="19.5" customHeight="1">
      <c r="A44" s="121"/>
      <c r="B44" s="337"/>
      <c r="C44" s="337"/>
      <c r="D44" s="562"/>
      <c r="E44" s="122"/>
      <c r="F44" s="338">
        <v>1</v>
      </c>
      <c r="G44" s="338">
        <v>0.6</v>
      </c>
      <c r="H44" s="339">
        <v>1.7999999999999999E-2</v>
      </c>
      <c r="I44" s="340">
        <v>7</v>
      </c>
      <c r="J44" s="341">
        <f t="shared" si="28"/>
        <v>4.2</v>
      </c>
      <c r="K44" s="123"/>
      <c r="L44" s="124"/>
      <c r="M44" s="125"/>
      <c r="N44" s="126"/>
      <c r="O44" s="120"/>
      <c r="AE44" s="264"/>
    </row>
    <row r="45" spans="1:32" s="563" customFormat="1" ht="19.5" customHeight="1">
      <c r="A45" s="121"/>
      <c r="B45" s="337"/>
      <c r="C45" s="337"/>
      <c r="D45" s="562"/>
      <c r="E45" s="122"/>
      <c r="F45" s="338">
        <v>1.1000000000000001</v>
      </c>
      <c r="G45" s="338">
        <v>0.6</v>
      </c>
      <c r="H45" s="339">
        <v>1.7999999999999999E-2</v>
      </c>
      <c r="I45" s="340">
        <v>14</v>
      </c>
      <c r="J45" s="341">
        <f t="shared" si="28"/>
        <v>9.24</v>
      </c>
      <c r="K45" s="123"/>
      <c r="L45" s="124"/>
      <c r="M45" s="125"/>
      <c r="N45" s="126"/>
      <c r="O45" s="120"/>
      <c r="AE45" s="264"/>
    </row>
    <row r="46" spans="1:32" s="563" customFormat="1" ht="19.5" customHeight="1">
      <c r="A46" s="121"/>
      <c r="B46" s="337"/>
      <c r="C46" s="337"/>
      <c r="D46" s="562"/>
      <c r="E46" s="122"/>
      <c r="F46" s="338">
        <v>1.2</v>
      </c>
      <c r="G46" s="338">
        <v>0.6</v>
      </c>
      <c r="H46" s="339">
        <v>1.7999999999999999E-2</v>
      </c>
      <c r="I46" s="340">
        <v>15</v>
      </c>
      <c r="J46" s="341">
        <f t="shared" si="28"/>
        <v>10.799999999999999</v>
      </c>
      <c r="K46" s="123"/>
      <c r="L46" s="124"/>
      <c r="M46" s="125"/>
      <c r="N46" s="126"/>
      <c r="O46" s="120"/>
      <c r="AE46" s="264"/>
    </row>
    <row r="47" spans="1:32" s="563" customFormat="1" ht="19.5" customHeight="1" thickBot="1">
      <c r="A47" s="121"/>
      <c r="B47" s="337"/>
      <c r="C47" s="337"/>
      <c r="D47" s="562"/>
      <c r="E47" s="122"/>
      <c r="F47" s="338">
        <v>1.3</v>
      </c>
      <c r="G47" s="338">
        <v>0.6</v>
      </c>
      <c r="H47" s="339">
        <v>1.7999999999999999E-2</v>
      </c>
      <c r="I47" s="340">
        <v>9</v>
      </c>
      <c r="J47" s="341">
        <f t="shared" si="28"/>
        <v>7.0200000000000005</v>
      </c>
      <c r="K47" s="123"/>
      <c r="L47" s="124"/>
      <c r="M47" s="125"/>
      <c r="N47" s="126"/>
      <c r="O47" s="120"/>
      <c r="AE47" s="264"/>
    </row>
    <row r="48" spans="1:32" s="377" customFormat="1" ht="19.5" customHeight="1">
      <c r="A48" s="113">
        <v>43891</v>
      </c>
      <c r="B48" s="308" t="s">
        <v>31</v>
      </c>
      <c r="C48" s="308" t="s">
        <v>66</v>
      </c>
      <c r="D48" s="114" t="s">
        <v>3</v>
      </c>
      <c r="E48" s="115" t="s">
        <v>226</v>
      </c>
      <c r="F48" s="329">
        <v>0.9</v>
      </c>
      <c r="G48" s="329">
        <v>0.6</v>
      </c>
      <c r="H48" s="330">
        <v>1.7999999999999999E-2</v>
      </c>
      <c r="I48" s="331">
        <v>10</v>
      </c>
      <c r="J48" s="332">
        <f t="shared" si="28"/>
        <v>5.4</v>
      </c>
      <c r="K48" s="116">
        <f>SUM(I48:I51)</f>
        <v>50</v>
      </c>
      <c r="L48" s="117">
        <f>SUM(J48:J51)</f>
        <v>30.550000000000004</v>
      </c>
      <c r="M48" s="118" t="s">
        <v>33</v>
      </c>
      <c r="N48" s="119" t="s">
        <v>32</v>
      </c>
      <c r="O48" s="120" t="s">
        <v>270</v>
      </c>
      <c r="P48" s="514" t="s">
        <v>219</v>
      </c>
      <c r="AE48" s="264"/>
    </row>
    <row r="49" spans="1:31" s="648" customFormat="1" ht="19.5" customHeight="1">
      <c r="A49" s="121"/>
      <c r="B49" s="337"/>
      <c r="C49" s="337"/>
      <c r="D49" s="647"/>
      <c r="E49" s="122"/>
      <c r="F49" s="338">
        <v>1</v>
      </c>
      <c r="G49" s="338">
        <v>0.6</v>
      </c>
      <c r="H49" s="339">
        <v>1.7999999999999999E-2</v>
      </c>
      <c r="I49" s="340">
        <v>19</v>
      </c>
      <c r="J49" s="341">
        <f t="shared" si="28"/>
        <v>11.4</v>
      </c>
      <c r="K49" s="123"/>
      <c r="L49" s="124"/>
      <c r="M49" s="125"/>
      <c r="N49" s="126"/>
      <c r="O49" s="120"/>
      <c r="AE49" s="264"/>
    </row>
    <row r="50" spans="1:31" s="648" customFormat="1" ht="19.5" customHeight="1">
      <c r="A50" s="121"/>
      <c r="B50" s="337"/>
      <c r="C50" s="337"/>
      <c r="D50" s="647"/>
      <c r="E50" s="122"/>
      <c r="F50" s="338">
        <v>1.1000000000000001</v>
      </c>
      <c r="G50" s="338">
        <v>0.6</v>
      </c>
      <c r="H50" s="339">
        <v>1.7999999999999999E-2</v>
      </c>
      <c r="I50" s="340">
        <v>19</v>
      </c>
      <c r="J50" s="341">
        <f t="shared" ref="J50" si="31">F50*G50*I50</f>
        <v>12.540000000000001</v>
      </c>
      <c r="K50" s="123"/>
      <c r="L50" s="124"/>
      <c r="M50" s="125"/>
      <c r="N50" s="126"/>
      <c r="O50" s="120"/>
      <c r="AE50" s="264"/>
    </row>
    <row r="51" spans="1:31" s="377" customFormat="1" ht="19.5" customHeight="1" thickBot="1">
      <c r="A51" s="121"/>
      <c r="B51" s="337"/>
      <c r="C51" s="337"/>
      <c r="D51" s="376"/>
      <c r="E51" s="122"/>
      <c r="F51" s="338">
        <v>1.1000000000000001</v>
      </c>
      <c r="G51" s="338">
        <v>0.55000000000000004</v>
      </c>
      <c r="H51" s="339">
        <v>1.7999999999999999E-2</v>
      </c>
      <c r="I51" s="340">
        <v>2</v>
      </c>
      <c r="J51" s="341">
        <f t="shared" si="28"/>
        <v>1.2100000000000002</v>
      </c>
      <c r="K51" s="123"/>
      <c r="L51" s="124"/>
      <c r="M51" s="125"/>
      <c r="N51" s="126"/>
      <c r="O51" s="120"/>
      <c r="P51" s="514"/>
      <c r="AE51" s="264"/>
    </row>
    <row r="52" spans="1:31" s="388" customFormat="1" ht="19.5" customHeight="1">
      <c r="A52" s="113">
        <v>43891</v>
      </c>
      <c r="B52" s="308" t="s">
        <v>31</v>
      </c>
      <c r="C52" s="308" t="s">
        <v>66</v>
      </c>
      <c r="D52" s="114" t="s">
        <v>4</v>
      </c>
      <c r="E52" s="115" t="s">
        <v>227</v>
      </c>
      <c r="F52" s="329">
        <v>0.9</v>
      </c>
      <c r="G52" s="329">
        <v>0.6</v>
      </c>
      <c r="H52" s="330">
        <v>1.7999999999999999E-2</v>
      </c>
      <c r="I52" s="331">
        <v>1</v>
      </c>
      <c r="J52" s="332">
        <f t="shared" si="28"/>
        <v>0.54</v>
      </c>
      <c r="K52" s="116">
        <f>SUM(I52:I56)</f>
        <v>50</v>
      </c>
      <c r="L52" s="117">
        <f>SUM(J52:J56)</f>
        <v>35.28</v>
      </c>
      <c r="M52" s="118" t="s">
        <v>33</v>
      </c>
      <c r="N52" s="119"/>
      <c r="O52" s="120"/>
      <c r="P52" s="666" t="s">
        <v>219</v>
      </c>
      <c r="AE52" s="264"/>
    </row>
    <row r="53" spans="1:31" s="651" customFormat="1" ht="19.5" customHeight="1">
      <c r="A53" s="121"/>
      <c r="B53" s="337"/>
      <c r="C53" s="337"/>
      <c r="D53" s="650"/>
      <c r="E53" s="280"/>
      <c r="F53" s="338">
        <v>1</v>
      </c>
      <c r="G53" s="338">
        <v>0.6</v>
      </c>
      <c r="H53" s="339">
        <v>1.7999999999999999E-2</v>
      </c>
      <c r="I53" s="340">
        <v>2</v>
      </c>
      <c r="J53" s="341">
        <f t="shared" si="28"/>
        <v>1.2</v>
      </c>
      <c r="K53" s="123"/>
      <c r="L53" s="124"/>
      <c r="M53" s="125"/>
      <c r="N53" s="126"/>
      <c r="O53" s="120"/>
      <c r="AE53" s="264"/>
    </row>
    <row r="54" spans="1:31" s="807" customFormat="1" ht="19.5" customHeight="1">
      <c r="A54" s="121"/>
      <c r="B54" s="337"/>
      <c r="C54" s="337"/>
      <c r="D54" s="806"/>
      <c r="E54" s="280"/>
      <c r="F54" s="338">
        <v>1.1000000000000001</v>
      </c>
      <c r="G54" s="338">
        <v>0.6</v>
      </c>
      <c r="H54" s="339">
        <v>1.7999999999999999E-2</v>
      </c>
      <c r="I54" s="340">
        <v>7</v>
      </c>
      <c r="J54" s="341">
        <f t="shared" ref="J54" si="32">F54*G54*I54</f>
        <v>4.62</v>
      </c>
      <c r="K54" s="123"/>
      <c r="L54" s="124"/>
      <c r="M54" s="125"/>
      <c r="N54" s="126"/>
      <c r="O54" s="120"/>
      <c r="AE54" s="264"/>
    </row>
    <row r="55" spans="1:31" s="651" customFormat="1" ht="19.5" customHeight="1">
      <c r="A55" s="121"/>
      <c r="B55" s="337"/>
      <c r="C55" s="337"/>
      <c r="D55" s="650"/>
      <c r="E55" s="280"/>
      <c r="F55" s="338">
        <v>1.2</v>
      </c>
      <c r="G55" s="338">
        <v>0.6</v>
      </c>
      <c r="H55" s="339">
        <v>1.7999999999999999E-2</v>
      </c>
      <c r="I55" s="340">
        <v>38</v>
      </c>
      <c r="J55" s="341">
        <f t="shared" si="28"/>
        <v>27.36</v>
      </c>
      <c r="K55" s="123"/>
      <c r="L55" s="124"/>
      <c r="M55" s="125"/>
      <c r="N55" s="126"/>
      <c r="O55" s="120"/>
      <c r="AE55" s="264"/>
    </row>
    <row r="56" spans="1:31" s="651" customFormat="1" ht="19.5" customHeight="1" thickBot="1">
      <c r="A56" s="121"/>
      <c r="B56" s="337"/>
      <c r="C56" s="337"/>
      <c r="D56" s="650"/>
      <c r="E56" s="280"/>
      <c r="F56" s="389">
        <v>1.3</v>
      </c>
      <c r="G56" s="389">
        <v>0.6</v>
      </c>
      <c r="H56" s="390">
        <v>1.7999999999999999E-2</v>
      </c>
      <c r="I56" s="391">
        <v>2</v>
      </c>
      <c r="J56" s="342">
        <f t="shared" ref="J56" si="33">F56*G56*I56</f>
        <v>1.56</v>
      </c>
      <c r="K56" s="123"/>
      <c r="L56" s="124"/>
      <c r="M56" s="125"/>
      <c r="N56" s="126"/>
      <c r="O56" s="120"/>
      <c r="AE56" s="264"/>
    </row>
    <row r="57" spans="1:31" s="388" customFormat="1" ht="19.5" customHeight="1">
      <c r="A57" s="113">
        <v>43891</v>
      </c>
      <c r="B57" s="308" t="s">
        <v>31</v>
      </c>
      <c r="C57" s="308" t="s">
        <v>66</v>
      </c>
      <c r="D57" s="114" t="s">
        <v>4</v>
      </c>
      <c r="E57" s="115" t="s">
        <v>228</v>
      </c>
      <c r="F57" s="329">
        <v>1</v>
      </c>
      <c r="G57" s="329">
        <v>1</v>
      </c>
      <c r="H57" s="330">
        <v>1.7999999999999999E-2</v>
      </c>
      <c r="I57" s="331">
        <v>4</v>
      </c>
      <c r="J57" s="332">
        <f t="shared" si="28"/>
        <v>4</v>
      </c>
      <c r="K57" s="116">
        <f>SUM(I57:I66)</f>
        <v>26</v>
      </c>
      <c r="L57" s="117">
        <f>SUM(J57:J66)</f>
        <v>29.73</v>
      </c>
      <c r="M57" s="118" t="s">
        <v>33</v>
      </c>
      <c r="N57" s="119"/>
      <c r="O57" s="120"/>
      <c r="P57" s="666" t="s">
        <v>216</v>
      </c>
      <c r="AE57" s="264"/>
    </row>
    <row r="58" spans="1:31" s="807" customFormat="1" ht="19.5" customHeight="1">
      <c r="A58" s="121"/>
      <c r="B58" s="337"/>
      <c r="C58" s="337"/>
      <c r="D58" s="806"/>
      <c r="E58" s="280"/>
      <c r="F58" s="389">
        <v>1</v>
      </c>
      <c r="G58" s="389">
        <v>0.8</v>
      </c>
      <c r="H58" s="390">
        <v>1.7999999999999999E-2</v>
      </c>
      <c r="I58" s="391">
        <v>8</v>
      </c>
      <c r="J58" s="341">
        <f t="shared" si="28"/>
        <v>6.4</v>
      </c>
      <c r="K58" s="123"/>
      <c r="L58" s="124"/>
      <c r="M58" s="125"/>
      <c r="N58" s="126"/>
      <c r="O58" s="120"/>
      <c r="AE58" s="264"/>
    </row>
    <row r="59" spans="1:31" s="807" customFormat="1" ht="19.5" customHeight="1">
      <c r="A59" s="121"/>
      <c r="B59" s="337"/>
      <c r="C59" s="337"/>
      <c r="D59" s="806"/>
      <c r="E59" s="280"/>
      <c r="F59" s="389">
        <v>1</v>
      </c>
      <c r="G59" s="389">
        <v>0.9</v>
      </c>
      <c r="H59" s="390">
        <v>1.7999999999999999E-2</v>
      </c>
      <c r="I59" s="391">
        <v>4</v>
      </c>
      <c r="J59" s="341">
        <f t="shared" si="28"/>
        <v>3.6</v>
      </c>
      <c r="K59" s="123"/>
      <c r="L59" s="124"/>
      <c r="M59" s="125"/>
      <c r="N59" s="126"/>
      <c r="O59" s="120"/>
      <c r="AE59" s="264"/>
    </row>
    <row r="60" spans="1:31" s="807" customFormat="1" ht="19.5" customHeight="1">
      <c r="A60" s="121"/>
      <c r="B60" s="337"/>
      <c r="C60" s="337"/>
      <c r="D60" s="806"/>
      <c r="E60" s="280"/>
      <c r="F60" s="389">
        <v>1.2</v>
      </c>
      <c r="G60" s="389">
        <v>1</v>
      </c>
      <c r="H60" s="390">
        <v>1.7999999999999999E-2</v>
      </c>
      <c r="I60" s="391">
        <v>2</v>
      </c>
      <c r="J60" s="341">
        <f t="shared" ref="J60:J61" si="34">F60*G60*I60</f>
        <v>2.4</v>
      </c>
      <c r="K60" s="123"/>
      <c r="L60" s="124"/>
      <c r="M60" s="125"/>
      <c r="N60" s="126"/>
      <c r="O60" s="120"/>
      <c r="AE60" s="264"/>
    </row>
    <row r="61" spans="1:31" s="807" customFormat="1" ht="19.5" customHeight="1">
      <c r="A61" s="121"/>
      <c r="B61" s="337"/>
      <c r="C61" s="337"/>
      <c r="D61" s="806"/>
      <c r="E61" s="280"/>
      <c r="F61" s="389">
        <v>1.3</v>
      </c>
      <c r="G61" s="389">
        <v>1</v>
      </c>
      <c r="H61" s="390">
        <v>1.7999999999999999E-2</v>
      </c>
      <c r="I61" s="391">
        <v>1</v>
      </c>
      <c r="J61" s="341">
        <f t="shared" si="34"/>
        <v>1.3</v>
      </c>
      <c r="K61" s="123"/>
      <c r="L61" s="124"/>
      <c r="M61" s="125"/>
      <c r="N61" s="126"/>
      <c r="O61" s="120"/>
      <c r="AE61" s="264"/>
    </row>
    <row r="62" spans="1:31" s="807" customFormat="1" ht="19.5" customHeight="1">
      <c r="A62" s="121"/>
      <c r="B62" s="337"/>
      <c r="C62" s="337"/>
      <c r="D62" s="806"/>
      <c r="E62" s="280"/>
      <c r="F62" s="389">
        <v>1.6</v>
      </c>
      <c r="G62" s="389">
        <v>1</v>
      </c>
      <c r="H62" s="390">
        <v>1.7999999999999999E-2</v>
      </c>
      <c r="I62" s="391">
        <v>2</v>
      </c>
      <c r="J62" s="341">
        <f t="shared" ref="J62:J63" si="35">F62*G62*I62</f>
        <v>3.2</v>
      </c>
      <c r="K62" s="123"/>
      <c r="L62" s="124"/>
      <c r="M62" s="125"/>
      <c r="N62" s="126"/>
      <c r="O62" s="120"/>
      <c r="AE62" s="264"/>
    </row>
    <row r="63" spans="1:31" s="807" customFormat="1" ht="19.5" customHeight="1">
      <c r="A63" s="121"/>
      <c r="B63" s="337"/>
      <c r="C63" s="337"/>
      <c r="D63" s="806"/>
      <c r="E63" s="280"/>
      <c r="F63" s="389">
        <v>1.7</v>
      </c>
      <c r="G63" s="389">
        <v>0.9</v>
      </c>
      <c r="H63" s="390">
        <v>1.7999999999999999E-2</v>
      </c>
      <c r="I63" s="391">
        <v>1</v>
      </c>
      <c r="J63" s="341">
        <f t="shared" si="35"/>
        <v>1.53</v>
      </c>
      <c r="K63" s="123"/>
      <c r="L63" s="124"/>
      <c r="M63" s="125"/>
      <c r="N63" s="126"/>
      <c r="O63" s="120"/>
      <c r="AE63" s="264"/>
    </row>
    <row r="64" spans="1:31" s="807" customFormat="1" ht="19.5" customHeight="1">
      <c r="A64" s="121"/>
      <c r="B64" s="337"/>
      <c r="C64" s="337"/>
      <c r="D64" s="806"/>
      <c r="E64" s="280"/>
      <c r="F64" s="389">
        <v>1.7</v>
      </c>
      <c r="G64" s="389">
        <v>1</v>
      </c>
      <c r="H64" s="390">
        <v>1.7999999999999999E-2</v>
      </c>
      <c r="I64" s="391">
        <v>2</v>
      </c>
      <c r="J64" s="341">
        <f t="shared" si="28"/>
        <v>3.4</v>
      </c>
      <c r="K64" s="123"/>
      <c r="L64" s="124"/>
      <c r="M64" s="125"/>
      <c r="N64" s="126"/>
      <c r="O64" s="120"/>
      <c r="AE64" s="264"/>
    </row>
    <row r="65" spans="1:31" s="807" customFormat="1" ht="19.5" customHeight="1">
      <c r="A65" s="121"/>
      <c r="B65" s="337"/>
      <c r="C65" s="337"/>
      <c r="D65" s="806"/>
      <c r="E65" s="280"/>
      <c r="F65" s="389">
        <v>1.8</v>
      </c>
      <c r="G65" s="389">
        <v>1</v>
      </c>
      <c r="H65" s="390">
        <v>1.7999999999999999E-2</v>
      </c>
      <c r="I65" s="391">
        <v>1</v>
      </c>
      <c r="J65" s="341">
        <f t="shared" ref="J65" si="36">F65*G65*I65</f>
        <v>1.8</v>
      </c>
      <c r="K65" s="123"/>
      <c r="L65" s="124"/>
      <c r="M65" s="125"/>
      <c r="N65" s="126"/>
      <c r="O65" s="120"/>
      <c r="AE65" s="264"/>
    </row>
    <row r="66" spans="1:31" s="564" customFormat="1" ht="19.5" customHeight="1" thickBot="1">
      <c r="A66" s="127"/>
      <c r="B66" s="333"/>
      <c r="C66" s="333"/>
      <c r="D66" s="128"/>
      <c r="E66" s="129"/>
      <c r="F66" s="334">
        <v>2.1</v>
      </c>
      <c r="G66" s="334">
        <v>1</v>
      </c>
      <c r="H66" s="335">
        <v>1.7999999999999999E-2</v>
      </c>
      <c r="I66" s="336">
        <v>1</v>
      </c>
      <c r="J66" s="469">
        <f t="shared" si="28"/>
        <v>2.1</v>
      </c>
      <c r="K66" s="130"/>
      <c r="L66" s="131"/>
      <c r="M66" s="132"/>
      <c r="N66" s="133"/>
      <c r="O66" s="120"/>
      <c r="AE66" s="264"/>
    </row>
    <row r="67" spans="1:31" s="388" customFormat="1" ht="19.5" customHeight="1">
      <c r="A67" s="121">
        <v>43891</v>
      </c>
      <c r="B67" s="337" t="s">
        <v>31</v>
      </c>
      <c r="C67" s="337" t="s">
        <v>66</v>
      </c>
      <c r="D67" s="806" t="s">
        <v>3</v>
      </c>
      <c r="E67" s="280" t="s">
        <v>230</v>
      </c>
      <c r="F67" s="464">
        <v>1.2</v>
      </c>
      <c r="G67" s="464">
        <v>0.6</v>
      </c>
      <c r="H67" s="465">
        <v>1.7999999999999999E-2</v>
      </c>
      <c r="I67" s="466">
        <v>43</v>
      </c>
      <c r="J67" s="467">
        <f t="shared" si="28"/>
        <v>30.959999999999997</v>
      </c>
      <c r="K67" s="123">
        <f>SUM(I67:I68)</f>
        <v>51</v>
      </c>
      <c r="L67" s="124">
        <f>SUM(J67:J68)</f>
        <v>37.199999999999996</v>
      </c>
      <c r="M67" s="125" t="s">
        <v>33</v>
      </c>
      <c r="N67" s="126" t="s">
        <v>32</v>
      </c>
      <c r="O67" s="120" t="s">
        <v>270</v>
      </c>
      <c r="P67" s="666" t="s">
        <v>219</v>
      </c>
      <c r="AE67" s="264"/>
    </row>
    <row r="68" spans="1:31" s="388" customFormat="1" ht="19.5" customHeight="1" thickBot="1">
      <c r="A68" s="121"/>
      <c r="B68" s="337"/>
      <c r="C68" s="337"/>
      <c r="D68" s="387"/>
      <c r="E68" s="280"/>
      <c r="F68" s="338">
        <v>1.3</v>
      </c>
      <c r="G68" s="338">
        <v>0.6</v>
      </c>
      <c r="H68" s="339">
        <v>1.7999999999999999E-2</v>
      </c>
      <c r="I68" s="340">
        <v>8</v>
      </c>
      <c r="J68" s="341">
        <f t="shared" si="28"/>
        <v>6.24</v>
      </c>
      <c r="K68" s="123"/>
      <c r="L68" s="124"/>
      <c r="M68" s="125"/>
      <c r="N68" s="126"/>
      <c r="O68" s="120"/>
      <c r="P68" s="514"/>
      <c r="AE68" s="264"/>
    </row>
    <row r="69" spans="1:31" s="388" customFormat="1" ht="19.5" customHeight="1">
      <c r="A69" s="113">
        <v>43891</v>
      </c>
      <c r="B69" s="308" t="s">
        <v>31</v>
      </c>
      <c r="C69" s="308" t="s">
        <v>66</v>
      </c>
      <c r="D69" s="114" t="s">
        <v>3</v>
      </c>
      <c r="E69" s="115" t="s">
        <v>231</v>
      </c>
      <c r="F69" s="329">
        <v>0.9</v>
      </c>
      <c r="G69" s="329">
        <v>0.6</v>
      </c>
      <c r="H69" s="330">
        <v>1.7999999999999999E-2</v>
      </c>
      <c r="I69" s="331">
        <v>27</v>
      </c>
      <c r="J69" s="332">
        <f t="shared" si="28"/>
        <v>14.580000000000002</v>
      </c>
      <c r="K69" s="116">
        <f>SUM(I69:I71)</f>
        <v>50</v>
      </c>
      <c r="L69" s="117">
        <f>SUM(J69:J71)</f>
        <v>29.160000000000004</v>
      </c>
      <c r="M69" s="118" t="s">
        <v>33</v>
      </c>
      <c r="N69" s="119" t="s">
        <v>32</v>
      </c>
      <c r="O69" s="120" t="s">
        <v>270</v>
      </c>
      <c r="P69" s="666" t="s">
        <v>216</v>
      </c>
      <c r="AE69" s="264"/>
    </row>
    <row r="70" spans="1:31" s="566" customFormat="1" ht="19.5" customHeight="1">
      <c r="A70" s="121"/>
      <c r="B70" s="337"/>
      <c r="C70" s="337"/>
      <c r="D70" s="565"/>
      <c r="E70" s="122"/>
      <c r="F70" s="338">
        <v>1</v>
      </c>
      <c r="G70" s="338">
        <v>0.6</v>
      </c>
      <c r="H70" s="339">
        <v>1.7999999999999999E-2</v>
      </c>
      <c r="I70" s="340">
        <v>10</v>
      </c>
      <c r="J70" s="341">
        <f t="shared" si="28"/>
        <v>6</v>
      </c>
      <c r="K70" s="123"/>
      <c r="L70" s="124"/>
      <c r="M70" s="125"/>
      <c r="N70" s="126"/>
      <c r="O70" s="120"/>
      <c r="AE70" s="264"/>
    </row>
    <row r="71" spans="1:31" s="388" customFormat="1" ht="19.5" customHeight="1" thickBot="1">
      <c r="A71" s="121"/>
      <c r="B71" s="337"/>
      <c r="C71" s="337"/>
      <c r="D71" s="387"/>
      <c r="E71" s="122"/>
      <c r="F71" s="338">
        <v>1.1000000000000001</v>
      </c>
      <c r="G71" s="338">
        <v>0.6</v>
      </c>
      <c r="H71" s="339">
        <v>1.7999999999999999E-2</v>
      </c>
      <c r="I71" s="340">
        <v>13</v>
      </c>
      <c r="J71" s="341">
        <f t="shared" si="28"/>
        <v>8.58</v>
      </c>
      <c r="K71" s="123"/>
      <c r="L71" s="124"/>
      <c r="M71" s="125"/>
      <c r="N71" s="126"/>
      <c r="O71" s="120"/>
      <c r="P71" s="514"/>
      <c r="AE71" s="264"/>
    </row>
    <row r="72" spans="1:31" s="377" customFormat="1" ht="19.5" customHeight="1">
      <c r="A72" s="113">
        <v>43891</v>
      </c>
      <c r="B72" s="308" t="s">
        <v>31</v>
      </c>
      <c r="C72" s="308" t="s">
        <v>66</v>
      </c>
      <c r="D72" s="114" t="s">
        <v>3</v>
      </c>
      <c r="E72" s="115" t="s">
        <v>232</v>
      </c>
      <c r="F72" s="329">
        <v>0.9</v>
      </c>
      <c r="G72" s="329">
        <v>0.6</v>
      </c>
      <c r="H72" s="330">
        <v>1.7999999999999999E-2</v>
      </c>
      <c r="I72" s="331">
        <v>7</v>
      </c>
      <c r="J72" s="332">
        <f t="shared" si="28"/>
        <v>3.7800000000000002</v>
      </c>
      <c r="K72" s="116">
        <f>SUM(I72:I75)</f>
        <v>50</v>
      </c>
      <c r="L72" s="117">
        <f>SUM(J72:J75)</f>
        <v>30.910000000000004</v>
      </c>
      <c r="M72" s="118" t="s">
        <v>33</v>
      </c>
      <c r="N72" s="119" t="s">
        <v>32</v>
      </c>
      <c r="O72" s="120" t="s">
        <v>270</v>
      </c>
      <c r="P72" s="666" t="s">
        <v>219</v>
      </c>
      <c r="AE72" s="264"/>
    </row>
    <row r="73" spans="1:31" s="807" customFormat="1" ht="19.5" customHeight="1">
      <c r="A73" s="121"/>
      <c r="B73" s="337"/>
      <c r="C73" s="337"/>
      <c r="D73" s="806"/>
      <c r="E73" s="280"/>
      <c r="F73" s="338">
        <v>1</v>
      </c>
      <c r="G73" s="338">
        <v>0.6</v>
      </c>
      <c r="H73" s="339">
        <v>1.7999999999999999E-2</v>
      </c>
      <c r="I73" s="340">
        <v>19</v>
      </c>
      <c r="J73" s="341">
        <f t="shared" ref="J73" si="37">F73*G73*I73</f>
        <v>11.4</v>
      </c>
      <c r="K73" s="123"/>
      <c r="L73" s="124"/>
      <c r="M73" s="125"/>
      <c r="N73" s="126"/>
      <c r="O73" s="120"/>
      <c r="AE73" s="264"/>
    </row>
    <row r="74" spans="1:31" s="377" customFormat="1" ht="19.5" customHeight="1">
      <c r="A74" s="121"/>
      <c r="B74" s="337"/>
      <c r="C74" s="337"/>
      <c r="D74" s="376"/>
      <c r="E74" s="280"/>
      <c r="F74" s="338">
        <v>1</v>
      </c>
      <c r="G74" s="338">
        <v>0.55000000000000004</v>
      </c>
      <c r="H74" s="339">
        <v>1.7999999999999999E-2</v>
      </c>
      <c r="I74" s="340">
        <v>1</v>
      </c>
      <c r="J74" s="341">
        <f t="shared" si="28"/>
        <v>0.55000000000000004</v>
      </c>
      <c r="K74" s="123"/>
      <c r="L74" s="124"/>
      <c r="M74" s="125"/>
      <c r="N74" s="126"/>
      <c r="O74" s="120"/>
      <c r="P74" s="514"/>
      <c r="AE74" s="264"/>
    </row>
    <row r="75" spans="1:31" s="377" customFormat="1" ht="19.5" customHeight="1" thickBot="1">
      <c r="A75" s="121"/>
      <c r="B75" s="337"/>
      <c r="C75" s="337"/>
      <c r="D75" s="376"/>
      <c r="E75" s="280"/>
      <c r="F75" s="338">
        <v>1.1000000000000001</v>
      </c>
      <c r="G75" s="338">
        <v>0.6</v>
      </c>
      <c r="H75" s="339">
        <v>1.7999999999999999E-2</v>
      </c>
      <c r="I75" s="340">
        <v>23</v>
      </c>
      <c r="J75" s="341">
        <f t="shared" si="28"/>
        <v>15.180000000000001</v>
      </c>
      <c r="K75" s="123"/>
      <c r="L75" s="124"/>
      <c r="M75" s="125"/>
      <c r="N75" s="126"/>
      <c r="O75" s="120"/>
      <c r="P75" s="514"/>
      <c r="AE75" s="264"/>
    </row>
    <row r="76" spans="1:31" s="377" customFormat="1" ht="19.5" customHeight="1">
      <c r="A76" s="113">
        <v>43892</v>
      </c>
      <c r="B76" s="308" t="s">
        <v>31</v>
      </c>
      <c r="C76" s="308" t="s">
        <v>66</v>
      </c>
      <c r="D76" s="114" t="s">
        <v>3</v>
      </c>
      <c r="E76" s="115" t="s">
        <v>236</v>
      </c>
      <c r="F76" s="329">
        <v>1.4</v>
      </c>
      <c r="G76" s="329">
        <v>0.6</v>
      </c>
      <c r="H76" s="330">
        <v>1.7999999999999999E-2</v>
      </c>
      <c r="I76" s="331">
        <v>25</v>
      </c>
      <c r="J76" s="332">
        <f t="shared" si="28"/>
        <v>21</v>
      </c>
      <c r="K76" s="116">
        <f>SUM(I76:I78)</f>
        <v>50</v>
      </c>
      <c r="L76" s="117">
        <f>SUM(J76:J78)</f>
        <v>43.574999999999996</v>
      </c>
      <c r="M76" s="118" t="s">
        <v>33</v>
      </c>
      <c r="N76" s="119" t="s">
        <v>32</v>
      </c>
      <c r="O76" s="120" t="s">
        <v>270</v>
      </c>
      <c r="P76" s="666" t="s">
        <v>216</v>
      </c>
      <c r="AE76" s="264"/>
    </row>
    <row r="77" spans="1:31" s="651" customFormat="1" ht="19.5" customHeight="1">
      <c r="A77" s="121"/>
      <c r="B77" s="337"/>
      <c r="C77" s="337"/>
      <c r="D77" s="650"/>
      <c r="E77" s="122"/>
      <c r="F77" s="338">
        <v>1.5</v>
      </c>
      <c r="G77" s="338">
        <v>0.6</v>
      </c>
      <c r="H77" s="339">
        <v>1.7999999999999999E-2</v>
      </c>
      <c r="I77" s="340">
        <v>24</v>
      </c>
      <c r="J77" s="341">
        <f t="shared" ref="J77" si="38">F77*G77*I77</f>
        <v>21.599999999999998</v>
      </c>
      <c r="K77" s="123"/>
      <c r="L77" s="124"/>
      <c r="M77" s="125"/>
      <c r="N77" s="126"/>
      <c r="O77" s="120"/>
      <c r="AE77" s="264"/>
    </row>
    <row r="78" spans="1:31" s="377" customFormat="1" ht="19.5" customHeight="1" thickBot="1">
      <c r="A78" s="121"/>
      <c r="B78" s="337"/>
      <c r="C78" s="337"/>
      <c r="D78" s="376"/>
      <c r="E78" s="122"/>
      <c r="F78" s="338">
        <v>1.5</v>
      </c>
      <c r="G78" s="338">
        <v>0.65</v>
      </c>
      <c r="H78" s="339">
        <v>1.7999999999999999E-2</v>
      </c>
      <c r="I78" s="340">
        <v>1</v>
      </c>
      <c r="J78" s="341">
        <f t="shared" si="28"/>
        <v>0.97500000000000009</v>
      </c>
      <c r="K78" s="123"/>
      <c r="L78" s="124"/>
      <c r="M78" s="125"/>
      <c r="N78" s="126"/>
      <c r="O78" s="120"/>
      <c r="P78" s="514"/>
      <c r="AE78" s="264"/>
    </row>
    <row r="79" spans="1:31" ht="19.5" customHeight="1">
      <c r="A79" s="113">
        <v>43892</v>
      </c>
      <c r="B79" s="308" t="s">
        <v>31</v>
      </c>
      <c r="C79" s="308" t="s">
        <v>66</v>
      </c>
      <c r="D79" s="114" t="s">
        <v>4</v>
      </c>
      <c r="E79" s="115" t="s">
        <v>237</v>
      </c>
      <c r="F79" s="329">
        <v>1.4</v>
      </c>
      <c r="G79" s="329">
        <v>0.6</v>
      </c>
      <c r="H79" s="330">
        <v>1.7999999999999999E-2</v>
      </c>
      <c r="I79" s="331">
        <v>13</v>
      </c>
      <c r="J79" s="332">
        <f t="shared" si="28"/>
        <v>10.92</v>
      </c>
      <c r="K79" s="116">
        <f>SUM(I79:I81)</f>
        <v>50</v>
      </c>
      <c r="L79" s="117">
        <f>SUM(J79:J81)</f>
        <v>46.14</v>
      </c>
      <c r="M79" s="118" t="s">
        <v>33</v>
      </c>
      <c r="N79" s="119"/>
      <c r="O79" s="120"/>
      <c r="P79" s="666" t="s">
        <v>216</v>
      </c>
      <c r="Q79" s="235"/>
      <c r="R79" s="235"/>
      <c r="S79" s="235"/>
    </row>
    <row r="80" spans="1:31" s="807" customFormat="1" ht="19.5" customHeight="1">
      <c r="A80" s="121"/>
      <c r="B80" s="337"/>
      <c r="C80" s="337"/>
      <c r="D80" s="806"/>
      <c r="E80" s="280"/>
      <c r="F80" s="338">
        <v>1.5</v>
      </c>
      <c r="G80" s="338">
        <v>0.6</v>
      </c>
      <c r="H80" s="339">
        <v>1.7999999999999999E-2</v>
      </c>
      <c r="I80" s="340">
        <v>5</v>
      </c>
      <c r="J80" s="341">
        <f t="shared" ref="J80" si="39">F80*G80*I80</f>
        <v>4.5</v>
      </c>
      <c r="K80" s="123"/>
      <c r="L80" s="124"/>
      <c r="M80" s="125"/>
      <c r="N80" s="126"/>
      <c r="O80" s="120"/>
      <c r="AE80" s="264"/>
    </row>
    <row r="81" spans="1:31" s="377" customFormat="1" ht="19.5" customHeight="1" thickBot="1">
      <c r="A81" s="121"/>
      <c r="B81" s="337"/>
      <c r="C81" s="337"/>
      <c r="D81" s="376"/>
      <c r="E81" s="280"/>
      <c r="F81" s="338">
        <v>1.6</v>
      </c>
      <c r="G81" s="338">
        <v>0.6</v>
      </c>
      <c r="H81" s="339">
        <v>1.7999999999999999E-2</v>
      </c>
      <c r="I81" s="340">
        <v>32</v>
      </c>
      <c r="J81" s="341">
        <f t="shared" si="28"/>
        <v>30.72</v>
      </c>
      <c r="K81" s="123"/>
      <c r="L81" s="124"/>
      <c r="M81" s="125"/>
      <c r="N81" s="126"/>
      <c r="O81" s="120"/>
      <c r="P81" s="514"/>
      <c r="AE81" s="264"/>
    </row>
    <row r="82" spans="1:31" s="388" customFormat="1" ht="19.5" customHeight="1">
      <c r="A82" s="113">
        <v>43892</v>
      </c>
      <c r="B82" s="308" t="s">
        <v>31</v>
      </c>
      <c r="C82" s="308" t="s">
        <v>66</v>
      </c>
      <c r="D82" s="114" t="s">
        <v>3</v>
      </c>
      <c r="E82" s="115" t="s">
        <v>238</v>
      </c>
      <c r="F82" s="329">
        <v>1.4</v>
      </c>
      <c r="G82" s="329">
        <v>0.6</v>
      </c>
      <c r="H82" s="330">
        <v>1.7999999999999999E-2</v>
      </c>
      <c r="I82" s="331">
        <v>14</v>
      </c>
      <c r="J82" s="332">
        <f t="shared" si="28"/>
        <v>11.76</v>
      </c>
      <c r="K82" s="116">
        <f>SUM(I82:I87)</f>
        <v>49</v>
      </c>
      <c r="L82" s="117">
        <f>SUM(J82:J87)</f>
        <v>45.884999999999998</v>
      </c>
      <c r="M82" s="118" t="s">
        <v>33</v>
      </c>
      <c r="N82" s="119" t="s">
        <v>32</v>
      </c>
      <c r="O82" s="120" t="s">
        <v>270</v>
      </c>
      <c r="P82" s="666" t="s">
        <v>219</v>
      </c>
      <c r="AE82" s="264"/>
    </row>
    <row r="83" spans="1:31" s="807" customFormat="1" ht="19.5" customHeight="1">
      <c r="A83" s="121"/>
      <c r="B83" s="337"/>
      <c r="C83" s="337"/>
      <c r="D83" s="806"/>
      <c r="E83" s="122"/>
      <c r="F83" s="338">
        <v>1.5</v>
      </c>
      <c r="G83" s="338">
        <v>0.6</v>
      </c>
      <c r="H83" s="339">
        <v>1.7999999999999999E-2</v>
      </c>
      <c r="I83" s="340">
        <v>7</v>
      </c>
      <c r="J83" s="341">
        <f t="shared" si="28"/>
        <v>6.2999999999999989</v>
      </c>
      <c r="K83" s="123"/>
      <c r="L83" s="124"/>
      <c r="M83" s="125"/>
      <c r="N83" s="126"/>
      <c r="O83" s="120"/>
      <c r="AE83" s="264"/>
    </row>
    <row r="84" spans="1:31" s="807" customFormat="1" ht="19.5" customHeight="1">
      <c r="A84" s="121"/>
      <c r="B84" s="337"/>
      <c r="C84" s="337"/>
      <c r="D84" s="806"/>
      <c r="E84" s="122"/>
      <c r="F84" s="338">
        <v>1.6</v>
      </c>
      <c r="G84" s="338">
        <v>0.6</v>
      </c>
      <c r="H84" s="339">
        <v>1.7999999999999999E-2</v>
      </c>
      <c r="I84" s="340">
        <v>10</v>
      </c>
      <c r="J84" s="341">
        <f t="shared" ref="J84" si="40">F84*G84*I84</f>
        <v>9.6</v>
      </c>
      <c r="K84" s="123"/>
      <c r="L84" s="124"/>
      <c r="M84" s="125"/>
      <c r="N84" s="126"/>
      <c r="O84" s="120"/>
      <c r="AE84" s="264"/>
    </row>
    <row r="85" spans="1:31" s="651" customFormat="1" ht="19.5" customHeight="1">
      <c r="A85" s="121"/>
      <c r="B85" s="337"/>
      <c r="C85" s="337"/>
      <c r="D85" s="650"/>
      <c r="E85" s="122"/>
      <c r="F85" s="338">
        <v>1.7</v>
      </c>
      <c r="G85" s="338">
        <v>0.6</v>
      </c>
      <c r="H85" s="339">
        <v>1.7999999999999999E-2</v>
      </c>
      <c r="I85" s="340">
        <v>2</v>
      </c>
      <c r="J85" s="341">
        <f t="shared" ref="J85" si="41">F85*G85*I85</f>
        <v>2.04</v>
      </c>
      <c r="K85" s="123"/>
      <c r="L85" s="124"/>
      <c r="M85" s="125"/>
      <c r="N85" s="126"/>
      <c r="O85" s="120"/>
      <c r="AE85" s="264"/>
    </row>
    <row r="86" spans="1:31" s="388" customFormat="1" ht="19.5" customHeight="1">
      <c r="A86" s="121"/>
      <c r="B86" s="337"/>
      <c r="C86" s="337"/>
      <c r="D86" s="387"/>
      <c r="E86" s="122"/>
      <c r="F86" s="338">
        <v>1.5</v>
      </c>
      <c r="G86" s="338">
        <v>0.65</v>
      </c>
      <c r="H86" s="339">
        <v>1.7999999999999999E-2</v>
      </c>
      <c r="I86" s="340">
        <v>7</v>
      </c>
      <c r="J86" s="341">
        <f t="shared" si="28"/>
        <v>6.8250000000000011</v>
      </c>
      <c r="K86" s="123"/>
      <c r="L86" s="124"/>
      <c r="M86" s="125"/>
      <c r="N86" s="126"/>
      <c r="O86" s="120"/>
      <c r="P86" s="514"/>
      <c r="AE86" s="264"/>
    </row>
    <row r="87" spans="1:31" s="388" customFormat="1" ht="19.5" customHeight="1" thickBot="1">
      <c r="A87" s="121"/>
      <c r="B87" s="337"/>
      <c r="C87" s="337"/>
      <c r="D87" s="387"/>
      <c r="E87" s="122"/>
      <c r="F87" s="338">
        <v>1.6</v>
      </c>
      <c r="G87" s="338">
        <v>0.65</v>
      </c>
      <c r="H87" s="339">
        <v>1.7999999999999999E-2</v>
      </c>
      <c r="I87" s="340">
        <v>9</v>
      </c>
      <c r="J87" s="341">
        <f t="shared" si="28"/>
        <v>9.36</v>
      </c>
      <c r="K87" s="123"/>
      <c r="L87" s="124"/>
      <c r="M87" s="125"/>
      <c r="N87" s="126"/>
      <c r="O87" s="120"/>
      <c r="P87" s="514"/>
      <c r="AE87" s="264"/>
    </row>
    <row r="88" spans="1:31" s="388" customFormat="1" ht="19.5" customHeight="1">
      <c r="A88" s="113">
        <v>43892</v>
      </c>
      <c r="B88" s="308" t="s">
        <v>31</v>
      </c>
      <c r="C88" s="308" t="s">
        <v>66</v>
      </c>
      <c r="D88" s="114" t="s">
        <v>3</v>
      </c>
      <c r="E88" s="115" t="s">
        <v>239</v>
      </c>
      <c r="F88" s="329">
        <v>1.2</v>
      </c>
      <c r="G88" s="329">
        <v>0.6</v>
      </c>
      <c r="H88" s="330">
        <v>1.7999999999999999E-2</v>
      </c>
      <c r="I88" s="331">
        <v>18</v>
      </c>
      <c r="J88" s="332">
        <f t="shared" si="28"/>
        <v>12.959999999999999</v>
      </c>
      <c r="K88" s="116">
        <f>SUM(I88:I90)</f>
        <v>49</v>
      </c>
      <c r="L88" s="117">
        <f>SUM(J88:J90)</f>
        <v>36.54</v>
      </c>
      <c r="M88" s="118" t="s">
        <v>33</v>
      </c>
      <c r="N88" s="119" t="s">
        <v>32</v>
      </c>
      <c r="O88" s="120" t="s">
        <v>270</v>
      </c>
      <c r="P88" s="514" t="s">
        <v>219</v>
      </c>
      <c r="AE88" s="264"/>
    </row>
    <row r="89" spans="1:31" s="388" customFormat="1" ht="19.5" customHeight="1">
      <c r="A89" s="121"/>
      <c r="B89" s="337"/>
      <c r="C89" s="337"/>
      <c r="D89" s="571"/>
      <c r="E89" s="122"/>
      <c r="F89" s="338">
        <v>1.2</v>
      </c>
      <c r="G89" s="338">
        <v>0.55000000000000004</v>
      </c>
      <c r="H89" s="339">
        <v>1.7999999999999999E-2</v>
      </c>
      <c r="I89" s="340">
        <v>5</v>
      </c>
      <c r="J89" s="341">
        <f t="shared" si="28"/>
        <v>3.3000000000000003</v>
      </c>
      <c r="K89" s="123"/>
      <c r="L89" s="124"/>
      <c r="M89" s="125"/>
      <c r="N89" s="126"/>
      <c r="O89" s="120"/>
      <c r="P89" s="514"/>
      <c r="AE89" s="264"/>
    </row>
    <row r="90" spans="1:31" s="388" customFormat="1" ht="19.5" customHeight="1" thickBot="1">
      <c r="A90" s="121"/>
      <c r="B90" s="337"/>
      <c r="C90" s="337"/>
      <c r="D90" s="571"/>
      <c r="E90" s="122"/>
      <c r="F90" s="338">
        <v>1.3</v>
      </c>
      <c r="G90" s="338">
        <v>0.6</v>
      </c>
      <c r="H90" s="339">
        <v>1.7999999999999999E-2</v>
      </c>
      <c r="I90" s="340">
        <v>26</v>
      </c>
      <c r="J90" s="341">
        <f t="shared" si="28"/>
        <v>20.28</v>
      </c>
      <c r="K90" s="123"/>
      <c r="L90" s="124"/>
      <c r="M90" s="125"/>
      <c r="N90" s="126"/>
      <c r="O90" s="120"/>
      <c r="P90" s="514"/>
      <c r="AE90" s="264"/>
    </row>
    <row r="91" spans="1:31" s="388" customFormat="1" ht="19.5" customHeight="1">
      <c r="A91" s="113">
        <v>43892</v>
      </c>
      <c r="B91" s="308" t="s">
        <v>31</v>
      </c>
      <c r="C91" s="308" t="s">
        <v>66</v>
      </c>
      <c r="D91" s="114" t="s">
        <v>3</v>
      </c>
      <c r="E91" s="115" t="s">
        <v>240</v>
      </c>
      <c r="F91" s="329">
        <v>1.6</v>
      </c>
      <c r="G91" s="480">
        <v>0.6</v>
      </c>
      <c r="H91" s="330">
        <v>1.7999999999999999E-2</v>
      </c>
      <c r="I91" s="331">
        <v>26</v>
      </c>
      <c r="J91" s="332">
        <f t="shared" si="28"/>
        <v>24.96</v>
      </c>
      <c r="K91" s="116">
        <f>SUM(I91:I93)</f>
        <v>50</v>
      </c>
      <c r="L91" s="117">
        <f>SUM(J91:J93)</f>
        <v>48.900000000000006</v>
      </c>
      <c r="M91" s="118" t="s">
        <v>33</v>
      </c>
      <c r="N91" s="119" t="s">
        <v>32</v>
      </c>
      <c r="O91" s="120" t="s">
        <v>270</v>
      </c>
      <c r="P91" s="514" t="s">
        <v>216</v>
      </c>
      <c r="AE91" s="264"/>
    </row>
    <row r="92" spans="1:31" s="807" customFormat="1" ht="19.5" customHeight="1">
      <c r="A92" s="121"/>
      <c r="B92" s="337"/>
      <c r="C92" s="337"/>
      <c r="D92" s="806"/>
      <c r="E92" s="122"/>
      <c r="F92" s="338">
        <v>1.5</v>
      </c>
      <c r="G92" s="338">
        <v>0.5</v>
      </c>
      <c r="H92" s="339">
        <v>1.7999999999999999E-2</v>
      </c>
      <c r="I92" s="340">
        <v>2</v>
      </c>
      <c r="J92" s="341">
        <f t="shared" ref="J92" si="42">F92*G92*I92</f>
        <v>1.5</v>
      </c>
      <c r="K92" s="123"/>
      <c r="L92" s="124"/>
      <c r="M92" s="125"/>
      <c r="N92" s="126"/>
      <c r="O92" s="120"/>
      <c r="AE92" s="264"/>
    </row>
    <row r="93" spans="1:31" s="388" customFormat="1" ht="19.5" customHeight="1" thickBot="1">
      <c r="A93" s="121"/>
      <c r="B93" s="337"/>
      <c r="C93" s="337"/>
      <c r="D93" s="387"/>
      <c r="E93" s="122"/>
      <c r="F93" s="338">
        <v>1.7</v>
      </c>
      <c r="G93" s="338">
        <v>0.6</v>
      </c>
      <c r="H93" s="339">
        <v>1.7999999999999999E-2</v>
      </c>
      <c r="I93" s="340">
        <v>22</v>
      </c>
      <c r="J93" s="341">
        <f t="shared" si="28"/>
        <v>22.44</v>
      </c>
      <c r="K93" s="123"/>
      <c r="L93" s="124"/>
      <c r="M93" s="125"/>
      <c r="N93" s="126"/>
      <c r="O93" s="120"/>
      <c r="P93" s="514"/>
      <c r="AE93" s="264"/>
    </row>
    <row r="94" spans="1:31" s="388" customFormat="1" ht="19.5" customHeight="1" thickBot="1">
      <c r="A94" s="113">
        <v>43892</v>
      </c>
      <c r="B94" s="308" t="s">
        <v>31</v>
      </c>
      <c r="C94" s="308" t="s">
        <v>66</v>
      </c>
      <c r="D94" s="114" t="s">
        <v>4</v>
      </c>
      <c r="E94" s="115" t="s">
        <v>241</v>
      </c>
      <c r="F94" s="329">
        <v>1.7</v>
      </c>
      <c r="G94" s="329">
        <v>0.6</v>
      </c>
      <c r="H94" s="330">
        <v>1.7999999999999999E-2</v>
      </c>
      <c r="I94" s="331">
        <v>26</v>
      </c>
      <c r="J94" s="332">
        <f t="shared" si="28"/>
        <v>26.52</v>
      </c>
      <c r="K94" s="116">
        <f>SUM(I94:I94)</f>
        <v>26</v>
      </c>
      <c r="L94" s="117">
        <f>SUM(J94:J94)</f>
        <v>26.52</v>
      </c>
      <c r="M94" s="118" t="s">
        <v>33</v>
      </c>
      <c r="N94" s="119" t="s">
        <v>32</v>
      </c>
      <c r="O94" s="120" t="s">
        <v>229</v>
      </c>
      <c r="P94" s="514" t="s">
        <v>216</v>
      </c>
      <c r="AE94" s="264"/>
    </row>
    <row r="95" spans="1:31" s="392" customFormat="1" ht="19.5" customHeight="1">
      <c r="A95" s="113">
        <v>43892</v>
      </c>
      <c r="B95" s="308" t="s">
        <v>31</v>
      </c>
      <c r="C95" s="308" t="s">
        <v>66</v>
      </c>
      <c r="D95" s="114" t="s">
        <v>4</v>
      </c>
      <c r="E95" s="115" t="s">
        <v>243</v>
      </c>
      <c r="F95" s="329">
        <v>0.9</v>
      </c>
      <c r="G95" s="329">
        <v>0.6</v>
      </c>
      <c r="H95" s="330">
        <v>1.7999999999999999E-2</v>
      </c>
      <c r="I95" s="331">
        <v>4</v>
      </c>
      <c r="J95" s="332">
        <f t="shared" si="28"/>
        <v>2.16</v>
      </c>
      <c r="K95" s="116">
        <f>SUM(I95:I99)</f>
        <v>50</v>
      </c>
      <c r="L95" s="117">
        <f>SUM(J95:J99)</f>
        <v>35.1</v>
      </c>
      <c r="M95" s="118" t="s">
        <v>33</v>
      </c>
      <c r="N95" s="119"/>
      <c r="O95" s="120"/>
      <c r="P95" s="666" t="s">
        <v>219</v>
      </c>
      <c r="AE95" s="264"/>
    </row>
    <row r="96" spans="1:31" s="666" customFormat="1" ht="19.5" customHeight="1">
      <c r="A96" s="121"/>
      <c r="B96" s="337"/>
      <c r="C96" s="337"/>
      <c r="D96" s="665"/>
      <c r="E96" s="122"/>
      <c r="F96" s="338">
        <v>1</v>
      </c>
      <c r="G96" s="338">
        <v>0.6</v>
      </c>
      <c r="H96" s="339">
        <v>1.7999999999999999E-2</v>
      </c>
      <c r="I96" s="340">
        <v>6</v>
      </c>
      <c r="J96" s="341">
        <f t="shared" si="28"/>
        <v>3.5999999999999996</v>
      </c>
      <c r="K96" s="123"/>
      <c r="L96" s="124"/>
      <c r="M96" s="125"/>
      <c r="N96" s="126"/>
      <c r="O96" s="120"/>
      <c r="AE96" s="264"/>
    </row>
    <row r="97" spans="1:31" s="666" customFormat="1" ht="19.5" customHeight="1">
      <c r="A97" s="121"/>
      <c r="B97" s="337"/>
      <c r="C97" s="337"/>
      <c r="D97" s="665"/>
      <c r="E97" s="122"/>
      <c r="F97" s="338">
        <v>1.1000000000000001</v>
      </c>
      <c r="G97" s="338">
        <v>0.6</v>
      </c>
      <c r="H97" s="339">
        <v>1.7999999999999999E-2</v>
      </c>
      <c r="I97" s="340">
        <v>11</v>
      </c>
      <c r="J97" s="341">
        <f t="shared" si="28"/>
        <v>7.2600000000000007</v>
      </c>
      <c r="K97" s="123"/>
      <c r="L97" s="124"/>
      <c r="M97" s="125"/>
      <c r="N97" s="126"/>
      <c r="O97" s="120"/>
      <c r="AE97" s="264"/>
    </row>
    <row r="98" spans="1:31" s="666" customFormat="1" ht="19.5" customHeight="1">
      <c r="A98" s="121"/>
      <c r="B98" s="337"/>
      <c r="C98" s="337"/>
      <c r="D98" s="665"/>
      <c r="E98" s="122"/>
      <c r="F98" s="338">
        <v>1.2</v>
      </c>
      <c r="G98" s="338">
        <v>0.6</v>
      </c>
      <c r="H98" s="339">
        <v>1.7999999999999999E-2</v>
      </c>
      <c r="I98" s="340">
        <v>9</v>
      </c>
      <c r="J98" s="341">
        <f t="shared" si="28"/>
        <v>6.4799999999999995</v>
      </c>
      <c r="K98" s="123"/>
      <c r="L98" s="124"/>
      <c r="M98" s="125"/>
      <c r="N98" s="126"/>
      <c r="O98" s="120"/>
      <c r="AE98" s="264"/>
    </row>
    <row r="99" spans="1:31" s="666" customFormat="1" ht="19.5" customHeight="1" thickBot="1">
      <c r="A99" s="121"/>
      <c r="B99" s="337"/>
      <c r="C99" s="337"/>
      <c r="D99" s="665"/>
      <c r="E99" s="122"/>
      <c r="F99" s="338">
        <v>1.3</v>
      </c>
      <c r="G99" s="338">
        <v>0.6</v>
      </c>
      <c r="H99" s="339">
        <v>1.7999999999999999E-2</v>
      </c>
      <c r="I99" s="340">
        <v>20</v>
      </c>
      <c r="J99" s="341">
        <f t="shared" ref="J99" si="43">F99*G99*I99</f>
        <v>15.600000000000001</v>
      </c>
      <c r="K99" s="123"/>
      <c r="L99" s="124"/>
      <c r="M99" s="125"/>
      <c r="N99" s="126"/>
      <c r="O99" s="120"/>
      <c r="AE99" s="264"/>
    </row>
    <row r="100" spans="1:31" s="392" customFormat="1" ht="19.5" customHeight="1">
      <c r="A100" s="113">
        <v>43892</v>
      </c>
      <c r="B100" s="308" t="s">
        <v>31</v>
      </c>
      <c r="C100" s="308" t="s">
        <v>66</v>
      </c>
      <c r="D100" s="114" t="s">
        <v>3</v>
      </c>
      <c r="E100" s="115" t="s">
        <v>242</v>
      </c>
      <c r="F100" s="329">
        <v>0.9</v>
      </c>
      <c r="G100" s="329">
        <v>0.6</v>
      </c>
      <c r="H100" s="330">
        <v>1.7999999999999999E-2</v>
      </c>
      <c r="I100" s="331">
        <v>9</v>
      </c>
      <c r="J100" s="332">
        <f t="shared" si="28"/>
        <v>4.8600000000000003</v>
      </c>
      <c r="K100" s="116">
        <f>SUM(I100:I103)</f>
        <v>47</v>
      </c>
      <c r="L100" s="117">
        <f>SUM(J100:J103)</f>
        <v>28.03</v>
      </c>
      <c r="M100" s="118" t="s">
        <v>33</v>
      </c>
      <c r="N100" s="119"/>
      <c r="O100" s="120"/>
      <c r="P100" s="666" t="s">
        <v>216</v>
      </c>
      <c r="AE100" s="264"/>
    </row>
    <row r="101" spans="1:31" s="666" customFormat="1" ht="19.5" customHeight="1">
      <c r="A101" s="121"/>
      <c r="B101" s="337"/>
      <c r="C101" s="337"/>
      <c r="D101" s="665"/>
      <c r="E101" s="122"/>
      <c r="F101" s="338">
        <v>1</v>
      </c>
      <c r="G101" s="338">
        <v>0.6</v>
      </c>
      <c r="H101" s="339">
        <v>1.7999999999999999E-2</v>
      </c>
      <c r="I101" s="340">
        <v>30</v>
      </c>
      <c r="J101" s="341">
        <f t="shared" si="28"/>
        <v>18</v>
      </c>
      <c r="K101" s="123"/>
      <c r="L101" s="124"/>
      <c r="M101" s="125"/>
      <c r="N101" s="126"/>
      <c r="O101" s="120"/>
      <c r="AE101" s="264"/>
    </row>
    <row r="102" spans="1:31" s="666" customFormat="1" ht="19.5" customHeight="1">
      <c r="A102" s="121"/>
      <c r="B102" s="337"/>
      <c r="C102" s="337"/>
      <c r="D102" s="665"/>
      <c r="E102" s="122"/>
      <c r="F102" s="338">
        <v>1</v>
      </c>
      <c r="G102" s="338">
        <v>0.55000000000000004</v>
      </c>
      <c r="H102" s="339">
        <v>1.7999999999999999E-2</v>
      </c>
      <c r="I102" s="340">
        <v>1</v>
      </c>
      <c r="J102" s="341">
        <f t="shared" ref="J102" si="44">F102*G102*I102</f>
        <v>0.55000000000000004</v>
      </c>
      <c r="K102" s="123"/>
      <c r="L102" s="124"/>
      <c r="M102" s="125"/>
      <c r="N102" s="126"/>
      <c r="O102" s="120"/>
      <c r="AE102" s="264"/>
    </row>
    <row r="103" spans="1:31" s="666" customFormat="1" ht="19.5" customHeight="1" thickBot="1">
      <c r="A103" s="121"/>
      <c r="B103" s="337"/>
      <c r="C103" s="337"/>
      <c r="D103" s="665"/>
      <c r="E103" s="122"/>
      <c r="F103" s="338">
        <v>1.1000000000000001</v>
      </c>
      <c r="G103" s="338">
        <v>0.6</v>
      </c>
      <c r="H103" s="339">
        <v>1.7999999999999999E-2</v>
      </c>
      <c r="I103" s="340">
        <v>7</v>
      </c>
      <c r="J103" s="341">
        <f t="shared" ref="J103" si="45">F103*G103*I103</f>
        <v>4.62</v>
      </c>
      <c r="K103" s="123"/>
      <c r="L103" s="124"/>
      <c r="M103" s="125"/>
      <c r="N103" s="126"/>
      <c r="O103" s="120"/>
      <c r="AE103" s="264"/>
    </row>
    <row r="104" spans="1:31" s="392" customFormat="1" ht="19.5" customHeight="1">
      <c r="A104" s="113">
        <v>43892</v>
      </c>
      <c r="B104" s="308" t="s">
        <v>31</v>
      </c>
      <c r="C104" s="308" t="s">
        <v>66</v>
      </c>
      <c r="D104" s="114" t="s">
        <v>4</v>
      </c>
      <c r="E104" s="115" t="s">
        <v>244</v>
      </c>
      <c r="F104" s="329">
        <v>1.4</v>
      </c>
      <c r="G104" s="329">
        <v>0.6</v>
      </c>
      <c r="H104" s="330">
        <v>1.7999999999999999E-2</v>
      </c>
      <c r="I104" s="331">
        <v>6</v>
      </c>
      <c r="J104" s="332">
        <f t="shared" ref="J104:J156" si="46">F104*G104*I104</f>
        <v>5.04</v>
      </c>
      <c r="K104" s="116">
        <f>SUM(I104:I105)</f>
        <v>50</v>
      </c>
      <c r="L104" s="117">
        <f>SUM(J104:J105)</f>
        <v>47.279999999999994</v>
      </c>
      <c r="M104" s="118" t="s">
        <v>33</v>
      </c>
      <c r="N104" s="119"/>
      <c r="O104" s="120"/>
      <c r="P104" s="514" t="s">
        <v>216</v>
      </c>
      <c r="AE104" s="264"/>
    </row>
    <row r="105" spans="1:31" s="666" customFormat="1" ht="19.5" customHeight="1" thickBot="1">
      <c r="A105" s="121"/>
      <c r="B105" s="337"/>
      <c r="C105" s="337"/>
      <c r="D105" s="665"/>
      <c r="E105" s="122"/>
      <c r="F105" s="338">
        <v>1.6</v>
      </c>
      <c r="G105" s="338">
        <v>0.6</v>
      </c>
      <c r="H105" s="339">
        <v>1.7999999999999999E-2</v>
      </c>
      <c r="I105" s="340">
        <v>44</v>
      </c>
      <c r="J105" s="341">
        <f t="shared" ref="J105" si="47">F105*G105*I105</f>
        <v>42.239999999999995</v>
      </c>
      <c r="K105" s="123"/>
      <c r="L105" s="124"/>
      <c r="M105" s="125"/>
      <c r="N105" s="126"/>
      <c r="O105" s="120"/>
      <c r="AE105" s="264"/>
    </row>
    <row r="106" spans="1:31" s="394" customFormat="1" ht="19.5" customHeight="1">
      <c r="A106" s="113">
        <v>43892</v>
      </c>
      <c r="B106" s="308" t="s">
        <v>31</v>
      </c>
      <c r="C106" s="308" t="s">
        <v>66</v>
      </c>
      <c r="D106" s="114" t="s">
        <v>4</v>
      </c>
      <c r="E106" s="115" t="s">
        <v>261</v>
      </c>
      <c r="F106" s="329">
        <v>1.7</v>
      </c>
      <c r="G106" s="329">
        <v>0.6</v>
      </c>
      <c r="H106" s="330">
        <v>1.7999999999999999E-2</v>
      </c>
      <c r="I106" s="331">
        <v>15</v>
      </c>
      <c r="J106" s="332">
        <f t="shared" si="46"/>
        <v>15.3</v>
      </c>
      <c r="K106" s="116">
        <f>SUM(I106:I110)</f>
        <v>42</v>
      </c>
      <c r="L106" s="117">
        <f>SUM(J106:J110)</f>
        <v>46.620000000000005</v>
      </c>
      <c r="M106" s="118" t="s">
        <v>33</v>
      </c>
      <c r="N106" s="119" t="s">
        <v>32</v>
      </c>
      <c r="O106" s="120" t="s">
        <v>229</v>
      </c>
      <c r="P106" s="514" t="s">
        <v>216</v>
      </c>
      <c r="AE106" s="264"/>
    </row>
    <row r="107" spans="1:31" s="666" customFormat="1" ht="19.5" customHeight="1">
      <c r="A107" s="121"/>
      <c r="B107" s="337"/>
      <c r="C107" s="337"/>
      <c r="D107" s="665"/>
      <c r="E107" s="122"/>
      <c r="F107" s="338">
        <v>2.1</v>
      </c>
      <c r="G107" s="338">
        <v>0.6</v>
      </c>
      <c r="H107" s="339">
        <v>1.7999999999999999E-2</v>
      </c>
      <c r="I107" s="340">
        <v>4</v>
      </c>
      <c r="J107" s="341">
        <f t="shared" ref="J107:J108" si="48">F107*G107*I107</f>
        <v>5.04</v>
      </c>
      <c r="K107" s="123"/>
      <c r="L107" s="124"/>
      <c r="M107" s="125"/>
      <c r="N107" s="126"/>
      <c r="O107" s="120"/>
      <c r="AE107" s="264"/>
    </row>
    <row r="108" spans="1:31" s="666" customFormat="1" ht="19.5" customHeight="1">
      <c r="A108" s="121"/>
      <c r="B108" s="337"/>
      <c r="C108" s="337"/>
      <c r="D108" s="665"/>
      <c r="E108" s="122"/>
      <c r="F108" s="338">
        <v>2</v>
      </c>
      <c r="G108" s="338">
        <v>0.6</v>
      </c>
      <c r="H108" s="339">
        <v>1.7999999999999999E-2</v>
      </c>
      <c r="I108" s="340">
        <v>9</v>
      </c>
      <c r="J108" s="341">
        <f t="shared" si="48"/>
        <v>10.799999999999999</v>
      </c>
      <c r="K108" s="123"/>
      <c r="L108" s="124"/>
      <c r="M108" s="125"/>
      <c r="N108" s="126"/>
      <c r="O108" s="120"/>
      <c r="AE108" s="264"/>
    </row>
    <row r="109" spans="1:31" s="666" customFormat="1" ht="19.5" customHeight="1">
      <c r="A109" s="121"/>
      <c r="B109" s="337"/>
      <c r="C109" s="337"/>
      <c r="D109" s="665"/>
      <c r="E109" s="122"/>
      <c r="F109" s="338">
        <v>1.9</v>
      </c>
      <c r="G109" s="338">
        <v>0.6</v>
      </c>
      <c r="H109" s="339">
        <v>1.7999999999999999E-2</v>
      </c>
      <c r="I109" s="340">
        <v>6</v>
      </c>
      <c r="J109" s="341">
        <f t="shared" si="46"/>
        <v>6.84</v>
      </c>
      <c r="K109" s="123"/>
      <c r="L109" s="124"/>
      <c r="M109" s="125"/>
      <c r="N109" s="126"/>
      <c r="O109" s="120"/>
      <c r="AE109" s="264"/>
    </row>
    <row r="110" spans="1:31" s="666" customFormat="1" ht="19.5" customHeight="1" thickBot="1">
      <c r="A110" s="121"/>
      <c r="B110" s="337"/>
      <c r="C110" s="337"/>
      <c r="D110" s="665"/>
      <c r="E110" s="122"/>
      <c r="F110" s="338">
        <v>1.8</v>
      </c>
      <c r="G110" s="338">
        <v>0.6</v>
      </c>
      <c r="H110" s="339">
        <v>1.7999999999999999E-2</v>
      </c>
      <c r="I110" s="340">
        <v>8</v>
      </c>
      <c r="J110" s="341">
        <f t="shared" ref="J110" si="49">F110*G110*I110</f>
        <v>8.64</v>
      </c>
      <c r="K110" s="123"/>
      <c r="L110" s="124"/>
      <c r="M110" s="125"/>
      <c r="N110" s="126"/>
      <c r="O110" s="120"/>
      <c r="AE110" s="264"/>
    </row>
    <row r="111" spans="1:31" s="590" customFormat="1" ht="19.5" customHeight="1">
      <c r="A111" s="113">
        <v>43892</v>
      </c>
      <c r="B111" s="596" t="s">
        <v>31</v>
      </c>
      <c r="C111" s="596" t="s">
        <v>66</v>
      </c>
      <c r="D111" s="667" t="s">
        <v>4</v>
      </c>
      <c r="E111" s="669" t="s">
        <v>262</v>
      </c>
      <c r="F111" s="329">
        <v>1.4</v>
      </c>
      <c r="G111" s="329">
        <v>0.6</v>
      </c>
      <c r="H111" s="330">
        <v>1.7999999999999999E-2</v>
      </c>
      <c r="I111" s="331">
        <v>40</v>
      </c>
      <c r="J111" s="332">
        <f t="shared" si="46"/>
        <v>33.6</v>
      </c>
      <c r="K111" s="116">
        <f>SUM(I111:I112)</f>
        <v>50</v>
      </c>
      <c r="L111" s="117">
        <f>SUM(J111:J112)</f>
        <v>42.6</v>
      </c>
      <c r="M111" s="118" t="s">
        <v>33</v>
      </c>
      <c r="N111" s="605"/>
      <c r="O111" s="120"/>
      <c r="P111" s="590" t="s">
        <v>219</v>
      </c>
      <c r="AE111" s="264"/>
    </row>
    <row r="112" spans="1:31" s="873" customFormat="1" ht="19.5" customHeight="1" thickBot="1">
      <c r="A112" s="595"/>
      <c r="B112" s="333"/>
      <c r="C112" s="333"/>
      <c r="D112" s="668"/>
      <c r="E112" s="670"/>
      <c r="F112" s="334">
        <v>1.5</v>
      </c>
      <c r="G112" s="334">
        <v>0.6</v>
      </c>
      <c r="H112" s="335">
        <v>1.7999999999999999E-2</v>
      </c>
      <c r="I112" s="336">
        <v>10</v>
      </c>
      <c r="J112" s="469">
        <f t="shared" si="46"/>
        <v>9</v>
      </c>
      <c r="K112" s="130"/>
      <c r="L112" s="130"/>
      <c r="M112" s="132"/>
      <c r="N112" s="606"/>
      <c r="O112" s="120"/>
      <c r="AE112" s="264"/>
    </row>
    <row r="113" spans="1:31" s="400" customFormat="1" ht="19.5" customHeight="1">
      <c r="A113" s="121">
        <v>43893</v>
      </c>
      <c r="B113" s="337" t="s">
        <v>31</v>
      </c>
      <c r="C113" s="337" t="s">
        <v>66</v>
      </c>
      <c r="D113" s="399" t="s">
        <v>3</v>
      </c>
      <c r="E113" s="122" t="s">
        <v>263</v>
      </c>
      <c r="F113" s="464">
        <v>0.9</v>
      </c>
      <c r="G113" s="464">
        <v>0.6</v>
      </c>
      <c r="H113" s="465">
        <v>1.7999999999999999E-2</v>
      </c>
      <c r="I113" s="466">
        <v>4</v>
      </c>
      <c r="J113" s="467">
        <f t="shared" si="46"/>
        <v>2.16</v>
      </c>
      <c r="K113" s="123">
        <f>SUM(I113:I116)</f>
        <v>49</v>
      </c>
      <c r="L113" s="124">
        <f>SUM(J113:J116)</f>
        <v>30.68</v>
      </c>
      <c r="M113" s="125" t="s">
        <v>33</v>
      </c>
      <c r="N113" s="126" t="s">
        <v>32</v>
      </c>
      <c r="O113" s="120" t="s">
        <v>270</v>
      </c>
      <c r="P113" s="440" t="s">
        <v>219</v>
      </c>
      <c r="AE113" s="264"/>
    </row>
    <row r="114" spans="1:31" s="400" customFormat="1" ht="19.5" customHeight="1">
      <c r="A114" s="121"/>
      <c r="B114" s="337"/>
      <c r="C114" s="337"/>
      <c r="D114" s="399"/>
      <c r="E114" s="122"/>
      <c r="F114" s="338">
        <v>1</v>
      </c>
      <c r="G114" s="338">
        <v>0.6</v>
      </c>
      <c r="H114" s="339">
        <v>1.7999999999999999E-2</v>
      </c>
      <c r="I114" s="340">
        <v>16</v>
      </c>
      <c r="J114" s="341">
        <f t="shared" si="46"/>
        <v>9.6</v>
      </c>
      <c r="K114" s="123"/>
      <c r="L114" s="124"/>
      <c r="M114" s="125"/>
      <c r="N114" s="126"/>
      <c r="O114" s="120"/>
      <c r="P114" s="514"/>
      <c r="AE114" s="264"/>
    </row>
    <row r="115" spans="1:31" s="400" customFormat="1" ht="19.5" customHeight="1">
      <c r="A115" s="121"/>
      <c r="B115" s="337"/>
      <c r="C115" s="337"/>
      <c r="D115" s="399"/>
      <c r="E115" s="122"/>
      <c r="F115" s="338">
        <v>1.1000000000000001</v>
      </c>
      <c r="G115" s="338">
        <v>0.6</v>
      </c>
      <c r="H115" s="339">
        <v>1.7999999999999999E-2</v>
      </c>
      <c r="I115" s="340">
        <v>25</v>
      </c>
      <c r="J115" s="341">
        <f t="shared" si="46"/>
        <v>16.5</v>
      </c>
      <c r="K115" s="123"/>
      <c r="L115" s="124"/>
      <c r="M115" s="125"/>
      <c r="N115" s="126"/>
      <c r="O115" s="120"/>
      <c r="P115" s="514"/>
      <c r="AE115" s="264"/>
    </row>
    <row r="116" spans="1:31" s="394" customFormat="1" ht="19.5" customHeight="1" thickBot="1">
      <c r="A116" s="121"/>
      <c r="B116" s="337"/>
      <c r="C116" s="337"/>
      <c r="D116" s="393"/>
      <c r="E116" s="122"/>
      <c r="F116" s="338">
        <v>1.1000000000000001</v>
      </c>
      <c r="G116" s="338">
        <v>0.55000000000000004</v>
      </c>
      <c r="H116" s="339">
        <v>1.7999999999999999E-2</v>
      </c>
      <c r="I116" s="340">
        <v>4</v>
      </c>
      <c r="J116" s="341">
        <f t="shared" si="46"/>
        <v>2.4200000000000004</v>
      </c>
      <c r="K116" s="123"/>
      <c r="L116" s="124"/>
      <c r="M116" s="125"/>
      <c r="N116" s="126"/>
      <c r="O116" s="120"/>
      <c r="P116" s="514"/>
      <c r="AE116" s="264"/>
    </row>
    <row r="117" spans="1:31" s="394" customFormat="1" ht="19.5" customHeight="1">
      <c r="A117" s="113">
        <v>43893</v>
      </c>
      <c r="B117" s="308" t="s">
        <v>31</v>
      </c>
      <c r="C117" s="308" t="s">
        <v>66</v>
      </c>
      <c r="D117" s="114" t="s">
        <v>4</v>
      </c>
      <c r="E117" s="115" t="s">
        <v>264</v>
      </c>
      <c r="F117" s="329">
        <v>0.9</v>
      </c>
      <c r="G117" s="329">
        <v>0.6</v>
      </c>
      <c r="H117" s="330">
        <v>1.7999999999999999E-2</v>
      </c>
      <c r="I117" s="331">
        <v>7</v>
      </c>
      <c r="J117" s="332">
        <f t="shared" si="46"/>
        <v>3.7800000000000002</v>
      </c>
      <c r="K117" s="116">
        <f>SUM(I117:I121)</f>
        <v>50</v>
      </c>
      <c r="L117" s="117">
        <f>SUM(J117:J121)</f>
        <v>33.660000000000004</v>
      </c>
      <c r="M117" s="118" t="s">
        <v>33</v>
      </c>
      <c r="N117" s="119"/>
      <c r="O117" s="120"/>
      <c r="P117" s="440" t="s">
        <v>219</v>
      </c>
      <c r="AE117" s="264"/>
    </row>
    <row r="118" spans="1:31" s="873" customFormat="1" ht="19.5" customHeight="1">
      <c r="A118" s="121"/>
      <c r="B118" s="337"/>
      <c r="C118" s="337"/>
      <c r="D118" s="872"/>
      <c r="E118" s="122"/>
      <c r="F118" s="338">
        <v>1</v>
      </c>
      <c r="G118" s="338">
        <v>0.6</v>
      </c>
      <c r="H118" s="339">
        <v>1.7999999999999999E-2</v>
      </c>
      <c r="I118" s="340">
        <v>7</v>
      </c>
      <c r="J118" s="341">
        <f t="shared" si="46"/>
        <v>4.2</v>
      </c>
      <c r="K118" s="123"/>
      <c r="L118" s="124"/>
      <c r="M118" s="125"/>
      <c r="N118" s="126"/>
      <c r="O118" s="120"/>
      <c r="AE118" s="264"/>
    </row>
    <row r="119" spans="1:31" s="873" customFormat="1" ht="19.5" customHeight="1">
      <c r="A119" s="121"/>
      <c r="B119" s="337"/>
      <c r="C119" s="337"/>
      <c r="D119" s="872"/>
      <c r="E119" s="122"/>
      <c r="F119" s="338">
        <v>1.1000000000000001</v>
      </c>
      <c r="G119" s="338">
        <v>0.6</v>
      </c>
      <c r="H119" s="339">
        <v>1.7999999999999999E-2</v>
      </c>
      <c r="I119" s="340">
        <v>13</v>
      </c>
      <c r="J119" s="341">
        <f t="shared" si="46"/>
        <v>8.58</v>
      </c>
      <c r="K119" s="123"/>
      <c r="L119" s="124"/>
      <c r="M119" s="125"/>
      <c r="N119" s="126"/>
      <c r="O119" s="120"/>
      <c r="AE119" s="264"/>
    </row>
    <row r="120" spans="1:31" s="873" customFormat="1" ht="19.5" customHeight="1">
      <c r="A120" s="121"/>
      <c r="B120" s="337"/>
      <c r="C120" s="337"/>
      <c r="D120" s="872"/>
      <c r="E120" s="122"/>
      <c r="F120" s="338">
        <v>1.2</v>
      </c>
      <c r="G120" s="338">
        <v>0.6</v>
      </c>
      <c r="H120" s="339">
        <v>1.7999999999999999E-2</v>
      </c>
      <c r="I120" s="340">
        <v>14</v>
      </c>
      <c r="J120" s="341">
        <f t="shared" ref="J120" si="50">F120*G120*I120</f>
        <v>10.08</v>
      </c>
      <c r="K120" s="123"/>
      <c r="L120" s="124"/>
      <c r="M120" s="125"/>
      <c r="N120" s="126"/>
      <c r="O120" s="120"/>
      <c r="AE120" s="264"/>
    </row>
    <row r="121" spans="1:31" s="400" customFormat="1" ht="19.5" customHeight="1" thickBot="1">
      <c r="A121" s="121"/>
      <c r="B121" s="337"/>
      <c r="C121" s="337"/>
      <c r="D121" s="399"/>
      <c r="E121" s="122"/>
      <c r="F121" s="338">
        <v>1.3</v>
      </c>
      <c r="G121" s="338">
        <v>0.6</v>
      </c>
      <c r="H121" s="339">
        <v>1.7999999999999999E-2</v>
      </c>
      <c r="I121" s="340">
        <v>9</v>
      </c>
      <c r="J121" s="341">
        <f t="shared" si="46"/>
        <v>7.0200000000000005</v>
      </c>
      <c r="K121" s="123"/>
      <c r="L121" s="124"/>
      <c r="M121" s="125"/>
      <c r="N121" s="126"/>
      <c r="O121" s="120"/>
      <c r="P121" s="514"/>
      <c r="AE121" s="264"/>
    </row>
    <row r="122" spans="1:31" s="392" customFormat="1" ht="19.5" customHeight="1">
      <c r="A122" s="113">
        <v>43893</v>
      </c>
      <c r="B122" s="308" t="s">
        <v>31</v>
      </c>
      <c r="C122" s="308" t="s">
        <v>66</v>
      </c>
      <c r="D122" s="114" t="s">
        <v>3</v>
      </c>
      <c r="E122" s="695" t="s">
        <v>265</v>
      </c>
      <c r="F122" s="329">
        <v>1.4</v>
      </c>
      <c r="G122" s="329">
        <v>0.6</v>
      </c>
      <c r="H122" s="330">
        <v>1.7999999999999999E-2</v>
      </c>
      <c r="I122" s="331">
        <v>28</v>
      </c>
      <c r="J122" s="332">
        <f t="shared" si="46"/>
        <v>23.52</v>
      </c>
      <c r="K122" s="116">
        <f>SUM(I122:I123)</f>
        <v>50</v>
      </c>
      <c r="L122" s="117">
        <f>SUM(J122:J123)</f>
        <v>43.319999999999993</v>
      </c>
      <c r="M122" s="118" t="s">
        <v>33</v>
      </c>
      <c r="N122" s="119" t="s">
        <v>32</v>
      </c>
      <c r="O122" s="120" t="s">
        <v>270</v>
      </c>
      <c r="P122" s="514" t="s">
        <v>216</v>
      </c>
      <c r="AE122" s="264"/>
    </row>
    <row r="123" spans="1:31" s="598" customFormat="1" ht="19.5" customHeight="1" thickBot="1">
      <c r="A123" s="121"/>
      <c r="B123" s="337"/>
      <c r="C123" s="337"/>
      <c r="D123" s="597"/>
      <c r="E123" s="122"/>
      <c r="F123" s="338">
        <v>1.5</v>
      </c>
      <c r="G123" s="338">
        <v>0.6</v>
      </c>
      <c r="H123" s="339">
        <v>1.7999999999999999E-2</v>
      </c>
      <c r="I123" s="340">
        <v>22</v>
      </c>
      <c r="J123" s="341">
        <f t="shared" si="46"/>
        <v>19.799999999999997</v>
      </c>
      <c r="K123" s="123"/>
      <c r="L123" s="124"/>
      <c r="M123" s="125"/>
      <c r="N123" s="126"/>
      <c r="O123" s="120"/>
      <c r="AE123" s="264"/>
    </row>
    <row r="124" spans="1:31" s="388" customFormat="1" ht="19.5" customHeight="1">
      <c r="A124" s="113">
        <v>43893</v>
      </c>
      <c r="B124" s="308" t="s">
        <v>31</v>
      </c>
      <c r="C124" s="308" t="s">
        <v>66</v>
      </c>
      <c r="D124" s="114" t="s">
        <v>4</v>
      </c>
      <c r="E124" s="695" t="s">
        <v>266</v>
      </c>
      <c r="F124" s="329">
        <v>2</v>
      </c>
      <c r="G124" s="329">
        <v>0.6</v>
      </c>
      <c r="H124" s="330">
        <v>1.7999999999999999E-2</v>
      </c>
      <c r="I124" s="331">
        <v>5</v>
      </c>
      <c r="J124" s="332">
        <f t="shared" si="46"/>
        <v>6</v>
      </c>
      <c r="K124" s="116">
        <f>SUM(I124:I129)</f>
        <v>46</v>
      </c>
      <c r="L124" s="117">
        <f>SUM(J124:J129)</f>
        <v>53.279999999999994</v>
      </c>
      <c r="M124" s="118" t="s">
        <v>33</v>
      </c>
      <c r="N124" s="119" t="s">
        <v>32</v>
      </c>
      <c r="O124" s="120" t="s">
        <v>229</v>
      </c>
      <c r="P124" s="514" t="s">
        <v>216</v>
      </c>
      <c r="AE124" s="264"/>
    </row>
    <row r="125" spans="1:31" s="873" customFormat="1" ht="19.5" customHeight="1">
      <c r="A125" s="121"/>
      <c r="B125" s="337"/>
      <c r="C125" s="337"/>
      <c r="D125" s="872"/>
      <c r="E125" s="122"/>
      <c r="F125" s="338">
        <v>2.1</v>
      </c>
      <c r="G125" s="338">
        <v>0.6</v>
      </c>
      <c r="H125" s="339">
        <v>1.7999999999999999E-2</v>
      </c>
      <c r="I125" s="340">
        <v>15</v>
      </c>
      <c r="J125" s="341">
        <f t="shared" ref="J125:J126" si="51">F125*G125*I125</f>
        <v>18.899999999999999</v>
      </c>
      <c r="K125" s="123"/>
      <c r="L125" s="124"/>
      <c r="M125" s="125"/>
      <c r="N125" s="126"/>
      <c r="O125" s="120"/>
      <c r="AE125" s="264"/>
    </row>
    <row r="126" spans="1:31" s="873" customFormat="1" ht="19.5" customHeight="1">
      <c r="A126" s="121"/>
      <c r="B126" s="337"/>
      <c r="C126" s="337"/>
      <c r="D126" s="872"/>
      <c r="E126" s="122"/>
      <c r="F126" s="338">
        <v>1.9</v>
      </c>
      <c r="G126" s="338">
        <v>0.6</v>
      </c>
      <c r="H126" s="339">
        <v>1.7999999999999999E-2</v>
      </c>
      <c r="I126" s="340">
        <v>9</v>
      </c>
      <c r="J126" s="341">
        <f t="shared" si="51"/>
        <v>10.26</v>
      </c>
      <c r="K126" s="123"/>
      <c r="L126" s="124"/>
      <c r="M126" s="125"/>
      <c r="N126" s="126"/>
      <c r="O126" s="120"/>
      <c r="AE126" s="264"/>
    </row>
    <row r="127" spans="1:31" s="873" customFormat="1" ht="19.5" customHeight="1">
      <c r="A127" s="121"/>
      <c r="B127" s="337"/>
      <c r="C127" s="337"/>
      <c r="D127" s="872"/>
      <c r="E127" s="122"/>
      <c r="F127" s="338">
        <v>1.8</v>
      </c>
      <c r="G127" s="338">
        <v>0.6</v>
      </c>
      <c r="H127" s="339">
        <v>1.7999999999999999E-2</v>
      </c>
      <c r="I127" s="340">
        <v>8</v>
      </c>
      <c r="J127" s="341">
        <f t="shared" si="46"/>
        <v>8.64</v>
      </c>
      <c r="K127" s="123"/>
      <c r="L127" s="124"/>
      <c r="M127" s="125"/>
      <c r="N127" s="126"/>
      <c r="O127" s="120"/>
      <c r="AE127" s="264"/>
    </row>
    <row r="128" spans="1:31" s="672" customFormat="1" ht="19.5" customHeight="1">
      <c r="A128" s="121"/>
      <c r="B128" s="337"/>
      <c r="C128" s="337"/>
      <c r="D128" s="671"/>
      <c r="E128" s="122"/>
      <c r="F128" s="338">
        <v>1.7</v>
      </c>
      <c r="G128" s="338">
        <v>0.6</v>
      </c>
      <c r="H128" s="339">
        <v>1.7999999999999999E-2</v>
      </c>
      <c r="I128" s="340">
        <v>8</v>
      </c>
      <c r="J128" s="341">
        <f t="shared" ref="J128" si="52">F128*G128*I128</f>
        <v>8.16</v>
      </c>
      <c r="K128" s="123"/>
      <c r="L128" s="124"/>
      <c r="M128" s="125"/>
      <c r="N128" s="126"/>
      <c r="O128" s="120"/>
      <c r="AE128" s="264"/>
    </row>
    <row r="129" spans="1:31" s="388" customFormat="1" ht="19.5" customHeight="1" thickBot="1">
      <c r="A129" s="121"/>
      <c r="B129" s="337"/>
      <c r="C129" s="337"/>
      <c r="D129" s="387"/>
      <c r="E129" s="122"/>
      <c r="F129" s="338">
        <v>2.2000000000000002</v>
      </c>
      <c r="G129" s="338">
        <v>0.6</v>
      </c>
      <c r="H129" s="339">
        <v>1.7999999999999999E-2</v>
      </c>
      <c r="I129" s="340">
        <v>1</v>
      </c>
      <c r="J129" s="341">
        <f t="shared" si="46"/>
        <v>1.32</v>
      </c>
      <c r="K129" s="123"/>
      <c r="L129" s="124"/>
      <c r="M129" s="125"/>
      <c r="N129" s="126"/>
      <c r="O129" s="120"/>
      <c r="P129" s="514"/>
      <c r="AE129" s="264"/>
    </row>
    <row r="130" spans="1:31" s="403" customFormat="1" ht="19.5" customHeight="1">
      <c r="A130" s="113">
        <v>43893</v>
      </c>
      <c r="B130" s="308" t="s">
        <v>31</v>
      </c>
      <c r="C130" s="308" t="s">
        <v>66</v>
      </c>
      <c r="D130" s="114" t="s">
        <v>3</v>
      </c>
      <c r="E130" s="115" t="s">
        <v>267</v>
      </c>
      <c r="F130" s="329">
        <v>1.2</v>
      </c>
      <c r="G130" s="329">
        <v>0.6</v>
      </c>
      <c r="H130" s="330">
        <v>1.7999999999999999E-2</v>
      </c>
      <c r="I130" s="331">
        <v>28</v>
      </c>
      <c r="J130" s="332">
        <f t="shared" si="46"/>
        <v>20.16</v>
      </c>
      <c r="K130" s="116">
        <f>SUM(I130:I132)</f>
        <v>50</v>
      </c>
      <c r="L130" s="117">
        <f>SUM(J130:J132)</f>
        <v>37.200000000000003</v>
      </c>
      <c r="M130" s="118" t="s">
        <v>33</v>
      </c>
      <c r="N130" s="119" t="s">
        <v>32</v>
      </c>
      <c r="O130" s="120" t="s">
        <v>270</v>
      </c>
      <c r="P130" s="514" t="s">
        <v>216</v>
      </c>
      <c r="AE130" s="264"/>
    </row>
    <row r="131" spans="1:31" s="413" customFormat="1" ht="19.5" customHeight="1">
      <c r="A131" s="121"/>
      <c r="B131" s="337"/>
      <c r="C131" s="337"/>
      <c r="D131" s="597"/>
      <c r="E131" s="280"/>
      <c r="F131" s="338">
        <v>1.2</v>
      </c>
      <c r="G131" s="338">
        <v>0.55000000000000004</v>
      </c>
      <c r="H131" s="339">
        <v>1.7999999999999999E-2</v>
      </c>
      <c r="I131" s="340">
        <v>1</v>
      </c>
      <c r="J131" s="341">
        <f t="shared" si="46"/>
        <v>0.66</v>
      </c>
      <c r="K131" s="123"/>
      <c r="L131" s="124"/>
      <c r="M131" s="125"/>
      <c r="N131" s="126"/>
      <c r="O131" s="120"/>
      <c r="P131" s="514"/>
      <c r="AE131" s="264"/>
    </row>
    <row r="132" spans="1:31" s="413" customFormat="1" ht="19.5" customHeight="1" thickBot="1">
      <c r="A132" s="121"/>
      <c r="B132" s="337"/>
      <c r="C132" s="337"/>
      <c r="D132" s="597"/>
      <c r="E132" s="280"/>
      <c r="F132" s="338">
        <v>1.3</v>
      </c>
      <c r="G132" s="338">
        <v>0.6</v>
      </c>
      <c r="H132" s="339">
        <v>1.7999999999999999E-2</v>
      </c>
      <c r="I132" s="340">
        <v>21</v>
      </c>
      <c r="J132" s="341">
        <f t="shared" si="46"/>
        <v>16.38</v>
      </c>
      <c r="K132" s="123"/>
      <c r="L132" s="124"/>
      <c r="M132" s="125"/>
      <c r="N132" s="126"/>
      <c r="O132" s="120"/>
      <c r="P132" s="514"/>
      <c r="AE132" s="264"/>
    </row>
    <row r="133" spans="1:31" s="413" customFormat="1" ht="19.5" customHeight="1">
      <c r="A133" s="113">
        <v>43893</v>
      </c>
      <c r="B133" s="308" t="s">
        <v>31</v>
      </c>
      <c r="C133" s="308" t="s">
        <v>66</v>
      </c>
      <c r="D133" s="114" t="s">
        <v>3</v>
      </c>
      <c r="E133" s="115" t="s">
        <v>268</v>
      </c>
      <c r="F133" s="329">
        <v>1.2</v>
      </c>
      <c r="G133" s="329">
        <v>0.6</v>
      </c>
      <c r="H133" s="330">
        <v>1.7999999999999999E-2</v>
      </c>
      <c r="I133" s="331">
        <v>37</v>
      </c>
      <c r="J133" s="332">
        <f t="shared" si="46"/>
        <v>26.64</v>
      </c>
      <c r="K133" s="116">
        <f>SUM(I133:I135)</f>
        <v>51</v>
      </c>
      <c r="L133" s="117">
        <f>SUM(J133:J135)</f>
        <v>37.44</v>
      </c>
      <c r="M133" s="118" t="s">
        <v>33</v>
      </c>
      <c r="N133" s="119" t="s">
        <v>32</v>
      </c>
      <c r="O133" s="120" t="s">
        <v>270</v>
      </c>
      <c r="P133" s="514" t="s">
        <v>219</v>
      </c>
      <c r="AE133" s="264"/>
    </row>
    <row r="134" spans="1:31" s="672" customFormat="1" ht="19.5" customHeight="1">
      <c r="A134" s="121"/>
      <c r="B134" s="337"/>
      <c r="C134" s="337"/>
      <c r="D134" s="671"/>
      <c r="E134" s="280"/>
      <c r="F134" s="338">
        <v>1.2</v>
      </c>
      <c r="G134" s="338">
        <v>0.55000000000000004</v>
      </c>
      <c r="H134" s="339">
        <v>1.7999999999999999E-2</v>
      </c>
      <c r="I134" s="340">
        <v>1</v>
      </c>
      <c r="J134" s="341">
        <f t="shared" ref="J134" si="53">F134*G134*I134</f>
        <v>0.66</v>
      </c>
      <c r="K134" s="123"/>
      <c r="L134" s="124"/>
      <c r="M134" s="125"/>
      <c r="N134" s="126"/>
      <c r="O134" s="120"/>
      <c r="AE134" s="264"/>
    </row>
    <row r="135" spans="1:31" s="403" customFormat="1" ht="19.5" customHeight="1" thickBot="1">
      <c r="A135" s="121"/>
      <c r="B135" s="337"/>
      <c r="C135" s="337"/>
      <c r="D135" s="597"/>
      <c r="E135" s="280"/>
      <c r="F135" s="389">
        <v>1.3</v>
      </c>
      <c r="G135" s="389">
        <v>0.6</v>
      </c>
      <c r="H135" s="390">
        <v>1.7999999999999999E-2</v>
      </c>
      <c r="I135" s="391">
        <v>13</v>
      </c>
      <c r="J135" s="342">
        <f t="shared" si="46"/>
        <v>10.14</v>
      </c>
      <c r="K135" s="123"/>
      <c r="L135" s="124"/>
      <c r="M135" s="125"/>
      <c r="N135" s="126"/>
      <c r="O135" s="120"/>
      <c r="P135" s="514"/>
      <c r="AE135" s="264"/>
    </row>
    <row r="136" spans="1:31" s="403" customFormat="1" ht="19.5" customHeight="1">
      <c r="A136" s="113">
        <v>43894</v>
      </c>
      <c r="B136" s="308" t="s">
        <v>31</v>
      </c>
      <c r="C136" s="308" t="s">
        <v>66</v>
      </c>
      <c r="D136" s="114" t="s">
        <v>3</v>
      </c>
      <c r="E136" s="600" t="s">
        <v>269</v>
      </c>
      <c r="F136" s="882">
        <v>1.3</v>
      </c>
      <c r="G136" s="882">
        <v>0.6</v>
      </c>
      <c r="H136" s="883">
        <v>1.7999999999999999E-2</v>
      </c>
      <c r="I136" s="884">
        <v>6</v>
      </c>
      <c r="J136" s="885">
        <f>F136*G136*I136</f>
        <v>4.68</v>
      </c>
      <c r="K136" s="116">
        <f>SUM(I136:I138)</f>
        <v>32</v>
      </c>
      <c r="L136" s="117">
        <f>SUM(J136:J138)</f>
        <v>23.4</v>
      </c>
      <c r="M136" s="877" t="s">
        <v>33</v>
      </c>
      <c r="N136" s="119" t="s">
        <v>32</v>
      </c>
      <c r="O136" s="120" t="s">
        <v>270</v>
      </c>
      <c r="P136" s="514" t="s">
        <v>216</v>
      </c>
      <c r="AE136" s="264"/>
    </row>
    <row r="137" spans="1:31" s="403" customFormat="1" ht="19.5" customHeight="1">
      <c r="A137" s="121"/>
      <c r="B137" s="337"/>
      <c r="C137" s="337"/>
      <c r="D137" s="875"/>
      <c r="E137" s="280"/>
      <c r="F137" s="886">
        <v>1.2</v>
      </c>
      <c r="G137" s="886">
        <v>0.6</v>
      </c>
      <c r="H137" s="887">
        <v>1.7999999999999999E-2</v>
      </c>
      <c r="I137" s="888">
        <v>3</v>
      </c>
      <c r="J137" s="889">
        <f>F137*G137*I137</f>
        <v>2.16</v>
      </c>
      <c r="K137" s="123"/>
      <c r="L137" s="124"/>
      <c r="M137" s="878"/>
      <c r="N137" s="126"/>
      <c r="O137" s="120"/>
      <c r="P137" s="514"/>
      <c r="AE137" s="264"/>
    </row>
    <row r="138" spans="1:31" s="403" customFormat="1" ht="19.5" customHeight="1" thickBot="1">
      <c r="A138" s="127"/>
      <c r="B138" s="333"/>
      <c r="C138" s="333"/>
      <c r="D138" s="128"/>
      <c r="E138" s="129"/>
      <c r="F138" s="890">
        <v>1.2</v>
      </c>
      <c r="G138" s="890">
        <v>0.6</v>
      </c>
      <c r="H138" s="891">
        <v>1.7999999999999999E-2</v>
      </c>
      <c r="I138" s="892">
        <v>23</v>
      </c>
      <c r="J138" s="893">
        <f>F138*G138*I138</f>
        <v>16.559999999999999</v>
      </c>
      <c r="K138" s="130"/>
      <c r="L138" s="131"/>
      <c r="M138" s="881"/>
      <c r="N138" s="133"/>
      <c r="O138" s="120"/>
      <c r="P138" s="514"/>
      <c r="AE138" s="264"/>
    </row>
    <row r="139" spans="1:31" s="403" customFormat="1" ht="19.5" customHeight="1">
      <c r="A139" s="121">
        <v>43894</v>
      </c>
      <c r="B139" s="337" t="s">
        <v>31</v>
      </c>
      <c r="C139" s="879" t="s">
        <v>66</v>
      </c>
      <c r="D139" s="875" t="s">
        <v>3</v>
      </c>
      <c r="E139" s="880" t="s">
        <v>272</v>
      </c>
      <c r="F139" s="464">
        <v>1.4</v>
      </c>
      <c r="G139" s="464">
        <v>0.6</v>
      </c>
      <c r="H139" s="465">
        <v>1.7999999999999999E-2</v>
      </c>
      <c r="I139" s="466">
        <v>15</v>
      </c>
      <c r="J139" s="467">
        <f t="shared" si="46"/>
        <v>12.6</v>
      </c>
      <c r="K139" s="123">
        <f>SUM(I139:I143)</f>
        <v>50</v>
      </c>
      <c r="L139" s="124">
        <f>SUM(J139:J143)</f>
        <v>44.74</v>
      </c>
      <c r="M139" s="125" t="s">
        <v>33</v>
      </c>
      <c r="N139" s="126" t="s">
        <v>32</v>
      </c>
      <c r="O139" s="120" t="s">
        <v>270</v>
      </c>
      <c r="P139" s="514" t="s">
        <v>219</v>
      </c>
      <c r="AE139" s="264"/>
    </row>
    <row r="140" spans="1:31" s="876" customFormat="1" ht="19.5" customHeight="1">
      <c r="A140" s="121"/>
      <c r="B140" s="337"/>
      <c r="C140" s="337"/>
      <c r="D140" s="875"/>
      <c r="E140" s="122"/>
      <c r="F140" s="338">
        <v>1.5</v>
      </c>
      <c r="G140" s="338">
        <v>0.6</v>
      </c>
      <c r="H140" s="339">
        <v>1.7999999999999999E-2</v>
      </c>
      <c r="I140" s="340">
        <v>26</v>
      </c>
      <c r="J140" s="341">
        <f t="shared" ref="J140" si="54">F140*G140*I140</f>
        <v>23.4</v>
      </c>
      <c r="K140" s="123"/>
      <c r="L140" s="124"/>
      <c r="M140" s="125"/>
      <c r="N140" s="126"/>
      <c r="O140" s="120"/>
      <c r="AE140" s="264"/>
    </row>
    <row r="141" spans="1:31" s="675" customFormat="1" ht="19.5" customHeight="1">
      <c r="A141" s="121"/>
      <c r="B141" s="337"/>
      <c r="C141" s="337"/>
      <c r="D141" s="674"/>
      <c r="E141" s="122"/>
      <c r="F141" s="338">
        <v>1.6</v>
      </c>
      <c r="G141" s="338">
        <v>0.6</v>
      </c>
      <c r="H141" s="339">
        <v>1.7999999999999999E-2</v>
      </c>
      <c r="I141" s="340">
        <v>5</v>
      </c>
      <c r="J141" s="341">
        <f t="shared" si="46"/>
        <v>4.8</v>
      </c>
      <c r="K141" s="123"/>
      <c r="L141" s="124"/>
      <c r="M141" s="125"/>
      <c r="N141" s="126"/>
      <c r="O141" s="120"/>
      <c r="AE141" s="264"/>
    </row>
    <row r="142" spans="1:31" s="675" customFormat="1" ht="19.5" customHeight="1">
      <c r="A142" s="121"/>
      <c r="B142" s="337"/>
      <c r="C142" s="337"/>
      <c r="D142" s="674"/>
      <c r="E142" s="122"/>
      <c r="F142" s="338">
        <v>1.7</v>
      </c>
      <c r="G142" s="338">
        <v>0.6</v>
      </c>
      <c r="H142" s="339">
        <v>1.7999999999999999E-2</v>
      </c>
      <c r="I142" s="340">
        <v>3</v>
      </c>
      <c r="J142" s="341">
        <f t="shared" ref="J142" si="55">F142*G142*I142</f>
        <v>3.06</v>
      </c>
      <c r="K142" s="123"/>
      <c r="L142" s="124"/>
      <c r="M142" s="125"/>
      <c r="N142" s="126"/>
      <c r="O142" s="120"/>
      <c r="AE142" s="264"/>
    </row>
    <row r="143" spans="1:31" s="413" customFormat="1" ht="19.5" customHeight="1" thickBot="1">
      <c r="A143" s="121"/>
      <c r="B143" s="337"/>
      <c r="C143" s="337"/>
      <c r="D143" s="412"/>
      <c r="E143" s="122"/>
      <c r="F143" s="338">
        <v>1.6</v>
      </c>
      <c r="G143" s="338">
        <v>0.55000000000000004</v>
      </c>
      <c r="H143" s="339">
        <v>1.7999999999999999E-2</v>
      </c>
      <c r="I143" s="340">
        <v>1</v>
      </c>
      <c r="J143" s="341">
        <f t="shared" si="46"/>
        <v>0.88000000000000012</v>
      </c>
      <c r="K143" s="123"/>
      <c r="L143" s="124"/>
      <c r="M143" s="125"/>
      <c r="N143" s="126"/>
      <c r="O143" s="120"/>
      <c r="P143" s="514"/>
      <c r="AE143" s="264"/>
    </row>
    <row r="144" spans="1:31" s="403" customFormat="1" ht="19.5" customHeight="1">
      <c r="A144" s="113">
        <v>43894</v>
      </c>
      <c r="B144" s="308" t="s">
        <v>31</v>
      </c>
      <c r="C144" s="308" t="s">
        <v>66</v>
      </c>
      <c r="D144" s="114" t="s">
        <v>4</v>
      </c>
      <c r="E144" s="115" t="s">
        <v>273</v>
      </c>
      <c r="F144" s="329">
        <v>0.9</v>
      </c>
      <c r="G144" s="329">
        <v>0.6</v>
      </c>
      <c r="H144" s="330">
        <v>1.7999999999999999E-2</v>
      </c>
      <c r="I144" s="331">
        <v>9</v>
      </c>
      <c r="J144" s="332">
        <f t="shared" si="46"/>
        <v>4.8600000000000003</v>
      </c>
      <c r="K144" s="116">
        <f>SUM(I144:I146)</f>
        <v>50</v>
      </c>
      <c r="L144" s="117">
        <f>SUM(J144:J146)</f>
        <v>30.36</v>
      </c>
      <c r="M144" s="118" t="s">
        <v>33</v>
      </c>
      <c r="N144" s="119"/>
      <c r="O144" s="120"/>
      <c r="P144" s="514" t="s">
        <v>216</v>
      </c>
      <c r="AE144" s="264"/>
    </row>
    <row r="145" spans="1:31" s="677" customFormat="1" ht="19.5" customHeight="1">
      <c r="A145" s="121"/>
      <c r="B145" s="337"/>
      <c r="C145" s="337"/>
      <c r="D145" s="676"/>
      <c r="E145" s="122"/>
      <c r="F145" s="338">
        <v>1</v>
      </c>
      <c r="G145" s="338">
        <v>0.6</v>
      </c>
      <c r="H145" s="339">
        <v>1.7999999999999999E-2</v>
      </c>
      <c r="I145" s="340">
        <v>26</v>
      </c>
      <c r="J145" s="341">
        <f t="shared" ref="J145" si="56">F145*G145*I145</f>
        <v>15.6</v>
      </c>
      <c r="K145" s="123"/>
      <c r="L145" s="124"/>
      <c r="M145" s="125"/>
      <c r="N145" s="126"/>
      <c r="O145" s="120"/>
      <c r="AE145" s="264"/>
    </row>
    <row r="146" spans="1:31" s="403" customFormat="1" ht="19.5" customHeight="1" thickBot="1">
      <c r="A146" s="121"/>
      <c r="B146" s="337"/>
      <c r="C146" s="337"/>
      <c r="D146" s="402"/>
      <c r="E146" s="122"/>
      <c r="F146" s="389">
        <v>1.1000000000000001</v>
      </c>
      <c r="G146" s="389">
        <v>0.6</v>
      </c>
      <c r="H146" s="390">
        <v>1.7999999999999999E-2</v>
      </c>
      <c r="I146" s="391">
        <v>15</v>
      </c>
      <c r="J146" s="342">
        <f t="shared" si="46"/>
        <v>9.9</v>
      </c>
      <c r="K146" s="123"/>
      <c r="L146" s="124"/>
      <c r="M146" s="125"/>
      <c r="N146" s="126"/>
      <c r="O146" s="120"/>
      <c r="P146" s="514"/>
      <c r="AE146" s="264"/>
    </row>
    <row r="147" spans="1:31" s="403" customFormat="1" ht="19.5" customHeight="1">
      <c r="A147" s="113">
        <v>43894</v>
      </c>
      <c r="B147" s="308" t="s">
        <v>31</v>
      </c>
      <c r="C147" s="308" t="s">
        <v>66</v>
      </c>
      <c r="D147" s="114" t="s">
        <v>3</v>
      </c>
      <c r="E147" s="115" t="s">
        <v>274</v>
      </c>
      <c r="F147" s="329">
        <v>0.9</v>
      </c>
      <c r="G147" s="329">
        <v>0.6</v>
      </c>
      <c r="H147" s="330">
        <v>1.7999999999999999E-2</v>
      </c>
      <c r="I147" s="331">
        <v>8</v>
      </c>
      <c r="J147" s="332">
        <f t="shared" si="46"/>
        <v>4.32</v>
      </c>
      <c r="K147" s="116">
        <f>SUM(I147:I151)</f>
        <v>50</v>
      </c>
      <c r="L147" s="117">
        <f>SUM(J147:J151)</f>
        <v>30.990000000000002</v>
      </c>
      <c r="M147" s="118" t="s">
        <v>33</v>
      </c>
      <c r="N147" s="119" t="s">
        <v>32</v>
      </c>
      <c r="O147" s="120" t="s">
        <v>270</v>
      </c>
      <c r="P147" s="514" t="s">
        <v>219</v>
      </c>
      <c r="AE147" s="264"/>
    </row>
    <row r="148" spans="1:31" s="677" customFormat="1" ht="19.5" customHeight="1">
      <c r="A148" s="121"/>
      <c r="B148" s="337"/>
      <c r="C148" s="337"/>
      <c r="D148" s="875"/>
      <c r="E148" s="280"/>
      <c r="F148" s="338">
        <v>0.9</v>
      </c>
      <c r="G148" s="338">
        <v>0.55000000000000004</v>
      </c>
      <c r="H148" s="339">
        <v>1.7999999999999999E-2</v>
      </c>
      <c r="I148" s="340">
        <v>1</v>
      </c>
      <c r="J148" s="341">
        <f t="shared" ref="J148:J149" si="57">F148*G148*I148</f>
        <v>0.49500000000000005</v>
      </c>
      <c r="K148" s="123"/>
      <c r="L148" s="124"/>
      <c r="M148" s="125"/>
      <c r="N148" s="126"/>
      <c r="O148" s="120"/>
      <c r="AE148" s="264"/>
    </row>
    <row r="149" spans="1:31" s="677" customFormat="1" ht="19.5" customHeight="1">
      <c r="A149" s="121"/>
      <c r="B149" s="337"/>
      <c r="C149" s="337"/>
      <c r="D149" s="875"/>
      <c r="E149" s="280"/>
      <c r="F149" s="338">
        <v>1</v>
      </c>
      <c r="G149" s="338">
        <v>0.6</v>
      </c>
      <c r="H149" s="339">
        <v>1.7999999999999999E-2</v>
      </c>
      <c r="I149" s="340">
        <v>12</v>
      </c>
      <c r="J149" s="341">
        <f t="shared" si="57"/>
        <v>7.1999999999999993</v>
      </c>
      <c r="K149" s="123"/>
      <c r="L149" s="124"/>
      <c r="M149" s="125"/>
      <c r="N149" s="126"/>
      <c r="O149" s="120"/>
      <c r="AE149" s="264"/>
    </row>
    <row r="150" spans="1:31" s="677" customFormat="1" ht="19.5" customHeight="1">
      <c r="A150" s="121"/>
      <c r="B150" s="337"/>
      <c r="C150" s="337"/>
      <c r="D150" s="875"/>
      <c r="E150" s="280"/>
      <c r="F150" s="338">
        <v>1.1000000000000001</v>
      </c>
      <c r="G150" s="338">
        <v>0.6</v>
      </c>
      <c r="H150" s="339">
        <v>1.7999999999999999E-2</v>
      </c>
      <c r="I150" s="340">
        <v>26</v>
      </c>
      <c r="J150" s="341">
        <f t="shared" ref="J150:J151" si="58">F150*G150*I150</f>
        <v>17.16</v>
      </c>
      <c r="K150" s="123"/>
      <c r="L150" s="124"/>
      <c r="M150" s="125"/>
      <c r="N150" s="126"/>
      <c r="O150" s="120"/>
      <c r="AE150" s="264"/>
    </row>
    <row r="151" spans="1:31" s="677" customFormat="1" ht="19.5" customHeight="1" thickBot="1">
      <c r="A151" s="127"/>
      <c r="B151" s="333"/>
      <c r="C151" s="333"/>
      <c r="D151" s="128"/>
      <c r="E151" s="129"/>
      <c r="F151" s="334">
        <v>1.1000000000000001</v>
      </c>
      <c r="G151" s="334">
        <v>0.55000000000000004</v>
      </c>
      <c r="H151" s="335">
        <v>1.7999999999999999E-2</v>
      </c>
      <c r="I151" s="336">
        <v>3</v>
      </c>
      <c r="J151" s="469">
        <f t="shared" si="58"/>
        <v>1.8150000000000004</v>
      </c>
      <c r="K151" s="130"/>
      <c r="L151" s="131"/>
      <c r="M151" s="132"/>
      <c r="N151" s="133"/>
      <c r="O151" s="120"/>
      <c r="AE151" s="264"/>
    </row>
    <row r="152" spans="1:31" s="403" customFormat="1" ht="19.5" customHeight="1">
      <c r="A152" s="121">
        <v>43894</v>
      </c>
      <c r="B152" s="337" t="s">
        <v>31</v>
      </c>
      <c r="C152" s="337" t="s">
        <v>66</v>
      </c>
      <c r="D152" s="875" t="s">
        <v>4</v>
      </c>
      <c r="E152" s="280" t="s">
        <v>275</v>
      </c>
      <c r="F152" s="464">
        <v>0.9</v>
      </c>
      <c r="G152" s="464">
        <v>0.6</v>
      </c>
      <c r="H152" s="465">
        <v>1.7999999999999999E-2</v>
      </c>
      <c r="I152" s="466">
        <v>12</v>
      </c>
      <c r="J152" s="467">
        <f t="shared" si="46"/>
        <v>6.48</v>
      </c>
      <c r="K152" s="123">
        <f>SUM(I152:I156)</f>
        <v>50</v>
      </c>
      <c r="L152" s="124">
        <f>SUM(J152:J156)</f>
        <v>33.6</v>
      </c>
      <c r="M152" s="125" t="s">
        <v>33</v>
      </c>
      <c r="N152" s="126"/>
      <c r="O152" s="120"/>
      <c r="P152" s="514" t="s">
        <v>219</v>
      </c>
      <c r="AE152" s="264"/>
    </row>
    <row r="153" spans="1:31" s="876" customFormat="1" ht="19.5" customHeight="1">
      <c r="A153" s="121"/>
      <c r="B153" s="337"/>
      <c r="C153" s="337"/>
      <c r="D153" s="875"/>
      <c r="E153" s="122"/>
      <c r="F153" s="338">
        <v>1</v>
      </c>
      <c r="G153" s="338">
        <v>0.6</v>
      </c>
      <c r="H153" s="339">
        <v>1.7999999999999999E-2</v>
      </c>
      <c r="I153" s="340">
        <v>7</v>
      </c>
      <c r="J153" s="341">
        <f t="shared" si="46"/>
        <v>4.2</v>
      </c>
      <c r="K153" s="123"/>
      <c r="L153" s="124"/>
      <c r="M153" s="125"/>
      <c r="N153" s="126"/>
      <c r="O153" s="120"/>
      <c r="AE153" s="264"/>
    </row>
    <row r="154" spans="1:31" s="876" customFormat="1" ht="19.5" customHeight="1">
      <c r="A154" s="121"/>
      <c r="B154" s="337"/>
      <c r="C154" s="337"/>
      <c r="D154" s="875"/>
      <c r="E154" s="122"/>
      <c r="F154" s="338">
        <v>1.1000000000000001</v>
      </c>
      <c r="G154" s="338">
        <v>0.6</v>
      </c>
      <c r="H154" s="339">
        <v>1.7999999999999999E-2</v>
      </c>
      <c r="I154" s="340">
        <v>8</v>
      </c>
      <c r="J154" s="341">
        <f t="shared" ref="J154" si="59">F154*G154*I154</f>
        <v>5.28</v>
      </c>
      <c r="K154" s="123"/>
      <c r="L154" s="124"/>
      <c r="M154" s="125"/>
      <c r="N154" s="126"/>
      <c r="O154" s="120"/>
      <c r="AE154" s="264"/>
    </row>
    <row r="155" spans="1:31" s="403" customFormat="1" ht="19.5" customHeight="1">
      <c r="A155" s="121"/>
      <c r="B155" s="337"/>
      <c r="C155" s="337"/>
      <c r="D155" s="402"/>
      <c r="E155" s="122"/>
      <c r="F155" s="338">
        <v>1.2</v>
      </c>
      <c r="G155" s="338">
        <v>0.6</v>
      </c>
      <c r="H155" s="339">
        <v>1.7999999999999999E-2</v>
      </c>
      <c r="I155" s="340">
        <v>5</v>
      </c>
      <c r="J155" s="341">
        <f t="shared" si="46"/>
        <v>3.5999999999999996</v>
      </c>
      <c r="K155" s="123"/>
      <c r="L155" s="124"/>
      <c r="M155" s="125"/>
      <c r="N155" s="126"/>
      <c r="O155" s="120"/>
      <c r="P155" s="514"/>
      <c r="AE155" s="264"/>
    </row>
    <row r="156" spans="1:31" s="403" customFormat="1" ht="19.5" customHeight="1" thickBot="1">
      <c r="A156" s="121"/>
      <c r="B156" s="337"/>
      <c r="C156" s="337"/>
      <c r="D156" s="402"/>
      <c r="E156" s="122"/>
      <c r="F156" s="389">
        <v>1.3</v>
      </c>
      <c r="G156" s="389">
        <v>0.6</v>
      </c>
      <c r="H156" s="390">
        <v>1.7999999999999999E-2</v>
      </c>
      <c r="I156" s="391">
        <v>18</v>
      </c>
      <c r="J156" s="342">
        <f t="shared" si="46"/>
        <v>14.040000000000001</v>
      </c>
      <c r="K156" s="123"/>
      <c r="L156" s="124"/>
      <c r="M156" s="125"/>
      <c r="N156" s="126"/>
      <c r="O156" s="120"/>
      <c r="P156" s="514"/>
      <c r="AE156" s="264"/>
    </row>
    <row r="157" spans="1:31" s="403" customFormat="1" ht="19.5" customHeight="1">
      <c r="A157" s="113">
        <v>43894</v>
      </c>
      <c r="B157" s="308" t="s">
        <v>31</v>
      </c>
      <c r="C157" s="308" t="s">
        <v>66</v>
      </c>
      <c r="D157" s="114" t="s">
        <v>4</v>
      </c>
      <c r="E157" s="115" t="s">
        <v>276</v>
      </c>
      <c r="F157" s="329">
        <v>0.9</v>
      </c>
      <c r="G157" s="329">
        <v>0.6</v>
      </c>
      <c r="H157" s="330">
        <v>1.7999999999999999E-2</v>
      </c>
      <c r="I157" s="331">
        <v>2</v>
      </c>
      <c r="J157" s="332">
        <f t="shared" ref="J157:J215" si="60">F157*G157*I157</f>
        <v>1.08</v>
      </c>
      <c r="K157" s="116">
        <f>SUM(I157:I161)</f>
        <v>52</v>
      </c>
      <c r="L157" s="117">
        <f>SUM(J157:J161)</f>
        <v>37.200000000000003</v>
      </c>
      <c r="M157" s="118" t="s">
        <v>33</v>
      </c>
      <c r="N157" s="119" t="s">
        <v>32</v>
      </c>
      <c r="O157" s="120" t="s">
        <v>270</v>
      </c>
      <c r="P157" s="514" t="s">
        <v>219</v>
      </c>
      <c r="AE157" s="264"/>
    </row>
    <row r="158" spans="1:31" s="876" customFormat="1" ht="19.5" customHeight="1">
      <c r="A158" s="121"/>
      <c r="B158" s="337"/>
      <c r="C158" s="337"/>
      <c r="D158" s="875"/>
      <c r="E158" s="280"/>
      <c r="F158" s="338">
        <v>1</v>
      </c>
      <c r="G158" s="338">
        <v>0.6</v>
      </c>
      <c r="H158" s="339">
        <v>1.7999999999999999E-2</v>
      </c>
      <c r="I158" s="340">
        <v>4</v>
      </c>
      <c r="J158" s="341">
        <f t="shared" ref="J158" si="61">F158*G158*I158</f>
        <v>2.4</v>
      </c>
      <c r="K158" s="123"/>
      <c r="L158" s="124"/>
      <c r="M158" s="125"/>
      <c r="N158" s="126"/>
      <c r="O158" s="120"/>
      <c r="AE158" s="264"/>
    </row>
    <row r="159" spans="1:31" s="876" customFormat="1" ht="19.5" customHeight="1">
      <c r="A159" s="121"/>
      <c r="B159" s="337"/>
      <c r="C159" s="337"/>
      <c r="D159" s="875"/>
      <c r="E159" s="280"/>
      <c r="F159" s="338">
        <v>1.1000000000000001</v>
      </c>
      <c r="G159" s="338">
        <v>0.6</v>
      </c>
      <c r="H159" s="339">
        <v>1.7999999999999999E-2</v>
      </c>
      <c r="I159" s="340">
        <v>1</v>
      </c>
      <c r="J159" s="341">
        <f t="shared" si="60"/>
        <v>0.66</v>
      </c>
      <c r="K159" s="123"/>
      <c r="L159" s="124"/>
      <c r="M159" s="125"/>
      <c r="N159" s="126"/>
      <c r="O159" s="120"/>
      <c r="AE159" s="264"/>
    </row>
    <row r="160" spans="1:31" s="678" customFormat="1" ht="19.5" customHeight="1">
      <c r="A160" s="121"/>
      <c r="B160" s="337"/>
      <c r="C160" s="337"/>
      <c r="D160" s="875"/>
      <c r="E160" s="280"/>
      <c r="F160" s="338">
        <v>1.2</v>
      </c>
      <c r="G160" s="338">
        <v>0.6</v>
      </c>
      <c r="H160" s="339">
        <v>1.7999999999999999E-2</v>
      </c>
      <c r="I160" s="340">
        <v>34</v>
      </c>
      <c r="J160" s="341">
        <f t="shared" ref="J160" si="62">F160*G160*I160</f>
        <v>24.48</v>
      </c>
      <c r="K160" s="123"/>
      <c r="L160" s="124"/>
      <c r="M160" s="125"/>
      <c r="N160" s="126"/>
      <c r="O160" s="120"/>
      <c r="AE160" s="264"/>
    </row>
    <row r="161" spans="1:31" s="403" customFormat="1" ht="19.5" customHeight="1" thickBot="1">
      <c r="A161" s="127"/>
      <c r="B161" s="333"/>
      <c r="C161" s="333"/>
      <c r="D161" s="128"/>
      <c r="E161" s="129"/>
      <c r="F161" s="334">
        <v>1.3</v>
      </c>
      <c r="G161" s="334">
        <v>0.6</v>
      </c>
      <c r="H161" s="335">
        <v>1.7999999999999999E-2</v>
      </c>
      <c r="I161" s="336">
        <v>11</v>
      </c>
      <c r="J161" s="469">
        <f t="shared" si="60"/>
        <v>8.58</v>
      </c>
      <c r="K161" s="130"/>
      <c r="L161" s="131"/>
      <c r="M161" s="132"/>
      <c r="N161" s="133"/>
      <c r="O161" s="120"/>
      <c r="P161" s="514"/>
      <c r="AE161" s="264"/>
    </row>
    <row r="162" spans="1:31" s="403" customFormat="1" ht="19.5" customHeight="1">
      <c r="A162" s="121">
        <v>43894</v>
      </c>
      <c r="B162" s="337" t="s">
        <v>31</v>
      </c>
      <c r="C162" s="337" t="s">
        <v>66</v>
      </c>
      <c r="D162" s="875" t="s">
        <v>4</v>
      </c>
      <c r="E162" s="905" t="s">
        <v>277</v>
      </c>
      <c r="F162" s="464">
        <v>1.8</v>
      </c>
      <c r="G162" s="464">
        <v>0.6</v>
      </c>
      <c r="H162" s="465">
        <v>1.7999999999999999E-2</v>
      </c>
      <c r="I162" s="466">
        <v>31</v>
      </c>
      <c r="J162" s="467">
        <f t="shared" si="60"/>
        <v>33.480000000000004</v>
      </c>
      <c r="K162" s="123">
        <f>SUM(I162:I167)</f>
        <v>50</v>
      </c>
      <c r="L162" s="124">
        <f>SUM(J162:J167)</f>
        <v>58.140000000000008</v>
      </c>
      <c r="M162" s="125" t="s">
        <v>33</v>
      </c>
      <c r="N162" s="126" t="s">
        <v>32</v>
      </c>
      <c r="O162" s="120" t="s">
        <v>229</v>
      </c>
      <c r="P162" s="514" t="s">
        <v>219</v>
      </c>
      <c r="AE162" s="264"/>
    </row>
    <row r="163" spans="1:31" s="876" customFormat="1" ht="19.5" customHeight="1">
      <c r="A163" s="121"/>
      <c r="B163" s="337"/>
      <c r="C163" s="337"/>
      <c r="D163" s="875"/>
      <c r="E163" s="122"/>
      <c r="F163" s="338">
        <v>1.9</v>
      </c>
      <c r="G163" s="338">
        <v>0.6</v>
      </c>
      <c r="H163" s="339">
        <v>1.7999999999999999E-2</v>
      </c>
      <c r="I163" s="340">
        <v>1</v>
      </c>
      <c r="J163" s="341">
        <f t="shared" si="60"/>
        <v>1.1399999999999999</v>
      </c>
      <c r="K163" s="123"/>
      <c r="L163" s="124"/>
      <c r="M163" s="125"/>
      <c r="N163" s="126"/>
      <c r="O163" s="120"/>
      <c r="AE163" s="264"/>
    </row>
    <row r="164" spans="1:31" s="876" customFormat="1" ht="19.5" customHeight="1">
      <c r="A164" s="121"/>
      <c r="B164" s="337"/>
      <c r="C164" s="337"/>
      <c r="D164" s="875"/>
      <c r="E164" s="122"/>
      <c r="F164" s="338">
        <v>2</v>
      </c>
      <c r="G164" s="338">
        <v>0.6</v>
      </c>
      <c r="H164" s="339">
        <v>1.7999999999999999E-2</v>
      </c>
      <c r="I164" s="340">
        <v>3</v>
      </c>
      <c r="J164" s="341">
        <f t="shared" ref="J164:J165" si="63">F164*G164*I164</f>
        <v>3.5999999999999996</v>
      </c>
      <c r="K164" s="123"/>
      <c r="L164" s="124"/>
      <c r="M164" s="125"/>
      <c r="N164" s="126"/>
      <c r="O164" s="120"/>
      <c r="AE164" s="264"/>
    </row>
    <row r="165" spans="1:31" s="876" customFormat="1" ht="19.5" customHeight="1">
      <c r="A165" s="121"/>
      <c r="B165" s="337"/>
      <c r="C165" s="337"/>
      <c r="D165" s="875"/>
      <c r="E165" s="122"/>
      <c r="F165" s="338">
        <v>2.1</v>
      </c>
      <c r="G165" s="338">
        <v>0.6</v>
      </c>
      <c r="H165" s="339">
        <v>1.7999999999999999E-2</v>
      </c>
      <c r="I165" s="340">
        <v>3</v>
      </c>
      <c r="J165" s="341">
        <f t="shared" si="63"/>
        <v>3.7800000000000002</v>
      </c>
      <c r="K165" s="123"/>
      <c r="L165" s="124"/>
      <c r="M165" s="125"/>
      <c r="N165" s="126"/>
      <c r="O165" s="120"/>
      <c r="AE165" s="264"/>
    </row>
    <row r="166" spans="1:31" s="598" customFormat="1" ht="19.5" customHeight="1">
      <c r="A166" s="121"/>
      <c r="B166" s="337"/>
      <c r="C166" s="337"/>
      <c r="D166" s="597"/>
      <c r="E166" s="122"/>
      <c r="F166" s="338">
        <v>2.2000000000000002</v>
      </c>
      <c r="G166" s="338">
        <v>0.6</v>
      </c>
      <c r="H166" s="339">
        <v>1.7999999999999999E-2</v>
      </c>
      <c r="I166" s="340">
        <v>7</v>
      </c>
      <c r="J166" s="341">
        <f t="shared" si="60"/>
        <v>9.24</v>
      </c>
      <c r="K166" s="123"/>
      <c r="L166" s="124"/>
      <c r="M166" s="125"/>
      <c r="N166" s="126"/>
      <c r="O166" s="120"/>
      <c r="AE166" s="264"/>
    </row>
    <row r="167" spans="1:31" s="403" customFormat="1" ht="19.5" customHeight="1" thickBot="1">
      <c r="A167" s="121"/>
      <c r="B167" s="337"/>
      <c r="C167" s="337"/>
      <c r="D167" s="402"/>
      <c r="E167" s="122"/>
      <c r="F167" s="338">
        <v>2.2999999999999998</v>
      </c>
      <c r="G167" s="338">
        <v>0.6</v>
      </c>
      <c r="H167" s="339">
        <v>1.7999999999999999E-2</v>
      </c>
      <c r="I167" s="340">
        <v>5</v>
      </c>
      <c r="J167" s="341">
        <f t="shared" si="60"/>
        <v>6.8999999999999995</v>
      </c>
      <c r="K167" s="123"/>
      <c r="L167" s="124"/>
      <c r="M167" s="125"/>
      <c r="N167" s="126"/>
      <c r="O167" s="120"/>
      <c r="P167" s="514"/>
      <c r="AE167" s="264"/>
    </row>
    <row r="168" spans="1:31" s="403" customFormat="1" ht="19.5" customHeight="1">
      <c r="A168" s="113">
        <v>43894</v>
      </c>
      <c r="B168" s="308" t="s">
        <v>31</v>
      </c>
      <c r="C168" s="308" t="s">
        <v>66</v>
      </c>
      <c r="D168" s="114" t="s">
        <v>3</v>
      </c>
      <c r="E168" s="115" t="s">
        <v>278</v>
      </c>
      <c r="F168" s="329">
        <v>0.9</v>
      </c>
      <c r="G168" s="329">
        <v>0.6</v>
      </c>
      <c r="H168" s="330">
        <v>1.7999999999999999E-2</v>
      </c>
      <c r="I168" s="331">
        <v>10</v>
      </c>
      <c r="J168" s="332">
        <f t="shared" si="60"/>
        <v>5.4</v>
      </c>
      <c r="K168" s="116">
        <f>SUM(I168:I170)</f>
        <v>50</v>
      </c>
      <c r="L168" s="117">
        <f>SUM(J168:J170)</f>
        <v>30.72</v>
      </c>
      <c r="M168" s="118" t="s">
        <v>33</v>
      </c>
      <c r="N168" s="119" t="s">
        <v>32</v>
      </c>
      <c r="O168" s="120" t="s">
        <v>270</v>
      </c>
      <c r="P168" s="514" t="s">
        <v>216</v>
      </c>
      <c r="AE168" s="264"/>
    </row>
    <row r="169" spans="1:31" s="598" customFormat="1" ht="19.5" customHeight="1">
      <c r="A169" s="121"/>
      <c r="B169" s="337"/>
      <c r="C169" s="337"/>
      <c r="D169" s="597"/>
      <c r="E169" s="122"/>
      <c r="F169" s="338">
        <v>1</v>
      </c>
      <c r="G169" s="338">
        <v>0.6</v>
      </c>
      <c r="H169" s="339">
        <v>1.7999999999999999E-2</v>
      </c>
      <c r="I169" s="340">
        <v>18</v>
      </c>
      <c r="J169" s="341">
        <f t="shared" si="60"/>
        <v>10.799999999999999</v>
      </c>
      <c r="K169" s="123"/>
      <c r="L169" s="124"/>
      <c r="M169" s="125"/>
      <c r="N169" s="126"/>
      <c r="O169" s="120"/>
      <c r="AE169" s="264"/>
    </row>
    <row r="170" spans="1:31" s="598" customFormat="1" ht="19.5" customHeight="1" thickBot="1">
      <c r="A170" s="121"/>
      <c r="B170" s="337"/>
      <c r="C170" s="337"/>
      <c r="D170" s="597"/>
      <c r="E170" s="122"/>
      <c r="F170" s="338">
        <v>1.1000000000000001</v>
      </c>
      <c r="G170" s="338">
        <v>0.6</v>
      </c>
      <c r="H170" s="339">
        <v>1.7999999999999999E-2</v>
      </c>
      <c r="I170" s="340">
        <v>22</v>
      </c>
      <c r="J170" s="341">
        <f t="shared" si="60"/>
        <v>14.520000000000001</v>
      </c>
      <c r="K170" s="123"/>
      <c r="L170" s="124"/>
      <c r="M170" s="125"/>
      <c r="N170" s="126"/>
      <c r="O170" s="120"/>
      <c r="AE170" s="264"/>
    </row>
    <row r="171" spans="1:31" s="403" customFormat="1" ht="19.5" customHeight="1">
      <c r="A171" s="113">
        <v>43894</v>
      </c>
      <c r="B171" s="308" t="s">
        <v>31</v>
      </c>
      <c r="C171" s="308" t="s">
        <v>66</v>
      </c>
      <c r="D171" s="114" t="s">
        <v>4</v>
      </c>
      <c r="E171" s="115" t="s">
        <v>279</v>
      </c>
      <c r="F171" s="329">
        <v>1.2</v>
      </c>
      <c r="G171" s="329">
        <v>0.6</v>
      </c>
      <c r="H171" s="330">
        <v>1.7999999999999999E-2</v>
      </c>
      <c r="I171" s="331">
        <v>13</v>
      </c>
      <c r="J171" s="332">
        <f t="shared" si="60"/>
        <v>9.36</v>
      </c>
      <c r="K171" s="116">
        <f>SUM(I171:I172)</f>
        <v>47</v>
      </c>
      <c r="L171" s="117">
        <f>SUM(J171:J172)</f>
        <v>35.879999999999995</v>
      </c>
      <c r="M171" s="118" t="s">
        <v>33</v>
      </c>
      <c r="N171" s="119" t="s">
        <v>32</v>
      </c>
      <c r="O171" s="120" t="s">
        <v>270</v>
      </c>
      <c r="P171" s="514" t="s">
        <v>216</v>
      </c>
      <c r="AE171" s="264"/>
    </row>
    <row r="172" spans="1:31" s="403" customFormat="1" ht="19.5" customHeight="1" thickBot="1">
      <c r="A172" s="121"/>
      <c r="B172" s="337"/>
      <c r="C172" s="337"/>
      <c r="D172" s="402"/>
      <c r="E172" s="122"/>
      <c r="F172" s="338">
        <v>1.3</v>
      </c>
      <c r="G172" s="338">
        <v>0.6</v>
      </c>
      <c r="H172" s="339">
        <v>1.7999999999999999E-2</v>
      </c>
      <c r="I172" s="340">
        <v>34</v>
      </c>
      <c r="J172" s="341">
        <f t="shared" si="60"/>
        <v>26.52</v>
      </c>
      <c r="K172" s="123"/>
      <c r="L172" s="124"/>
      <c r="M172" s="125"/>
      <c r="N172" s="126"/>
      <c r="O172" s="120"/>
      <c r="P172" s="514"/>
      <c r="AE172" s="264"/>
    </row>
    <row r="173" spans="1:31" s="403" customFormat="1" ht="19.5" customHeight="1">
      <c r="A173" s="113">
        <v>43894</v>
      </c>
      <c r="B173" s="308" t="s">
        <v>31</v>
      </c>
      <c r="C173" s="308" t="s">
        <v>66</v>
      </c>
      <c r="D173" s="114" t="s">
        <v>3</v>
      </c>
      <c r="E173" s="696" t="s">
        <v>281</v>
      </c>
      <c r="F173" s="329">
        <v>0.9</v>
      </c>
      <c r="G173" s="329">
        <v>0.6</v>
      </c>
      <c r="H173" s="330">
        <v>1.7999999999999999E-2</v>
      </c>
      <c r="I173" s="331">
        <v>8</v>
      </c>
      <c r="J173" s="332">
        <f t="shared" si="60"/>
        <v>4.32</v>
      </c>
      <c r="K173" s="116">
        <f>SUM(I173:I176)</f>
        <v>50</v>
      </c>
      <c r="L173" s="117">
        <f>SUM(J173:J176)</f>
        <v>31.085000000000001</v>
      </c>
      <c r="M173" s="118" t="s">
        <v>33</v>
      </c>
      <c r="N173" s="119" t="s">
        <v>32</v>
      </c>
      <c r="O173" s="120" t="s">
        <v>270</v>
      </c>
      <c r="P173" s="440" t="s">
        <v>219</v>
      </c>
      <c r="AE173" s="264"/>
    </row>
    <row r="174" spans="1:31" s="907" customFormat="1" ht="19.5" customHeight="1">
      <c r="A174" s="121"/>
      <c r="B174" s="337"/>
      <c r="C174" s="337"/>
      <c r="D174" s="906"/>
      <c r="E174" s="122"/>
      <c r="F174" s="338">
        <v>1</v>
      </c>
      <c r="G174" s="338">
        <v>0.6</v>
      </c>
      <c r="H174" s="339">
        <v>1.7999999999999999E-2</v>
      </c>
      <c r="I174" s="340">
        <v>15</v>
      </c>
      <c r="J174" s="341">
        <f t="shared" si="60"/>
        <v>9</v>
      </c>
      <c r="K174" s="123"/>
      <c r="L174" s="124"/>
      <c r="M174" s="125"/>
      <c r="N174" s="126"/>
      <c r="O174" s="120"/>
      <c r="AE174" s="264"/>
    </row>
    <row r="175" spans="1:31" s="907" customFormat="1" ht="19.5" customHeight="1">
      <c r="A175" s="121"/>
      <c r="B175" s="337"/>
      <c r="C175" s="337"/>
      <c r="D175" s="906"/>
      <c r="E175" s="122"/>
      <c r="F175" s="338">
        <v>1.1000000000000001</v>
      </c>
      <c r="G175" s="338">
        <v>0.6</v>
      </c>
      <c r="H175" s="339">
        <v>1.7999999999999999E-2</v>
      </c>
      <c r="I175" s="340">
        <v>26</v>
      </c>
      <c r="J175" s="341">
        <f t="shared" ref="J175" si="64">F175*G175*I175</f>
        <v>17.16</v>
      </c>
      <c r="K175" s="123"/>
      <c r="L175" s="124"/>
      <c r="M175" s="125"/>
      <c r="N175" s="126"/>
      <c r="O175" s="120"/>
      <c r="AE175" s="264"/>
    </row>
    <row r="176" spans="1:31" s="429" customFormat="1" ht="19.5" customHeight="1" thickBot="1">
      <c r="A176" s="121"/>
      <c r="B176" s="337"/>
      <c r="C176" s="337"/>
      <c r="D176" s="428"/>
      <c r="E176" s="122"/>
      <c r="F176" s="338">
        <v>1.1000000000000001</v>
      </c>
      <c r="G176" s="338">
        <v>0.55000000000000004</v>
      </c>
      <c r="H176" s="339">
        <v>1.7999999999999999E-2</v>
      </c>
      <c r="I176" s="340">
        <v>1</v>
      </c>
      <c r="J176" s="341">
        <f t="shared" si="60"/>
        <v>0.60500000000000009</v>
      </c>
      <c r="K176" s="123"/>
      <c r="L176" s="124"/>
      <c r="M176" s="125"/>
      <c r="N176" s="126"/>
      <c r="O176" s="120"/>
      <c r="P176" s="514"/>
      <c r="AE176" s="264"/>
    </row>
    <row r="177" spans="1:31" s="431" customFormat="1" ht="19.5" customHeight="1">
      <c r="A177" s="113">
        <v>43894</v>
      </c>
      <c r="B177" s="308" t="s">
        <v>31</v>
      </c>
      <c r="C177" s="308" t="s">
        <v>66</v>
      </c>
      <c r="D177" s="114" t="s">
        <v>3</v>
      </c>
      <c r="E177" s="115" t="s">
        <v>282</v>
      </c>
      <c r="F177" s="329">
        <v>1.8</v>
      </c>
      <c r="G177" s="329">
        <v>0.6</v>
      </c>
      <c r="H177" s="330">
        <v>1.7999999999999999E-2</v>
      </c>
      <c r="I177" s="331">
        <v>22</v>
      </c>
      <c r="J177" s="332">
        <f t="shared" si="60"/>
        <v>23.76</v>
      </c>
      <c r="K177" s="116">
        <f>SUM(I177:I183)</f>
        <v>50</v>
      </c>
      <c r="L177" s="117">
        <f>SUM(J177:J183)</f>
        <v>56.6</v>
      </c>
      <c r="M177" s="118" t="s">
        <v>33</v>
      </c>
      <c r="N177" s="119" t="s">
        <v>32</v>
      </c>
      <c r="O177" s="120" t="s">
        <v>270</v>
      </c>
      <c r="P177" s="440" t="s">
        <v>216</v>
      </c>
      <c r="AE177" s="264"/>
    </row>
    <row r="178" spans="1:31" s="907" customFormat="1" ht="19.5" customHeight="1">
      <c r="A178" s="121"/>
      <c r="B178" s="337"/>
      <c r="C178" s="337"/>
      <c r="D178" s="906"/>
      <c r="E178" s="122"/>
      <c r="F178" s="338">
        <v>2</v>
      </c>
      <c r="G178" s="338">
        <v>0.55000000000000004</v>
      </c>
      <c r="H178" s="339">
        <v>1.7999999999999999E-2</v>
      </c>
      <c r="I178" s="340">
        <v>1</v>
      </c>
      <c r="J178" s="341">
        <f t="shared" ref="J178:J180" si="65">F178*G178*I178</f>
        <v>1.1000000000000001</v>
      </c>
      <c r="K178" s="123"/>
      <c r="L178" s="124"/>
      <c r="M178" s="125"/>
      <c r="N178" s="126"/>
      <c r="O178" s="120"/>
      <c r="AE178" s="264"/>
    </row>
    <row r="179" spans="1:31" s="907" customFormat="1" ht="19.5" customHeight="1">
      <c r="A179" s="121"/>
      <c r="B179" s="337"/>
      <c r="C179" s="337"/>
      <c r="D179" s="906"/>
      <c r="E179" s="122"/>
      <c r="F179" s="338">
        <v>1.9</v>
      </c>
      <c r="G179" s="338">
        <v>0.6</v>
      </c>
      <c r="H179" s="339">
        <v>1.7999999999999999E-2</v>
      </c>
      <c r="I179" s="340">
        <v>10</v>
      </c>
      <c r="J179" s="341">
        <f t="shared" si="65"/>
        <v>11.399999999999999</v>
      </c>
      <c r="K179" s="123"/>
      <c r="L179" s="124"/>
      <c r="M179" s="125"/>
      <c r="N179" s="126"/>
      <c r="O179" s="120"/>
      <c r="AE179" s="264"/>
    </row>
    <row r="180" spans="1:31" s="907" customFormat="1" ht="19.5" customHeight="1">
      <c r="A180" s="121"/>
      <c r="B180" s="337"/>
      <c r="C180" s="337"/>
      <c r="D180" s="906"/>
      <c r="E180" s="122"/>
      <c r="F180" s="338">
        <v>2</v>
      </c>
      <c r="G180" s="338">
        <v>0.6</v>
      </c>
      <c r="H180" s="339">
        <v>1.7999999999999999E-2</v>
      </c>
      <c r="I180" s="340">
        <v>10</v>
      </c>
      <c r="J180" s="341">
        <f t="shared" si="65"/>
        <v>12</v>
      </c>
      <c r="K180" s="123"/>
      <c r="L180" s="124"/>
      <c r="M180" s="125"/>
      <c r="N180" s="126"/>
      <c r="O180" s="120"/>
      <c r="AE180" s="264"/>
    </row>
    <row r="181" spans="1:31" s="598" customFormat="1" ht="19.5" customHeight="1">
      <c r="A181" s="121"/>
      <c r="B181" s="337"/>
      <c r="C181" s="337"/>
      <c r="D181" s="597"/>
      <c r="E181" s="122"/>
      <c r="F181" s="338">
        <v>2.1</v>
      </c>
      <c r="G181" s="338">
        <v>0.6</v>
      </c>
      <c r="H181" s="339">
        <v>1.7999999999999999E-2</v>
      </c>
      <c r="I181" s="340">
        <v>4</v>
      </c>
      <c r="J181" s="341">
        <f t="shared" si="60"/>
        <v>5.04</v>
      </c>
      <c r="K181" s="123"/>
      <c r="L181" s="124"/>
      <c r="M181" s="125"/>
      <c r="N181" s="126"/>
      <c r="O181" s="120"/>
      <c r="AE181" s="264"/>
    </row>
    <row r="182" spans="1:31" s="598" customFormat="1" ht="19.5" customHeight="1">
      <c r="A182" s="121"/>
      <c r="B182" s="337"/>
      <c r="C182" s="337"/>
      <c r="D182" s="597"/>
      <c r="E182" s="122"/>
      <c r="F182" s="338">
        <v>2.2000000000000002</v>
      </c>
      <c r="G182" s="338">
        <v>0.6</v>
      </c>
      <c r="H182" s="339">
        <v>1.7999999999999999E-2</v>
      </c>
      <c r="I182" s="340">
        <v>1</v>
      </c>
      <c r="J182" s="341">
        <f t="shared" si="60"/>
        <v>1.32</v>
      </c>
      <c r="K182" s="123"/>
      <c r="L182" s="124"/>
      <c r="M182" s="125"/>
      <c r="N182" s="126"/>
      <c r="O182" s="120"/>
      <c r="AE182" s="264"/>
    </row>
    <row r="183" spans="1:31" s="598" customFormat="1" ht="19.5" customHeight="1" thickBot="1">
      <c r="A183" s="121"/>
      <c r="B183" s="337"/>
      <c r="C183" s="337"/>
      <c r="D183" s="597"/>
      <c r="E183" s="122"/>
      <c r="F183" s="338">
        <v>1.8</v>
      </c>
      <c r="G183" s="338">
        <v>0.55000000000000004</v>
      </c>
      <c r="H183" s="339">
        <v>1.7999999999999999E-2</v>
      </c>
      <c r="I183" s="340">
        <v>2</v>
      </c>
      <c r="J183" s="341">
        <f t="shared" si="60"/>
        <v>1.9800000000000002</v>
      </c>
      <c r="K183" s="123"/>
      <c r="L183" s="124"/>
      <c r="M183" s="125"/>
      <c r="N183" s="126"/>
      <c r="O183" s="120"/>
      <c r="AE183" s="264"/>
    </row>
    <row r="184" spans="1:31" s="431" customFormat="1" ht="19.5" customHeight="1">
      <c r="A184" s="113">
        <v>43894</v>
      </c>
      <c r="B184" s="308" t="s">
        <v>31</v>
      </c>
      <c r="C184" s="308" t="s">
        <v>66</v>
      </c>
      <c r="D184" s="114" t="s">
        <v>3</v>
      </c>
      <c r="E184" s="115" t="s">
        <v>283</v>
      </c>
      <c r="F184" s="329">
        <v>1.2</v>
      </c>
      <c r="G184" s="329">
        <v>0.6</v>
      </c>
      <c r="H184" s="330">
        <v>1.7999999999999999E-2</v>
      </c>
      <c r="I184" s="331">
        <v>24</v>
      </c>
      <c r="J184" s="332">
        <f t="shared" si="60"/>
        <v>17.28</v>
      </c>
      <c r="K184" s="116">
        <f>SUM(I184:I185)</f>
        <v>50</v>
      </c>
      <c r="L184" s="117">
        <f>SUM(J184:J185)</f>
        <v>37.56</v>
      </c>
      <c r="M184" s="118" t="s">
        <v>33</v>
      </c>
      <c r="N184" s="119" t="s">
        <v>32</v>
      </c>
      <c r="O184" s="120" t="s">
        <v>270</v>
      </c>
      <c r="P184" s="514" t="s">
        <v>219</v>
      </c>
      <c r="AE184" s="264"/>
    </row>
    <row r="185" spans="1:31" s="690" customFormat="1" ht="19.5" customHeight="1" thickBot="1">
      <c r="A185" s="121"/>
      <c r="B185" s="337"/>
      <c r="C185" s="337"/>
      <c r="D185" s="689"/>
      <c r="E185" s="122"/>
      <c r="F185" s="338">
        <v>1.3</v>
      </c>
      <c r="G185" s="338">
        <v>0.6</v>
      </c>
      <c r="H185" s="339">
        <v>1.7999999999999999E-2</v>
      </c>
      <c r="I185" s="340">
        <v>26</v>
      </c>
      <c r="J185" s="341">
        <f t="shared" si="60"/>
        <v>20.28</v>
      </c>
      <c r="K185" s="123"/>
      <c r="L185" s="124"/>
      <c r="M185" s="125"/>
      <c r="N185" s="126"/>
      <c r="O185" s="120"/>
      <c r="AE185" s="264"/>
    </row>
    <row r="186" spans="1:31" s="431" customFormat="1" ht="19.5" customHeight="1">
      <c r="A186" s="113">
        <v>43895</v>
      </c>
      <c r="B186" s="308" t="s">
        <v>31</v>
      </c>
      <c r="C186" s="308" t="s">
        <v>66</v>
      </c>
      <c r="D186" s="114" t="s">
        <v>3</v>
      </c>
      <c r="E186" s="695" t="s">
        <v>284</v>
      </c>
      <c r="F186" s="329">
        <v>0.9</v>
      </c>
      <c r="G186" s="329">
        <v>0.6</v>
      </c>
      <c r="H186" s="330">
        <v>1.7999999999999999E-2</v>
      </c>
      <c r="I186" s="331">
        <v>10</v>
      </c>
      <c r="J186" s="332">
        <f t="shared" si="60"/>
        <v>5.4</v>
      </c>
      <c r="K186" s="116">
        <f>SUM(I186:I188)</f>
        <v>50</v>
      </c>
      <c r="L186" s="117">
        <f>SUM(J186:J188)</f>
        <v>30.660000000000004</v>
      </c>
      <c r="M186" s="118" t="s">
        <v>33</v>
      </c>
      <c r="N186" s="119" t="s">
        <v>32</v>
      </c>
      <c r="O186" s="120" t="s">
        <v>270</v>
      </c>
      <c r="P186" s="514" t="s">
        <v>216</v>
      </c>
      <c r="AE186" s="264"/>
    </row>
    <row r="187" spans="1:31" s="907" customFormat="1" ht="19.5" customHeight="1">
      <c r="A187" s="121"/>
      <c r="B187" s="337"/>
      <c r="C187" s="337"/>
      <c r="D187" s="906"/>
      <c r="E187" s="122"/>
      <c r="F187" s="338">
        <v>1</v>
      </c>
      <c r="G187" s="338">
        <v>0.6</v>
      </c>
      <c r="H187" s="339">
        <v>1.7999999999999999E-2</v>
      </c>
      <c r="I187" s="340">
        <v>19</v>
      </c>
      <c r="J187" s="341">
        <f t="shared" ref="J187" si="66">F187*G187*I187</f>
        <v>11.4</v>
      </c>
      <c r="K187" s="123"/>
      <c r="L187" s="124"/>
      <c r="M187" s="125"/>
      <c r="N187" s="126"/>
      <c r="O187" s="120"/>
      <c r="AE187" s="264"/>
    </row>
    <row r="188" spans="1:31" s="431" customFormat="1" ht="19.5" customHeight="1" thickBot="1">
      <c r="A188" s="121"/>
      <c r="B188" s="337"/>
      <c r="C188" s="337"/>
      <c r="D188" s="430"/>
      <c r="E188" s="122"/>
      <c r="F188" s="338">
        <v>1.1000000000000001</v>
      </c>
      <c r="G188" s="338">
        <v>0.6</v>
      </c>
      <c r="H188" s="339">
        <v>1.7999999999999999E-2</v>
      </c>
      <c r="I188" s="340">
        <v>21</v>
      </c>
      <c r="J188" s="341">
        <f t="shared" si="60"/>
        <v>13.860000000000001</v>
      </c>
      <c r="K188" s="123"/>
      <c r="L188" s="124"/>
      <c r="M188" s="125"/>
      <c r="N188" s="126"/>
      <c r="O188" s="120"/>
      <c r="P188" s="514"/>
      <c r="AE188" s="264"/>
    </row>
    <row r="189" spans="1:31" s="431" customFormat="1" ht="19.5" customHeight="1">
      <c r="A189" s="113">
        <v>43895</v>
      </c>
      <c r="B189" s="308" t="s">
        <v>31</v>
      </c>
      <c r="C189" s="308" t="s">
        <v>66</v>
      </c>
      <c r="D189" s="114" t="s">
        <v>4</v>
      </c>
      <c r="E189" s="695" t="s">
        <v>285</v>
      </c>
      <c r="F189" s="329">
        <v>0.9</v>
      </c>
      <c r="G189" s="329">
        <v>0.6</v>
      </c>
      <c r="H189" s="330">
        <v>1.7999999999999999E-2</v>
      </c>
      <c r="I189" s="331">
        <v>12</v>
      </c>
      <c r="J189" s="332">
        <f t="shared" si="60"/>
        <v>6.48</v>
      </c>
      <c r="K189" s="116">
        <f>SUM(I189:I191)</f>
        <v>50</v>
      </c>
      <c r="L189" s="117">
        <f>SUM(J189:J191)</f>
        <v>30.240000000000002</v>
      </c>
      <c r="M189" s="118" t="s">
        <v>33</v>
      </c>
      <c r="N189" s="119" t="s">
        <v>32</v>
      </c>
      <c r="O189" s="120" t="s">
        <v>270</v>
      </c>
      <c r="P189" s="514" t="s">
        <v>216</v>
      </c>
      <c r="AE189" s="264"/>
    </row>
    <row r="190" spans="1:31" s="431" customFormat="1" ht="19.5" customHeight="1">
      <c r="A190" s="121"/>
      <c r="B190" s="337"/>
      <c r="C190" s="337"/>
      <c r="D190" s="430"/>
      <c r="E190" s="122"/>
      <c r="F190" s="338">
        <v>1</v>
      </c>
      <c r="G190" s="338">
        <v>0.6</v>
      </c>
      <c r="H190" s="339">
        <v>1.7999999999999999E-2</v>
      </c>
      <c r="I190" s="340">
        <v>22</v>
      </c>
      <c r="J190" s="341">
        <f t="shared" si="60"/>
        <v>13.2</v>
      </c>
      <c r="K190" s="123"/>
      <c r="L190" s="124"/>
      <c r="M190" s="125"/>
      <c r="N190" s="126"/>
      <c r="O190" s="120"/>
      <c r="P190" s="514"/>
      <c r="AE190" s="264"/>
    </row>
    <row r="191" spans="1:31" s="431" customFormat="1" ht="19.5" customHeight="1" thickBot="1">
      <c r="A191" s="121"/>
      <c r="B191" s="337"/>
      <c r="C191" s="337"/>
      <c r="D191" s="430"/>
      <c r="E191" s="122"/>
      <c r="F191" s="338">
        <v>1.1000000000000001</v>
      </c>
      <c r="G191" s="338">
        <v>0.6</v>
      </c>
      <c r="H191" s="339">
        <v>1.7999999999999999E-2</v>
      </c>
      <c r="I191" s="340">
        <v>16</v>
      </c>
      <c r="J191" s="341">
        <f t="shared" si="60"/>
        <v>10.56</v>
      </c>
      <c r="K191" s="123"/>
      <c r="L191" s="124"/>
      <c r="M191" s="125"/>
      <c r="N191" s="126"/>
      <c r="O191" s="120"/>
      <c r="P191" s="514"/>
      <c r="AE191" s="264"/>
    </row>
    <row r="192" spans="1:31" s="434" customFormat="1" ht="19.5" customHeight="1">
      <c r="A192" s="113">
        <v>43895</v>
      </c>
      <c r="B192" s="308" t="s">
        <v>31</v>
      </c>
      <c r="C192" s="308" t="s">
        <v>66</v>
      </c>
      <c r="D192" s="114" t="s">
        <v>4</v>
      </c>
      <c r="E192" s="696" t="s">
        <v>286</v>
      </c>
      <c r="F192" s="329">
        <v>1.2</v>
      </c>
      <c r="G192" s="329">
        <v>0.6</v>
      </c>
      <c r="H192" s="330">
        <v>1.7999999999999999E-2</v>
      </c>
      <c r="I192" s="331">
        <v>45</v>
      </c>
      <c r="J192" s="332">
        <f t="shared" si="60"/>
        <v>32.4</v>
      </c>
      <c r="K192" s="116">
        <f>SUM(I192:I193)</f>
        <v>51</v>
      </c>
      <c r="L192" s="117">
        <f>SUM(J192:J193)</f>
        <v>37.08</v>
      </c>
      <c r="M192" s="118" t="s">
        <v>33</v>
      </c>
      <c r="N192" s="119" t="s">
        <v>32</v>
      </c>
      <c r="O192" s="120" t="s">
        <v>270</v>
      </c>
      <c r="P192" s="514" t="s">
        <v>216</v>
      </c>
      <c r="AE192" s="264"/>
    </row>
    <row r="193" spans="1:31" s="434" customFormat="1" ht="19.5" customHeight="1" thickBot="1">
      <c r="A193" s="121"/>
      <c r="B193" s="337"/>
      <c r="C193" s="337"/>
      <c r="D193" s="433"/>
      <c r="E193" s="122"/>
      <c r="F193" s="338">
        <v>1.3</v>
      </c>
      <c r="G193" s="338">
        <v>0.6</v>
      </c>
      <c r="H193" s="339">
        <v>1.7999999999999999E-2</v>
      </c>
      <c r="I193" s="340">
        <v>6</v>
      </c>
      <c r="J193" s="341">
        <f t="shared" si="60"/>
        <v>4.68</v>
      </c>
      <c r="K193" s="123"/>
      <c r="L193" s="124"/>
      <c r="M193" s="125"/>
      <c r="N193" s="126"/>
      <c r="O193" s="120"/>
      <c r="P193" s="514"/>
      <c r="AE193" s="264"/>
    </row>
    <row r="194" spans="1:31" s="434" customFormat="1" ht="19.5" customHeight="1">
      <c r="A194" s="113">
        <v>43895</v>
      </c>
      <c r="B194" s="308" t="s">
        <v>31</v>
      </c>
      <c r="C194" s="308" t="s">
        <v>66</v>
      </c>
      <c r="D194" s="114" t="s">
        <v>3</v>
      </c>
      <c r="E194" s="115" t="s">
        <v>288</v>
      </c>
      <c r="F194" s="329">
        <v>1.4</v>
      </c>
      <c r="G194" s="329">
        <v>0.6</v>
      </c>
      <c r="H194" s="330">
        <v>1.7999999999999999E-2</v>
      </c>
      <c r="I194" s="331">
        <v>28</v>
      </c>
      <c r="J194" s="332">
        <f t="shared" si="60"/>
        <v>23.52</v>
      </c>
      <c r="K194" s="116">
        <f>SUM(I194:I198)</f>
        <v>51</v>
      </c>
      <c r="L194" s="117">
        <f>SUM(J194:J198)</f>
        <v>44.475000000000001</v>
      </c>
      <c r="M194" s="118" t="s">
        <v>33</v>
      </c>
      <c r="N194" s="119" t="s">
        <v>32</v>
      </c>
      <c r="O194" s="120" t="s">
        <v>270</v>
      </c>
      <c r="P194" s="514" t="s">
        <v>219</v>
      </c>
      <c r="AE194" s="264"/>
    </row>
    <row r="195" spans="1:31" s="909" customFormat="1" ht="19.5" customHeight="1">
      <c r="A195" s="121"/>
      <c r="B195" s="337"/>
      <c r="C195" s="337"/>
      <c r="D195" s="908"/>
      <c r="E195" s="280"/>
      <c r="F195" s="338">
        <v>1.5</v>
      </c>
      <c r="G195" s="338">
        <v>0.6</v>
      </c>
      <c r="H195" s="339">
        <v>1.7999999999999999E-2</v>
      </c>
      <c r="I195" s="340">
        <v>15</v>
      </c>
      <c r="J195" s="341">
        <f t="shared" si="60"/>
        <v>13.499999999999998</v>
      </c>
      <c r="K195" s="123"/>
      <c r="L195" s="124"/>
      <c r="M195" s="125"/>
      <c r="N195" s="126"/>
      <c r="O195" s="120"/>
      <c r="AE195" s="264"/>
    </row>
    <row r="196" spans="1:31" s="909" customFormat="1" ht="19.5" customHeight="1">
      <c r="A196" s="121"/>
      <c r="B196" s="337"/>
      <c r="C196" s="337"/>
      <c r="D196" s="908"/>
      <c r="E196" s="280"/>
      <c r="F196" s="338">
        <v>1.6</v>
      </c>
      <c r="G196" s="338">
        <v>0.6</v>
      </c>
      <c r="H196" s="339">
        <v>1.7999999999999999E-2</v>
      </c>
      <c r="I196" s="340">
        <v>2</v>
      </c>
      <c r="J196" s="341">
        <f t="shared" ref="J196" si="67">F196*G196*I196</f>
        <v>1.92</v>
      </c>
      <c r="K196" s="123"/>
      <c r="L196" s="124"/>
      <c r="M196" s="125"/>
      <c r="N196" s="126"/>
      <c r="O196" s="120"/>
      <c r="AE196" s="264"/>
    </row>
    <row r="197" spans="1:31" s="434" customFormat="1" ht="19.5" customHeight="1">
      <c r="A197" s="121"/>
      <c r="B197" s="337"/>
      <c r="C197" s="337"/>
      <c r="D197" s="597"/>
      <c r="E197" s="280"/>
      <c r="F197" s="338">
        <v>1.7</v>
      </c>
      <c r="G197" s="338">
        <v>0.6</v>
      </c>
      <c r="H197" s="339">
        <v>1.7999999999999999E-2</v>
      </c>
      <c r="I197" s="340">
        <v>3</v>
      </c>
      <c r="J197" s="341">
        <f t="shared" si="60"/>
        <v>3.06</v>
      </c>
      <c r="K197" s="123"/>
      <c r="L197" s="124"/>
      <c r="M197" s="125"/>
      <c r="N197" s="126"/>
      <c r="O197" s="120"/>
      <c r="P197" s="514"/>
      <c r="AE197" s="264"/>
    </row>
    <row r="198" spans="1:31" s="434" customFormat="1" ht="19.5" customHeight="1" thickBot="1">
      <c r="A198" s="127"/>
      <c r="B198" s="333"/>
      <c r="C198" s="333"/>
      <c r="D198" s="128"/>
      <c r="E198" s="129"/>
      <c r="F198" s="334">
        <v>1.5</v>
      </c>
      <c r="G198" s="334">
        <v>0.55000000000000004</v>
      </c>
      <c r="H198" s="335">
        <v>1.7999999999999999E-2</v>
      </c>
      <c r="I198" s="336">
        <v>3</v>
      </c>
      <c r="J198" s="469">
        <f t="shared" si="60"/>
        <v>2.4750000000000001</v>
      </c>
      <c r="K198" s="130"/>
      <c r="L198" s="131"/>
      <c r="M198" s="132"/>
      <c r="N198" s="133"/>
      <c r="O198" s="120"/>
      <c r="P198" s="514"/>
      <c r="AE198" s="264"/>
    </row>
    <row r="199" spans="1:31" s="434" customFormat="1" ht="19.5" customHeight="1">
      <c r="A199" s="113">
        <v>43895</v>
      </c>
      <c r="B199" s="308" t="s">
        <v>31</v>
      </c>
      <c r="C199" s="308" t="s">
        <v>66</v>
      </c>
      <c r="D199" s="114" t="s">
        <v>3</v>
      </c>
      <c r="E199" s="115" t="s">
        <v>289</v>
      </c>
      <c r="F199" s="329">
        <v>0.9</v>
      </c>
      <c r="G199" s="329">
        <v>0.6</v>
      </c>
      <c r="H199" s="330">
        <v>1.7999999999999999E-2</v>
      </c>
      <c r="I199" s="331">
        <v>24</v>
      </c>
      <c r="J199" s="332">
        <f t="shared" si="60"/>
        <v>12.96</v>
      </c>
      <c r="K199" s="116">
        <f>SUM(I199:I203)</f>
        <v>50</v>
      </c>
      <c r="L199" s="117">
        <f>SUM(J199:J203)</f>
        <v>29.105</v>
      </c>
      <c r="M199" s="118" t="s">
        <v>33</v>
      </c>
      <c r="N199" s="119" t="s">
        <v>32</v>
      </c>
      <c r="O199" s="120" t="s">
        <v>270</v>
      </c>
      <c r="P199" s="514" t="s">
        <v>219</v>
      </c>
      <c r="AE199" s="264"/>
    </row>
    <row r="200" spans="1:31" s="909" customFormat="1" ht="19.5" customHeight="1">
      <c r="A200" s="121"/>
      <c r="B200" s="337"/>
      <c r="C200" s="337"/>
      <c r="D200" s="908"/>
      <c r="E200" s="122"/>
      <c r="F200" s="338">
        <v>0.9</v>
      </c>
      <c r="G200" s="338">
        <v>0.6</v>
      </c>
      <c r="H200" s="339">
        <v>1.7999999999999999E-2</v>
      </c>
      <c r="I200" s="340">
        <v>3</v>
      </c>
      <c r="J200" s="341">
        <f t="shared" si="60"/>
        <v>1.62</v>
      </c>
      <c r="K200" s="123"/>
      <c r="L200" s="124"/>
      <c r="M200" s="125"/>
      <c r="N200" s="126"/>
      <c r="O200" s="120"/>
      <c r="AE200" s="264"/>
    </row>
    <row r="201" spans="1:31" s="909" customFormat="1" ht="19.5" customHeight="1">
      <c r="A201" s="121"/>
      <c r="B201" s="337"/>
      <c r="C201" s="337"/>
      <c r="D201" s="908"/>
      <c r="E201" s="122"/>
      <c r="F201" s="338">
        <v>1</v>
      </c>
      <c r="G201" s="338">
        <v>0.6</v>
      </c>
      <c r="H201" s="339">
        <v>1.7999999999999999E-2</v>
      </c>
      <c r="I201" s="340">
        <v>10</v>
      </c>
      <c r="J201" s="341">
        <f t="shared" si="60"/>
        <v>6</v>
      </c>
      <c r="K201" s="123"/>
      <c r="L201" s="124"/>
      <c r="M201" s="125"/>
      <c r="N201" s="126"/>
      <c r="O201" s="120"/>
      <c r="AE201" s="264"/>
    </row>
    <row r="202" spans="1:31" s="692" customFormat="1" ht="19.5" customHeight="1">
      <c r="A202" s="121"/>
      <c r="B202" s="337"/>
      <c r="C202" s="337"/>
      <c r="D202" s="691"/>
      <c r="E202" s="122"/>
      <c r="F202" s="338">
        <v>1.1000000000000001</v>
      </c>
      <c r="G202" s="338">
        <v>0.6</v>
      </c>
      <c r="H202" s="339">
        <v>1.7999999999999999E-2</v>
      </c>
      <c r="I202" s="340">
        <v>12</v>
      </c>
      <c r="J202" s="341">
        <f t="shared" ref="J202" si="68">F202*G202*I202</f>
        <v>7.92</v>
      </c>
      <c r="K202" s="123"/>
      <c r="L202" s="124"/>
      <c r="M202" s="125"/>
      <c r="N202" s="126"/>
      <c r="O202" s="120"/>
      <c r="AE202" s="264"/>
    </row>
    <row r="203" spans="1:31" s="434" customFormat="1" ht="19.5" customHeight="1" thickBot="1">
      <c r="A203" s="121"/>
      <c r="B203" s="337"/>
      <c r="C203" s="337"/>
      <c r="D203" s="433"/>
      <c r="E203" s="122"/>
      <c r="F203" s="338">
        <v>1.1000000000000001</v>
      </c>
      <c r="G203" s="338">
        <v>0.55000000000000004</v>
      </c>
      <c r="H203" s="339">
        <v>1.7999999999999999E-2</v>
      </c>
      <c r="I203" s="340">
        <v>1</v>
      </c>
      <c r="J203" s="341">
        <f t="shared" si="60"/>
        <v>0.60500000000000009</v>
      </c>
      <c r="K203" s="123"/>
      <c r="L203" s="124"/>
      <c r="M203" s="125"/>
      <c r="N203" s="126"/>
      <c r="O203" s="120"/>
      <c r="P203" s="514"/>
      <c r="AE203" s="264"/>
    </row>
    <row r="204" spans="1:31" s="434" customFormat="1" ht="19.5" customHeight="1">
      <c r="A204" s="113">
        <v>43895</v>
      </c>
      <c r="B204" s="308" t="s">
        <v>31</v>
      </c>
      <c r="C204" s="308" t="s">
        <v>66</v>
      </c>
      <c r="D204" s="114" t="s">
        <v>4</v>
      </c>
      <c r="E204" s="115" t="s">
        <v>290</v>
      </c>
      <c r="F204" s="329">
        <v>1.2</v>
      </c>
      <c r="G204" s="329">
        <v>0.6</v>
      </c>
      <c r="H204" s="330">
        <v>1.7999999999999999E-2</v>
      </c>
      <c r="I204" s="331">
        <v>49</v>
      </c>
      <c r="J204" s="332">
        <f t="shared" si="60"/>
        <v>35.28</v>
      </c>
      <c r="K204" s="116">
        <f>SUM(I204:I205)</f>
        <v>50</v>
      </c>
      <c r="L204" s="117">
        <f>SUM(J204:J205)</f>
        <v>36.06</v>
      </c>
      <c r="M204" s="118" t="s">
        <v>33</v>
      </c>
      <c r="N204" s="119" t="s">
        <v>32</v>
      </c>
      <c r="O204" s="120" t="s">
        <v>270</v>
      </c>
      <c r="P204" s="514" t="s">
        <v>216</v>
      </c>
      <c r="AE204" s="264"/>
    </row>
    <row r="205" spans="1:31" s="692" customFormat="1" ht="19.5" customHeight="1" thickBot="1">
      <c r="A205" s="121"/>
      <c r="B205" s="337"/>
      <c r="C205" s="337"/>
      <c r="D205" s="691"/>
      <c r="E205" s="122"/>
      <c r="F205" s="338">
        <v>1.3</v>
      </c>
      <c r="G205" s="338">
        <v>0.6</v>
      </c>
      <c r="H205" s="339">
        <v>1.7999999999999999E-2</v>
      </c>
      <c r="I205" s="340">
        <v>1</v>
      </c>
      <c r="J205" s="341">
        <f t="shared" ref="J205" si="69">F205*G205*I205</f>
        <v>0.78</v>
      </c>
      <c r="K205" s="123"/>
      <c r="L205" s="124"/>
      <c r="M205" s="125"/>
      <c r="N205" s="126"/>
      <c r="O205" s="120"/>
      <c r="AE205" s="264"/>
    </row>
    <row r="206" spans="1:31" s="434" customFormat="1" ht="19.5" customHeight="1">
      <c r="A206" s="113">
        <v>43895</v>
      </c>
      <c r="B206" s="308" t="s">
        <v>31</v>
      </c>
      <c r="C206" s="308" t="s">
        <v>66</v>
      </c>
      <c r="D206" s="114" t="s">
        <v>4</v>
      </c>
      <c r="E206" s="115" t="s">
        <v>291</v>
      </c>
      <c r="F206" s="329">
        <v>2.1</v>
      </c>
      <c r="G206" s="329">
        <v>0.6</v>
      </c>
      <c r="H206" s="330">
        <v>1.7999999999999999E-2</v>
      </c>
      <c r="I206" s="331">
        <v>23</v>
      </c>
      <c r="J206" s="332">
        <f t="shared" si="60"/>
        <v>28.98</v>
      </c>
      <c r="K206" s="116">
        <f>SUM(I206:I211)</f>
        <v>50</v>
      </c>
      <c r="L206" s="117">
        <f>SUM(J206:J211)</f>
        <v>62.64</v>
      </c>
      <c r="M206" s="118" t="s">
        <v>33</v>
      </c>
      <c r="N206" s="119" t="s">
        <v>32</v>
      </c>
      <c r="O206" s="120" t="s">
        <v>229</v>
      </c>
      <c r="P206" s="514" t="s">
        <v>219</v>
      </c>
      <c r="AE206" s="264"/>
    </row>
    <row r="207" spans="1:31" s="909" customFormat="1" ht="19.5" customHeight="1">
      <c r="A207" s="121"/>
      <c r="B207" s="337"/>
      <c r="C207" s="337"/>
      <c r="D207" s="908"/>
      <c r="E207" s="122"/>
      <c r="F207" s="338">
        <v>1.9</v>
      </c>
      <c r="G207" s="338">
        <v>0.6</v>
      </c>
      <c r="H207" s="339">
        <v>1.7999999999999999E-2</v>
      </c>
      <c r="I207" s="340">
        <v>6</v>
      </c>
      <c r="J207" s="341">
        <f t="shared" si="60"/>
        <v>6.84</v>
      </c>
      <c r="K207" s="123"/>
      <c r="L207" s="124"/>
      <c r="M207" s="125"/>
      <c r="N207" s="126"/>
      <c r="O207" s="120"/>
      <c r="AE207" s="264"/>
    </row>
    <row r="208" spans="1:31" s="909" customFormat="1" ht="19.5" customHeight="1">
      <c r="A208" s="121"/>
      <c r="B208" s="337"/>
      <c r="C208" s="337"/>
      <c r="D208" s="908"/>
      <c r="E208" s="122"/>
      <c r="F208" s="338">
        <v>2</v>
      </c>
      <c r="G208" s="338">
        <v>0.6</v>
      </c>
      <c r="H208" s="339">
        <v>1.7999999999999999E-2</v>
      </c>
      <c r="I208" s="340">
        <v>13</v>
      </c>
      <c r="J208" s="341">
        <f t="shared" ref="J208" si="70">F208*G208*I208</f>
        <v>15.6</v>
      </c>
      <c r="K208" s="123"/>
      <c r="L208" s="124"/>
      <c r="M208" s="125"/>
      <c r="N208" s="126"/>
      <c r="O208" s="120"/>
      <c r="AE208" s="264"/>
    </row>
    <row r="209" spans="1:31" s="909" customFormat="1" ht="19.5" customHeight="1">
      <c r="A209" s="121"/>
      <c r="B209" s="337"/>
      <c r="C209" s="337"/>
      <c r="D209" s="908"/>
      <c r="E209" s="122"/>
      <c r="F209" s="338">
        <v>1.8</v>
      </c>
      <c r="G209" s="338">
        <v>0.6</v>
      </c>
      <c r="H209" s="339">
        <v>1.7999999999999999E-2</v>
      </c>
      <c r="I209" s="340">
        <v>1</v>
      </c>
      <c r="J209" s="341">
        <f t="shared" ref="J209" si="71">F209*G209*I209</f>
        <v>1.08</v>
      </c>
      <c r="K209" s="123"/>
      <c r="L209" s="124"/>
      <c r="M209" s="125"/>
      <c r="N209" s="126"/>
      <c r="O209" s="120"/>
      <c r="AE209" s="264"/>
    </row>
    <row r="210" spans="1:31" s="434" customFormat="1" ht="19.5" customHeight="1">
      <c r="A210" s="121"/>
      <c r="B210" s="337"/>
      <c r="C210" s="337"/>
      <c r="D210" s="433"/>
      <c r="E210" s="122"/>
      <c r="F210" s="338">
        <v>2.2000000000000002</v>
      </c>
      <c r="G210" s="338">
        <v>0.6</v>
      </c>
      <c r="H210" s="339">
        <v>1.7999999999999999E-2</v>
      </c>
      <c r="I210" s="340">
        <v>4</v>
      </c>
      <c r="J210" s="341">
        <f t="shared" si="60"/>
        <v>5.28</v>
      </c>
      <c r="K210" s="123"/>
      <c r="L210" s="124"/>
      <c r="M210" s="125"/>
      <c r="N210" s="126"/>
      <c r="O210" s="120"/>
      <c r="P210" s="514"/>
      <c r="AE210" s="264"/>
    </row>
    <row r="211" spans="1:31" s="434" customFormat="1" ht="19.5" customHeight="1" thickBot="1">
      <c r="A211" s="121"/>
      <c r="B211" s="337"/>
      <c r="C211" s="337"/>
      <c r="D211" s="433"/>
      <c r="E211" s="122"/>
      <c r="F211" s="338">
        <v>2.7</v>
      </c>
      <c r="G211" s="338">
        <v>0.6</v>
      </c>
      <c r="H211" s="339">
        <v>1.7999999999999999E-2</v>
      </c>
      <c r="I211" s="340">
        <v>3</v>
      </c>
      <c r="J211" s="341">
        <f t="shared" si="60"/>
        <v>4.8600000000000003</v>
      </c>
      <c r="K211" s="123"/>
      <c r="L211" s="124"/>
      <c r="M211" s="125"/>
      <c r="N211" s="126"/>
      <c r="O211" s="120"/>
      <c r="P211" s="514"/>
      <c r="AE211" s="264"/>
    </row>
    <row r="212" spans="1:31" s="434" customFormat="1" ht="19.5" customHeight="1">
      <c r="A212" s="113">
        <v>43895</v>
      </c>
      <c r="B212" s="308" t="s">
        <v>31</v>
      </c>
      <c r="C212" s="308" t="s">
        <v>66</v>
      </c>
      <c r="D212" s="114" t="s">
        <v>4</v>
      </c>
      <c r="E212" s="115" t="s">
        <v>292</v>
      </c>
      <c r="F212" s="329">
        <v>0.9</v>
      </c>
      <c r="G212" s="329">
        <v>0.6</v>
      </c>
      <c r="H212" s="330">
        <v>1.7999999999999999E-2</v>
      </c>
      <c r="I212" s="331">
        <v>8</v>
      </c>
      <c r="J212" s="332">
        <f t="shared" si="60"/>
        <v>4.32</v>
      </c>
      <c r="K212" s="116">
        <f>SUM(I212:I216)</f>
        <v>50</v>
      </c>
      <c r="L212" s="117">
        <f>SUM(J212:J216)</f>
        <v>34.08</v>
      </c>
      <c r="M212" s="118" t="s">
        <v>33</v>
      </c>
      <c r="N212" s="119" t="s">
        <v>32</v>
      </c>
      <c r="O212" s="120" t="s">
        <v>270</v>
      </c>
      <c r="P212" s="514" t="s">
        <v>219</v>
      </c>
      <c r="AE212" s="264"/>
    </row>
    <row r="213" spans="1:31" s="909" customFormat="1" ht="19.5" customHeight="1">
      <c r="A213" s="121"/>
      <c r="B213" s="337"/>
      <c r="C213" s="337"/>
      <c r="D213" s="908"/>
      <c r="E213" s="122"/>
      <c r="F213" s="338">
        <v>1</v>
      </c>
      <c r="G213" s="338">
        <v>0.6</v>
      </c>
      <c r="H213" s="339">
        <v>1.7999999999999999E-2</v>
      </c>
      <c r="I213" s="340">
        <v>5</v>
      </c>
      <c r="J213" s="341">
        <f t="shared" ref="J213:J214" si="72">F213*G213*I213</f>
        <v>3</v>
      </c>
      <c r="K213" s="123"/>
      <c r="L213" s="124"/>
      <c r="M213" s="125"/>
      <c r="N213" s="126"/>
      <c r="O213" s="120"/>
      <c r="AE213" s="264"/>
    </row>
    <row r="214" spans="1:31" s="909" customFormat="1" ht="19.5" customHeight="1">
      <c r="A214" s="121"/>
      <c r="B214" s="337"/>
      <c r="C214" s="337"/>
      <c r="D214" s="908"/>
      <c r="E214" s="122"/>
      <c r="F214" s="338">
        <v>1.1000000000000001</v>
      </c>
      <c r="G214" s="338">
        <v>0.6</v>
      </c>
      <c r="H214" s="339">
        <v>1.7999999999999999E-2</v>
      </c>
      <c r="I214" s="340">
        <v>10</v>
      </c>
      <c r="J214" s="341">
        <f t="shared" si="72"/>
        <v>6.6000000000000005</v>
      </c>
      <c r="K214" s="123"/>
      <c r="L214" s="124"/>
      <c r="M214" s="125"/>
      <c r="N214" s="126"/>
      <c r="O214" s="120"/>
      <c r="AE214" s="264"/>
    </row>
    <row r="215" spans="1:31" s="909" customFormat="1" ht="19.5" customHeight="1">
      <c r="A215" s="121"/>
      <c r="B215" s="337"/>
      <c r="C215" s="337"/>
      <c r="D215" s="908"/>
      <c r="E215" s="122"/>
      <c r="F215" s="338">
        <v>1.2</v>
      </c>
      <c r="G215" s="338">
        <v>0.6</v>
      </c>
      <c r="H215" s="339">
        <v>1.7999999999999999E-2</v>
      </c>
      <c r="I215" s="340">
        <v>15</v>
      </c>
      <c r="J215" s="341">
        <f t="shared" si="60"/>
        <v>10.799999999999999</v>
      </c>
      <c r="K215" s="123"/>
      <c r="L215" s="124"/>
      <c r="M215" s="125"/>
      <c r="N215" s="126"/>
      <c r="O215" s="120"/>
      <c r="AE215" s="264"/>
    </row>
    <row r="216" spans="1:31" s="460" customFormat="1" ht="19.5" customHeight="1" thickBot="1">
      <c r="A216" s="121"/>
      <c r="B216" s="337"/>
      <c r="C216" s="337"/>
      <c r="D216" s="599"/>
      <c r="E216" s="122"/>
      <c r="F216" s="338">
        <v>1.3</v>
      </c>
      <c r="G216" s="338">
        <v>0.6</v>
      </c>
      <c r="H216" s="339">
        <v>1.7999999999999999E-2</v>
      </c>
      <c r="I216" s="340">
        <v>12</v>
      </c>
      <c r="J216" s="341">
        <f t="shared" ref="J216:J274" si="73">F216*G216*I216</f>
        <v>9.36</v>
      </c>
      <c r="K216" s="123"/>
      <c r="L216" s="124"/>
      <c r="M216" s="125"/>
      <c r="N216" s="126"/>
      <c r="O216" s="120"/>
      <c r="P216" s="514"/>
      <c r="AE216" s="264"/>
    </row>
    <row r="217" spans="1:31" s="434" customFormat="1" ht="19.5" customHeight="1">
      <c r="A217" s="113">
        <v>43895</v>
      </c>
      <c r="B217" s="308" t="s">
        <v>31</v>
      </c>
      <c r="C217" s="308" t="s">
        <v>66</v>
      </c>
      <c r="D217" s="114" t="s">
        <v>3</v>
      </c>
      <c r="E217" s="115" t="s">
        <v>293</v>
      </c>
      <c r="F217" s="329">
        <v>1</v>
      </c>
      <c r="G217" s="329">
        <v>0.6</v>
      </c>
      <c r="H217" s="330">
        <v>1.7999999999999999E-2</v>
      </c>
      <c r="I217" s="331">
        <v>22</v>
      </c>
      <c r="J217" s="332">
        <f t="shared" si="73"/>
        <v>13.2</v>
      </c>
      <c r="K217" s="116">
        <f>SUM(I217:I219)</f>
        <v>50</v>
      </c>
      <c r="L217" s="117">
        <f>SUM(J217:J219)</f>
        <v>30.480000000000004</v>
      </c>
      <c r="M217" s="118" t="s">
        <v>33</v>
      </c>
      <c r="N217" s="119" t="s">
        <v>32</v>
      </c>
      <c r="O217" s="120" t="s">
        <v>270</v>
      </c>
      <c r="P217" s="514" t="s">
        <v>216</v>
      </c>
      <c r="AE217" s="264"/>
    </row>
    <row r="218" spans="1:31" s="694" customFormat="1" ht="19.5" customHeight="1">
      <c r="A218" s="121"/>
      <c r="B218" s="337"/>
      <c r="C218" s="337"/>
      <c r="D218" s="693"/>
      <c r="E218" s="122"/>
      <c r="F218" s="338">
        <v>0.9</v>
      </c>
      <c r="G218" s="338">
        <v>0.6</v>
      </c>
      <c r="H218" s="339">
        <v>1.7999999999999999E-2</v>
      </c>
      <c r="I218" s="340">
        <v>10</v>
      </c>
      <c r="J218" s="341">
        <f t="shared" ref="J218" si="74">F218*G218*I218</f>
        <v>5.4</v>
      </c>
      <c r="K218" s="123"/>
      <c r="L218" s="124"/>
      <c r="M218" s="125"/>
      <c r="N218" s="126"/>
      <c r="O218" s="120"/>
      <c r="AE218" s="264"/>
    </row>
    <row r="219" spans="1:31" s="434" customFormat="1" ht="19.5" customHeight="1" thickBot="1">
      <c r="A219" s="121"/>
      <c r="B219" s="337"/>
      <c r="C219" s="337"/>
      <c r="D219" s="433"/>
      <c r="E219" s="122"/>
      <c r="F219" s="338">
        <v>1.1000000000000001</v>
      </c>
      <c r="G219" s="338">
        <v>0.6</v>
      </c>
      <c r="H219" s="339">
        <v>1.7999999999999999E-2</v>
      </c>
      <c r="I219" s="340">
        <v>18</v>
      </c>
      <c r="J219" s="341">
        <f t="shared" si="73"/>
        <v>11.88</v>
      </c>
      <c r="K219" s="123"/>
      <c r="L219" s="124"/>
      <c r="M219" s="125"/>
      <c r="N219" s="126"/>
      <c r="O219" s="120"/>
      <c r="P219" s="514"/>
      <c r="AE219" s="264"/>
    </row>
    <row r="220" spans="1:31" s="434" customFormat="1" ht="19.5" customHeight="1">
      <c r="A220" s="113">
        <v>43895</v>
      </c>
      <c r="B220" s="308" t="s">
        <v>31</v>
      </c>
      <c r="C220" s="308" t="s">
        <v>66</v>
      </c>
      <c r="D220" s="114" t="s">
        <v>4</v>
      </c>
      <c r="E220" s="115" t="s">
        <v>309</v>
      </c>
      <c r="F220" s="329">
        <v>1.1000000000000001</v>
      </c>
      <c r="G220" s="329">
        <v>0.6</v>
      </c>
      <c r="H220" s="330">
        <v>1.7999999999999999E-2</v>
      </c>
      <c r="I220" s="331">
        <v>35</v>
      </c>
      <c r="J220" s="332">
        <f t="shared" si="73"/>
        <v>23.1</v>
      </c>
      <c r="K220" s="116">
        <f>SUM(I220:I222)</f>
        <v>50</v>
      </c>
      <c r="L220" s="117">
        <f>SUM(J220:J222)</f>
        <v>31.8</v>
      </c>
      <c r="M220" s="118" t="s">
        <v>33</v>
      </c>
      <c r="N220" s="119"/>
      <c r="O220" s="120"/>
      <c r="P220" s="514" t="s">
        <v>216</v>
      </c>
      <c r="AE220" s="264"/>
    </row>
    <row r="221" spans="1:31" s="909" customFormat="1" ht="19.5" customHeight="1">
      <c r="A221" s="121"/>
      <c r="B221" s="337"/>
      <c r="C221" s="337"/>
      <c r="D221" s="908"/>
      <c r="E221" s="122"/>
      <c r="F221" s="338">
        <v>0.9</v>
      </c>
      <c r="G221" s="338">
        <v>0.6</v>
      </c>
      <c r="H221" s="339">
        <v>1.7999999999999999E-2</v>
      </c>
      <c r="I221" s="340">
        <v>5</v>
      </c>
      <c r="J221" s="341">
        <f t="shared" ref="J221" si="75">F221*G221*I221</f>
        <v>2.7</v>
      </c>
      <c r="K221" s="123"/>
      <c r="L221" s="124"/>
      <c r="M221" s="125"/>
      <c r="N221" s="126"/>
      <c r="O221" s="120"/>
      <c r="AE221" s="264"/>
    </row>
    <row r="222" spans="1:31" s="434" customFormat="1" ht="19.5" customHeight="1" thickBot="1">
      <c r="A222" s="121"/>
      <c r="B222" s="337"/>
      <c r="C222" s="337"/>
      <c r="D222" s="433"/>
      <c r="E222" s="122"/>
      <c r="F222" s="338">
        <v>1</v>
      </c>
      <c r="G222" s="338">
        <v>0.6</v>
      </c>
      <c r="H222" s="339">
        <v>1.7999999999999999E-2</v>
      </c>
      <c r="I222" s="340">
        <v>10</v>
      </c>
      <c r="J222" s="341">
        <f t="shared" si="73"/>
        <v>6</v>
      </c>
      <c r="K222" s="123"/>
      <c r="L222" s="124"/>
      <c r="M222" s="125"/>
      <c r="N222" s="126"/>
      <c r="O222" s="120"/>
      <c r="P222" s="514"/>
      <c r="AE222" s="264"/>
    </row>
    <row r="223" spans="1:31" s="434" customFormat="1" ht="19.5" customHeight="1">
      <c r="A223" s="113">
        <v>43895</v>
      </c>
      <c r="B223" s="308" t="s">
        <v>31</v>
      </c>
      <c r="C223" s="308" t="s">
        <v>66</v>
      </c>
      <c r="D223" s="114" t="s">
        <v>3</v>
      </c>
      <c r="E223" s="115" t="s">
        <v>310</v>
      </c>
      <c r="F223" s="329">
        <v>1.6</v>
      </c>
      <c r="G223" s="329">
        <v>0.6</v>
      </c>
      <c r="H223" s="330">
        <v>1.7999999999999999E-2</v>
      </c>
      <c r="I223" s="331">
        <v>25</v>
      </c>
      <c r="J223" s="332">
        <f t="shared" si="73"/>
        <v>24</v>
      </c>
      <c r="K223" s="116">
        <f>SUM(I223:I226)</f>
        <v>50</v>
      </c>
      <c r="L223" s="117">
        <f>SUM(J223:J226)</f>
        <v>48.704999999999998</v>
      </c>
      <c r="M223" s="118" t="s">
        <v>33</v>
      </c>
      <c r="N223" s="119" t="s">
        <v>32</v>
      </c>
      <c r="O223" s="120" t="s">
        <v>270</v>
      </c>
      <c r="P223" s="514" t="s">
        <v>216</v>
      </c>
      <c r="AE223" s="264"/>
    </row>
    <row r="224" spans="1:31" s="698" customFormat="1" ht="19.5" customHeight="1">
      <c r="A224" s="121"/>
      <c r="B224" s="337"/>
      <c r="C224" s="337"/>
      <c r="D224" s="697"/>
      <c r="E224" s="122"/>
      <c r="F224" s="338">
        <v>1.7</v>
      </c>
      <c r="G224" s="338">
        <v>0.6</v>
      </c>
      <c r="H224" s="339">
        <v>1.7999999999999999E-2</v>
      </c>
      <c r="I224" s="340">
        <v>19</v>
      </c>
      <c r="J224" s="341">
        <f t="shared" si="73"/>
        <v>19.38</v>
      </c>
      <c r="K224" s="123"/>
      <c r="L224" s="124"/>
      <c r="M224" s="125"/>
      <c r="N224" s="126"/>
      <c r="O224" s="120"/>
      <c r="AE224" s="264"/>
    </row>
    <row r="225" spans="1:31" s="698" customFormat="1" ht="19.5" customHeight="1">
      <c r="A225" s="121"/>
      <c r="B225" s="337"/>
      <c r="C225" s="337"/>
      <c r="D225" s="697"/>
      <c r="E225" s="122"/>
      <c r="F225" s="338">
        <v>1.5</v>
      </c>
      <c r="G225" s="338">
        <v>0.6</v>
      </c>
      <c r="H225" s="339">
        <v>1.7999999999999999E-2</v>
      </c>
      <c r="I225" s="340">
        <v>5</v>
      </c>
      <c r="J225" s="341">
        <f t="shared" ref="J225" si="76">F225*G225*I225</f>
        <v>4.5</v>
      </c>
      <c r="K225" s="123"/>
      <c r="L225" s="124"/>
      <c r="M225" s="125"/>
      <c r="N225" s="126"/>
      <c r="O225" s="120"/>
      <c r="AE225" s="264"/>
    </row>
    <row r="226" spans="1:31" s="602" customFormat="1" ht="19.5" customHeight="1" thickBot="1">
      <c r="A226" s="121"/>
      <c r="B226" s="337"/>
      <c r="C226" s="337"/>
      <c r="D226" s="601"/>
      <c r="E226" s="122"/>
      <c r="F226" s="338">
        <v>1.5</v>
      </c>
      <c r="G226" s="338">
        <v>0.55000000000000004</v>
      </c>
      <c r="H226" s="339">
        <v>1.7999999999999999E-2</v>
      </c>
      <c r="I226" s="340">
        <v>1</v>
      </c>
      <c r="J226" s="341">
        <f t="shared" si="73"/>
        <v>0.82500000000000007</v>
      </c>
      <c r="K226" s="123"/>
      <c r="L226" s="124"/>
      <c r="M226" s="125"/>
      <c r="N226" s="126"/>
      <c r="O226" s="120"/>
      <c r="AE226" s="264"/>
    </row>
    <row r="227" spans="1:31" s="434" customFormat="1" ht="19.5" customHeight="1">
      <c r="A227" s="113">
        <v>43895</v>
      </c>
      <c r="B227" s="308" t="s">
        <v>31</v>
      </c>
      <c r="C227" s="308" t="s">
        <v>66</v>
      </c>
      <c r="D227" s="114" t="s">
        <v>4</v>
      </c>
      <c r="E227" s="115" t="s">
        <v>311</v>
      </c>
      <c r="F227" s="329">
        <v>1.4</v>
      </c>
      <c r="G227" s="329">
        <v>0.6</v>
      </c>
      <c r="H227" s="330">
        <v>1.7999999999999999E-2</v>
      </c>
      <c r="I227" s="331">
        <v>19</v>
      </c>
      <c r="J227" s="332">
        <f t="shared" si="73"/>
        <v>15.959999999999999</v>
      </c>
      <c r="K227" s="116">
        <f>SUM(I227:I229)</f>
        <v>50</v>
      </c>
      <c r="L227" s="117">
        <f>SUM(J227:J229)</f>
        <v>44.64</v>
      </c>
      <c r="M227" s="118" t="s">
        <v>33</v>
      </c>
      <c r="N227" s="119"/>
      <c r="O227" s="120"/>
      <c r="P227" s="514" t="s">
        <v>216</v>
      </c>
      <c r="AE227" s="264"/>
    </row>
    <row r="228" spans="1:31" s="434" customFormat="1" ht="19.5" customHeight="1">
      <c r="A228" s="121"/>
      <c r="B228" s="337"/>
      <c r="C228" s="337"/>
      <c r="D228" s="433"/>
      <c r="E228" s="122"/>
      <c r="F228" s="338">
        <v>1.6</v>
      </c>
      <c r="G228" s="338">
        <v>0.6</v>
      </c>
      <c r="H228" s="339">
        <v>1.7999999999999999E-2</v>
      </c>
      <c r="I228" s="340">
        <v>13</v>
      </c>
      <c r="J228" s="341">
        <f t="shared" si="73"/>
        <v>12.48</v>
      </c>
      <c r="K228" s="123"/>
      <c r="L228" s="124"/>
      <c r="M228" s="125"/>
      <c r="N228" s="126"/>
      <c r="O228" s="120"/>
      <c r="P228" s="514"/>
      <c r="AE228" s="264"/>
    </row>
    <row r="229" spans="1:31" s="434" customFormat="1" ht="19.5" customHeight="1" thickBot="1">
      <c r="A229" s="121"/>
      <c r="B229" s="337"/>
      <c r="C229" s="337"/>
      <c r="D229" s="433"/>
      <c r="E229" s="122"/>
      <c r="F229" s="338">
        <v>1.5</v>
      </c>
      <c r="G229" s="338">
        <v>0.6</v>
      </c>
      <c r="H229" s="339">
        <v>1.7999999999999999E-2</v>
      </c>
      <c r="I229" s="340">
        <v>18</v>
      </c>
      <c r="J229" s="341">
        <f t="shared" si="73"/>
        <v>16.2</v>
      </c>
      <c r="K229" s="123"/>
      <c r="L229" s="124"/>
      <c r="M229" s="125"/>
      <c r="N229" s="126"/>
      <c r="O229" s="120"/>
      <c r="P229" s="514"/>
      <c r="AE229" s="264"/>
    </row>
    <row r="230" spans="1:31" s="434" customFormat="1" ht="19.5" customHeight="1">
      <c r="A230" s="113">
        <v>43895</v>
      </c>
      <c r="B230" s="308" t="s">
        <v>31</v>
      </c>
      <c r="C230" s="308" t="s">
        <v>66</v>
      </c>
      <c r="D230" s="114" t="s">
        <v>3</v>
      </c>
      <c r="E230" s="115" t="s">
        <v>312</v>
      </c>
      <c r="F230" s="329">
        <v>1.2</v>
      </c>
      <c r="G230" s="329">
        <v>0.6</v>
      </c>
      <c r="H230" s="330">
        <v>1.7999999999999999E-2</v>
      </c>
      <c r="I230" s="331">
        <v>35</v>
      </c>
      <c r="J230" s="332">
        <f t="shared" si="73"/>
        <v>25.2</v>
      </c>
      <c r="K230" s="116">
        <f>SUM(I230:I231)</f>
        <v>50</v>
      </c>
      <c r="L230" s="117">
        <f>SUM(J230:J231)</f>
        <v>36.9</v>
      </c>
      <c r="M230" s="118" t="s">
        <v>33</v>
      </c>
      <c r="N230" s="119" t="s">
        <v>32</v>
      </c>
      <c r="O230" s="120" t="s">
        <v>270</v>
      </c>
      <c r="P230" s="514" t="s">
        <v>216</v>
      </c>
      <c r="AE230" s="264"/>
    </row>
    <row r="231" spans="1:31" s="434" customFormat="1" ht="19.5" customHeight="1" thickBot="1">
      <c r="A231" s="121"/>
      <c r="B231" s="337"/>
      <c r="C231" s="337"/>
      <c r="D231" s="433"/>
      <c r="E231" s="122"/>
      <c r="F231" s="338">
        <v>1.3</v>
      </c>
      <c r="G231" s="338">
        <v>0.6</v>
      </c>
      <c r="H231" s="339">
        <v>1.7999999999999999E-2</v>
      </c>
      <c r="I231" s="340">
        <v>15</v>
      </c>
      <c r="J231" s="341">
        <f t="shared" si="73"/>
        <v>11.700000000000001</v>
      </c>
      <c r="K231" s="123"/>
      <c r="L231" s="124"/>
      <c r="M231" s="125"/>
      <c r="N231" s="126"/>
      <c r="O231" s="120"/>
      <c r="P231" s="514"/>
      <c r="AE231" s="264"/>
    </row>
    <row r="232" spans="1:31" s="403" customFormat="1" ht="19.5" customHeight="1">
      <c r="A232" s="113">
        <v>43895</v>
      </c>
      <c r="B232" s="308" t="s">
        <v>31</v>
      </c>
      <c r="C232" s="308" t="s">
        <v>66</v>
      </c>
      <c r="D232" s="114" t="s">
        <v>4</v>
      </c>
      <c r="E232" s="115" t="s">
        <v>313</v>
      </c>
      <c r="F232" s="329">
        <v>2.2000000000000002</v>
      </c>
      <c r="G232" s="329">
        <v>0.6</v>
      </c>
      <c r="H232" s="330">
        <v>1.7999999999999999E-2</v>
      </c>
      <c r="I232" s="331">
        <v>7</v>
      </c>
      <c r="J232" s="332">
        <f t="shared" si="73"/>
        <v>9.24</v>
      </c>
      <c r="K232" s="116">
        <f>SUM(I232:I237)</f>
        <v>43</v>
      </c>
      <c r="L232" s="117">
        <f>SUM(J232:J237)</f>
        <v>52.620000000000005</v>
      </c>
      <c r="M232" s="118" t="s">
        <v>33</v>
      </c>
      <c r="N232" s="119" t="s">
        <v>32</v>
      </c>
      <c r="O232" s="120" t="s">
        <v>229</v>
      </c>
      <c r="P232" s="514" t="s">
        <v>219</v>
      </c>
      <c r="AE232" s="264"/>
    </row>
    <row r="233" spans="1:31" s="913" customFormat="1" ht="19.5" customHeight="1">
      <c r="A233" s="121"/>
      <c r="B233" s="337"/>
      <c r="C233" s="337"/>
      <c r="D233" s="912"/>
      <c r="E233" s="122"/>
      <c r="F233" s="338">
        <v>2.1</v>
      </c>
      <c r="G233" s="338">
        <v>0.6</v>
      </c>
      <c r="H233" s="339">
        <v>1.7999999999999999E-2</v>
      </c>
      <c r="I233" s="340">
        <v>3</v>
      </c>
      <c r="J233" s="341">
        <f t="shared" ref="J233:J234" si="77">F233*G233*I233</f>
        <v>3.7800000000000002</v>
      </c>
      <c r="K233" s="123"/>
      <c r="L233" s="124"/>
      <c r="M233" s="125"/>
      <c r="N233" s="126"/>
      <c r="O233" s="120"/>
      <c r="AE233" s="264"/>
    </row>
    <row r="234" spans="1:31" s="913" customFormat="1" ht="19.5" customHeight="1">
      <c r="A234" s="121"/>
      <c r="B234" s="337"/>
      <c r="C234" s="337"/>
      <c r="D234" s="912"/>
      <c r="E234" s="122"/>
      <c r="F234" s="338">
        <v>2.2999999999999998</v>
      </c>
      <c r="G234" s="338">
        <v>0.6</v>
      </c>
      <c r="H234" s="339">
        <v>1.7999999999999999E-2</v>
      </c>
      <c r="I234" s="340">
        <v>4</v>
      </c>
      <c r="J234" s="341">
        <f t="shared" si="77"/>
        <v>5.52</v>
      </c>
      <c r="K234" s="123"/>
      <c r="L234" s="124"/>
      <c r="M234" s="125"/>
      <c r="N234" s="126"/>
      <c r="O234" s="120"/>
      <c r="AE234" s="264"/>
    </row>
    <row r="235" spans="1:31" s="913" customFormat="1" ht="19.5" customHeight="1">
      <c r="A235" s="121"/>
      <c r="B235" s="337"/>
      <c r="C235" s="337"/>
      <c r="D235" s="912"/>
      <c r="E235" s="122"/>
      <c r="F235" s="338">
        <v>1.7</v>
      </c>
      <c r="G235" s="338">
        <v>0.6</v>
      </c>
      <c r="H235" s="339">
        <v>1.7999999999999999E-2</v>
      </c>
      <c r="I235" s="340">
        <v>20</v>
      </c>
      <c r="J235" s="341">
        <f t="shared" si="73"/>
        <v>20.399999999999999</v>
      </c>
      <c r="K235" s="123"/>
      <c r="L235" s="124"/>
      <c r="M235" s="125"/>
      <c r="N235" s="126"/>
      <c r="O235" s="120"/>
      <c r="AE235" s="264"/>
    </row>
    <row r="236" spans="1:31" s="700" customFormat="1" ht="19.5" customHeight="1">
      <c r="A236" s="121"/>
      <c r="B236" s="337"/>
      <c r="C236" s="337"/>
      <c r="D236" s="699"/>
      <c r="E236" s="122"/>
      <c r="F236" s="338">
        <v>2</v>
      </c>
      <c r="G236" s="338">
        <v>0.6</v>
      </c>
      <c r="H236" s="339">
        <v>1.7999999999999999E-2</v>
      </c>
      <c r="I236" s="340">
        <v>1</v>
      </c>
      <c r="J236" s="341">
        <f t="shared" ref="J236" si="78">F236*G236*I236</f>
        <v>1.2</v>
      </c>
      <c r="K236" s="123"/>
      <c r="L236" s="124"/>
      <c r="M236" s="125"/>
      <c r="N236" s="126"/>
      <c r="O236" s="120"/>
      <c r="AE236" s="264"/>
    </row>
    <row r="237" spans="1:31" s="403" customFormat="1" ht="19.5" customHeight="1" thickBot="1">
      <c r="A237" s="121"/>
      <c r="B237" s="337"/>
      <c r="C237" s="337"/>
      <c r="D237" s="402"/>
      <c r="E237" s="122"/>
      <c r="F237" s="338">
        <v>2.6</v>
      </c>
      <c r="G237" s="338">
        <v>0.6</v>
      </c>
      <c r="H237" s="339">
        <v>1.7999999999999999E-2</v>
      </c>
      <c r="I237" s="340">
        <v>8</v>
      </c>
      <c r="J237" s="341">
        <f t="shared" si="73"/>
        <v>12.48</v>
      </c>
      <c r="K237" s="123"/>
      <c r="L237" s="124"/>
      <c r="M237" s="125"/>
      <c r="N237" s="126"/>
      <c r="O237" s="120"/>
      <c r="P237" s="514"/>
      <c r="AE237" s="264"/>
    </row>
    <row r="238" spans="1:31" s="468" customFormat="1" ht="19.5" customHeight="1" thickBot="1">
      <c r="A238" s="113">
        <v>43896</v>
      </c>
      <c r="B238" s="308" t="s">
        <v>31</v>
      </c>
      <c r="C238" s="308" t="s">
        <v>66</v>
      </c>
      <c r="D238" s="114" t="s">
        <v>3</v>
      </c>
      <c r="E238" s="115" t="s">
        <v>269</v>
      </c>
      <c r="F238" s="329">
        <v>1.1000000000000001</v>
      </c>
      <c r="G238" s="329">
        <v>0.6</v>
      </c>
      <c r="H238" s="330">
        <v>1.7999999999999999E-2</v>
      </c>
      <c r="I238" s="331">
        <v>10</v>
      </c>
      <c r="J238" s="332">
        <f t="shared" si="73"/>
        <v>6.6000000000000005</v>
      </c>
      <c r="K238" s="116">
        <f>SUM(I238:I238)</f>
        <v>10</v>
      </c>
      <c r="L238" s="117">
        <f>SUM(J238:J238)</f>
        <v>6.6000000000000005</v>
      </c>
      <c r="M238" s="118" t="s">
        <v>33</v>
      </c>
      <c r="N238" s="119" t="s">
        <v>32</v>
      </c>
      <c r="O238" s="120" t="s">
        <v>270</v>
      </c>
      <c r="P238" s="514" t="s">
        <v>219</v>
      </c>
      <c r="AE238" s="264"/>
    </row>
    <row r="239" spans="1:31" s="468" customFormat="1" ht="19.5" customHeight="1">
      <c r="A239" s="113">
        <v>43896</v>
      </c>
      <c r="B239" s="308" t="s">
        <v>31</v>
      </c>
      <c r="C239" s="308" t="s">
        <v>66</v>
      </c>
      <c r="D239" s="114" t="s">
        <v>4</v>
      </c>
      <c r="E239" s="115" t="s">
        <v>338</v>
      </c>
      <c r="F239" s="329">
        <v>2</v>
      </c>
      <c r="G239" s="329">
        <v>0.6</v>
      </c>
      <c r="H239" s="330">
        <v>1.7999999999999999E-2</v>
      </c>
      <c r="I239" s="331">
        <v>6</v>
      </c>
      <c r="J239" s="332">
        <f t="shared" si="73"/>
        <v>7.1999999999999993</v>
      </c>
      <c r="K239" s="116">
        <f>SUM(I239:I242)</f>
        <v>50</v>
      </c>
      <c r="L239" s="117">
        <f>SUM(J239:J242)</f>
        <v>52.559999999999995</v>
      </c>
      <c r="M239" s="118" t="s">
        <v>33</v>
      </c>
      <c r="N239" s="119" t="s">
        <v>32</v>
      </c>
      <c r="O239" s="120" t="s">
        <v>229</v>
      </c>
      <c r="P239" s="514" t="s">
        <v>219</v>
      </c>
      <c r="AE239" s="264"/>
    </row>
    <row r="240" spans="1:31" s="604" customFormat="1" ht="19.5" customHeight="1">
      <c r="A240" s="121"/>
      <c r="B240" s="337"/>
      <c r="C240" s="337"/>
      <c r="D240" s="603"/>
      <c r="E240" s="280"/>
      <c r="F240" s="464">
        <v>1.7</v>
      </c>
      <c r="G240" s="464">
        <v>0.6</v>
      </c>
      <c r="H240" s="465">
        <v>1.7999999999999999E-2</v>
      </c>
      <c r="I240" s="466">
        <v>41</v>
      </c>
      <c r="J240" s="467">
        <f t="shared" ref="J240:J242" si="79">F240*G240*I240</f>
        <v>41.82</v>
      </c>
      <c r="K240" s="123"/>
      <c r="L240" s="124"/>
      <c r="M240" s="125"/>
      <c r="N240" s="126"/>
      <c r="O240" s="120"/>
      <c r="AE240" s="264"/>
    </row>
    <row r="241" spans="1:31" s="604" customFormat="1" ht="19.5" customHeight="1">
      <c r="A241" s="121"/>
      <c r="B241" s="337"/>
      <c r="C241" s="337"/>
      <c r="D241" s="603"/>
      <c r="E241" s="280"/>
      <c r="F241" s="464">
        <v>1.9</v>
      </c>
      <c r="G241" s="464">
        <v>0.6</v>
      </c>
      <c r="H241" s="465">
        <v>1.7999999999999999E-2</v>
      </c>
      <c r="I241" s="466">
        <v>2</v>
      </c>
      <c r="J241" s="467">
        <f t="shared" si="79"/>
        <v>2.2799999999999998</v>
      </c>
      <c r="K241" s="123"/>
      <c r="L241" s="124"/>
      <c r="M241" s="125"/>
      <c r="N241" s="126"/>
      <c r="O241" s="120"/>
      <c r="AE241" s="264"/>
    </row>
    <row r="242" spans="1:31" s="604" customFormat="1" ht="19.5" customHeight="1" thickBot="1">
      <c r="A242" s="121"/>
      <c r="B242" s="337"/>
      <c r="C242" s="337"/>
      <c r="D242" s="603"/>
      <c r="E242" s="280"/>
      <c r="F242" s="464">
        <v>2.1</v>
      </c>
      <c r="G242" s="464">
        <v>0.6</v>
      </c>
      <c r="H242" s="465">
        <v>1.7999999999999999E-2</v>
      </c>
      <c r="I242" s="466">
        <v>1</v>
      </c>
      <c r="J242" s="467">
        <f t="shared" si="79"/>
        <v>1.26</v>
      </c>
      <c r="K242" s="123"/>
      <c r="L242" s="124"/>
      <c r="M242" s="125"/>
      <c r="N242" s="126"/>
      <c r="O242" s="120"/>
      <c r="AE242" s="264"/>
    </row>
    <row r="243" spans="1:31" s="471" customFormat="1" ht="19.5" customHeight="1">
      <c r="A243" s="113">
        <v>43896</v>
      </c>
      <c r="B243" s="308" t="s">
        <v>31</v>
      </c>
      <c r="C243" s="308" t="s">
        <v>66</v>
      </c>
      <c r="D243" s="114" t="s">
        <v>4</v>
      </c>
      <c r="E243" s="115" t="s">
        <v>339</v>
      </c>
      <c r="F243" s="329">
        <v>1.4</v>
      </c>
      <c r="G243" s="329">
        <v>0.6</v>
      </c>
      <c r="H243" s="330">
        <v>1.7999999999999999E-2</v>
      </c>
      <c r="I243" s="331">
        <v>18</v>
      </c>
      <c r="J243" s="332">
        <f t="shared" si="73"/>
        <v>15.12</v>
      </c>
      <c r="K243" s="116">
        <f>SUM(I243:I246)</f>
        <v>50</v>
      </c>
      <c r="L243" s="117">
        <f>SUM(J243:J246)</f>
        <v>46.14</v>
      </c>
      <c r="M243" s="118" t="s">
        <v>33</v>
      </c>
      <c r="N243" s="119" t="s">
        <v>32</v>
      </c>
      <c r="O243" s="120" t="s">
        <v>270</v>
      </c>
      <c r="P243" s="514" t="s">
        <v>219</v>
      </c>
      <c r="AE243" s="264"/>
    </row>
    <row r="244" spans="1:31" s="927" customFormat="1" ht="19.5" customHeight="1">
      <c r="A244" s="121"/>
      <c r="B244" s="337"/>
      <c r="C244" s="337"/>
      <c r="D244" s="926"/>
      <c r="E244" s="280"/>
      <c r="F244" s="338">
        <v>1.5</v>
      </c>
      <c r="G244" s="338">
        <v>0.6</v>
      </c>
      <c r="H244" s="339">
        <v>1.7999999999999999E-2</v>
      </c>
      <c r="I244" s="340">
        <v>10</v>
      </c>
      <c r="J244" s="341">
        <f t="shared" si="73"/>
        <v>9</v>
      </c>
      <c r="K244" s="123"/>
      <c r="L244" s="124"/>
      <c r="M244" s="125"/>
      <c r="N244" s="126"/>
      <c r="O244" s="120"/>
      <c r="AE244" s="264"/>
    </row>
    <row r="245" spans="1:31" s="927" customFormat="1" ht="19.5" customHeight="1">
      <c r="A245" s="121"/>
      <c r="B245" s="337"/>
      <c r="C245" s="337"/>
      <c r="D245" s="926"/>
      <c r="E245" s="280"/>
      <c r="F245" s="338">
        <v>1.6</v>
      </c>
      <c r="G245" s="338">
        <v>0.6</v>
      </c>
      <c r="H245" s="339">
        <v>1.7999999999999999E-2</v>
      </c>
      <c r="I245" s="340">
        <v>7</v>
      </c>
      <c r="J245" s="341">
        <f t="shared" ref="J245" si="80">F245*G245*I245</f>
        <v>6.72</v>
      </c>
      <c r="K245" s="123"/>
      <c r="L245" s="124"/>
      <c r="M245" s="125"/>
      <c r="N245" s="126"/>
      <c r="O245" s="120"/>
      <c r="AE245" s="264"/>
    </row>
    <row r="246" spans="1:31" s="604" customFormat="1" ht="19.5" customHeight="1" thickBot="1">
      <c r="A246" s="121"/>
      <c r="B246" s="337"/>
      <c r="C246" s="337"/>
      <c r="D246" s="603"/>
      <c r="E246" s="280"/>
      <c r="F246" s="338">
        <v>1.7</v>
      </c>
      <c r="G246" s="338">
        <v>0.6</v>
      </c>
      <c r="H246" s="339">
        <v>1.7999999999999999E-2</v>
      </c>
      <c r="I246" s="340">
        <v>15</v>
      </c>
      <c r="J246" s="341">
        <f t="shared" si="73"/>
        <v>15.3</v>
      </c>
      <c r="K246" s="123"/>
      <c r="L246" s="124"/>
      <c r="M246" s="125"/>
      <c r="N246" s="126"/>
      <c r="O246" s="120"/>
      <c r="AE246" s="264"/>
    </row>
    <row r="247" spans="1:31" s="471" customFormat="1" ht="19.5" customHeight="1">
      <c r="A247" s="113">
        <v>43896</v>
      </c>
      <c r="B247" s="308" t="s">
        <v>31</v>
      </c>
      <c r="C247" s="308" t="s">
        <v>66</v>
      </c>
      <c r="D247" s="114" t="s">
        <v>4</v>
      </c>
      <c r="E247" s="115" t="s">
        <v>340</v>
      </c>
      <c r="F247" s="329">
        <v>1.7</v>
      </c>
      <c r="G247" s="329">
        <v>0.6</v>
      </c>
      <c r="H247" s="330">
        <v>1.7999999999999999E-2</v>
      </c>
      <c r="I247" s="331">
        <v>7</v>
      </c>
      <c r="J247" s="332">
        <f t="shared" si="73"/>
        <v>7.1400000000000006</v>
      </c>
      <c r="K247" s="116">
        <f>SUM(I247:I251)</f>
        <v>51</v>
      </c>
      <c r="L247" s="117">
        <f>SUM(J247:J251)</f>
        <v>57.42</v>
      </c>
      <c r="M247" s="118" t="s">
        <v>33</v>
      </c>
      <c r="N247" s="119" t="s">
        <v>32</v>
      </c>
      <c r="O247" s="120" t="s">
        <v>229</v>
      </c>
      <c r="P247" s="514" t="s">
        <v>219</v>
      </c>
      <c r="AE247" s="264"/>
    </row>
    <row r="248" spans="1:31" s="927" customFormat="1" ht="19.5" customHeight="1">
      <c r="A248" s="121"/>
      <c r="B248" s="337"/>
      <c r="C248" s="337"/>
      <c r="D248" s="926"/>
      <c r="E248" s="122"/>
      <c r="F248" s="338">
        <v>1.8</v>
      </c>
      <c r="G248" s="338">
        <v>0.6</v>
      </c>
      <c r="H248" s="339">
        <v>1.7999999999999999E-2</v>
      </c>
      <c r="I248" s="340">
        <v>17</v>
      </c>
      <c r="J248" s="341">
        <f t="shared" si="73"/>
        <v>18.36</v>
      </c>
      <c r="K248" s="123"/>
      <c r="L248" s="124"/>
      <c r="M248" s="125"/>
      <c r="N248" s="126"/>
      <c r="O248" s="120"/>
      <c r="AE248" s="264"/>
    </row>
    <row r="249" spans="1:31" s="927" customFormat="1" ht="19.5" customHeight="1">
      <c r="A249" s="121"/>
      <c r="B249" s="337"/>
      <c r="C249" s="337"/>
      <c r="D249" s="926"/>
      <c r="E249" s="122"/>
      <c r="F249" s="338">
        <v>1.9</v>
      </c>
      <c r="G249" s="338">
        <v>0.6</v>
      </c>
      <c r="H249" s="339">
        <v>1.7999999999999999E-2</v>
      </c>
      <c r="I249" s="340">
        <v>10</v>
      </c>
      <c r="J249" s="341">
        <f t="shared" ref="J249" si="81">F249*G249*I249</f>
        <v>11.399999999999999</v>
      </c>
      <c r="K249" s="123"/>
      <c r="L249" s="124"/>
      <c r="M249" s="125"/>
      <c r="N249" s="126"/>
      <c r="O249" s="120"/>
      <c r="AE249" s="264"/>
    </row>
    <row r="250" spans="1:31" s="927" customFormat="1" ht="19.5" customHeight="1">
      <c r="A250" s="121"/>
      <c r="B250" s="337"/>
      <c r="C250" s="337"/>
      <c r="D250" s="926"/>
      <c r="E250" s="122"/>
      <c r="F250" s="338">
        <v>2</v>
      </c>
      <c r="G250" s="338">
        <v>0.6</v>
      </c>
      <c r="H250" s="339">
        <v>1.7999999999999999E-2</v>
      </c>
      <c r="I250" s="340">
        <v>15</v>
      </c>
      <c r="J250" s="341">
        <f t="shared" si="73"/>
        <v>18</v>
      </c>
      <c r="K250" s="123"/>
      <c r="L250" s="124"/>
      <c r="M250" s="125"/>
      <c r="N250" s="126"/>
      <c r="O250" s="120"/>
      <c r="AE250" s="264"/>
    </row>
    <row r="251" spans="1:31" s="604" customFormat="1" ht="19.5" customHeight="1" thickBot="1">
      <c r="A251" s="121"/>
      <c r="B251" s="337"/>
      <c r="C251" s="337"/>
      <c r="D251" s="603"/>
      <c r="E251" s="122"/>
      <c r="F251" s="338">
        <v>2.1</v>
      </c>
      <c r="G251" s="338">
        <v>0.6</v>
      </c>
      <c r="H251" s="339">
        <v>1.7999999999999999E-2</v>
      </c>
      <c r="I251" s="340">
        <v>2</v>
      </c>
      <c r="J251" s="341">
        <f t="shared" ref="J251" si="82">F251*G251*I251</f>
        <v>2.52</v>
      </c>
      <c r="K251" s="123"/>
      <c r="L251" s="124"/>
      <c r="M251" s="125"/>
      <c r="N251" s="126"/>
      <c r="O251" s="120"/>
      <c r="AE251" s="264"/>
    </row>
    <row r="252" spans="1:31" s="471" customFormat="1" ht="19.5" customHeight="1">
      <c r="A252" s="113">
        <v>43896</v>
      </c>
      <c r="B252" s="308" t="s">
        <v>31</v>
      </c>
      <c r="C252" s="308" t="s">
        <v>66</v>
      </c>
      <c r="D252" s="114" t="s">
        <v>3</v>
      </c>
      <c r="E252" s="695" t="s">
        <v>341</v>
      </c>
      <c r="F252" s="329">
        <v>3.5</v>
      </c>
      <c r="G252" s="329">
        <v>0.6</v>
      </c>
      <c r="H252" s="330">
        <v>1.7999999999999999E-2</v>
      </c>
      <c r="I252" s="331">
        <v>20</v>
      </c>
      <c r="J252" s="332">
        <f t="shared" si="73"/>
        <v>42</v>
      </c>
      <c r="K252" s="116">
        <f>SUM(I252:I256)</f>
        <v>50</v>
      </c>
      <c r="L252" s="117">
        <f>SUM(J252:J256)</f>
        <v>95.4</v>
      </c>
      <c r="M252" s="118" t="s">
        <v>33</v>
      </c>
      <c r="N252" s="119" t="s">
        <v>32</v>
      </c>
      <c r="O252" s="120" t="s">
        <v>270</v>
      </c>
      <c r="P252" s="514" t="s">
        <v>219</v>
      </c>
      <c r="AE252" s="264"/>
    </row>
    <row r="253" spans="1:31" s="929" customFormat="1" ht="19.5" customHeight="1">
      <c r="A253" s="121"/>
      <c r="B253" s="337"/>
      <c r="C253" s="337"/>
      <c r="D253" s="928"/>
      <c r="E253" s="122"/>
      <c r="F253" s="338">
        <v>3.4</v>
      </c>
      <c r="G253" s="338">
        <v>0.6</v>
      </c>
      <c r="H253" s="339">
        <v>1.7999999999999999E-2</v>
      </c>
      <c r="I253" s="340">
        <v>10</v>
      </c>
      <c r="J253" s="341">
        <f t="shared" ref="J253" si="83">F253*G253*I253</f>
        <v>20.399999999999999</v>
      </c>
      <c r="K253" s="123"/>
      <c r="L253" s="124"/>
      <c r="M253" s="125"/>
      <c r="N253" s="126"/>
      <c r="O253" s="120"/>
      <c r="AE253" s="264"/>
    </row>
    <row r="254" spans="1:31" s="702" customFormat="1" ht="19.5" customHeight="1">
      <c r="A254" s="121"/>
      <c r="B254" s="337"/>
      <c r="C254" s="337"/>
      <c r="D254" s="701"/>
      <c r="E254" s="122"/>
      <c r="F254" s="338">
        <v>3.6</v>
      </c>
      <c r="G254" s="338">
        <v>0.6</v>
      </c>
      <c r="H254" s="339">
        <v>1.7999999999999999E-2</v>
      </c>
      <c r="I254" s="340">
        <v>2</v>
      </c>
      <c r="J254" s="341">
        <f t="shared" si="73"/>
        <v>4.32</v>
      </c>
      <c r="K254" s="123"/>
      <c r="L254" s="124"/>
      <c r="M254" s="125"/>
      <c r="N254" s="126"/>
      <c r="O254" s="120"/>
      <c r="AE254" s="264"/>
    </row>
    <row r="255" spans="1:31" s="702" customFormat="1" ht="19.5" customHeight="1">
      <c r="A255" s="121"/>
      <c r="B255" s="337"/>
      <c r="C255" s="337"/>
      <c r="D255" s="701"/>
      <c r="E255" s="122"/>
      <c r="F255" s="338">
        <v>2.6</v>
      </c>
      <c r="G255" s="338">
        <v>0.6</v>
      </c>
      <c r="H255" s="339">
        <v>1.7999999999999999E-2</v>
      </c>
      <c r="I255" s="340">
        <v>8</v>
      </c>
      <c r="J255" s="341">
        <f t="shared" ref="J255" si="84">F255*G255*I255</f>
        <v>12.48</v>
      </c>
      <c r="K255" s="123"/>
      <c r="L255" s="124"/>
      <c r="M255" s="125"/>
      <c r="N255" s="126"/>
      <c r="O255" s="120"/>
      <c r="AE255" s="264"/>
    </row>
    <row r="256" spans="1:31" s="471" customFormat="1" ht="19.5" customHeight="1" thickBot="1">
      <c r="A256" s="121"/>
      <c r="B256" s="337"/>
      <c r="C256" s="337"/>
      <c r="D256" s="470"/>
      <c r="E256" s="122"/>
      <c r="F256" s="338">
        <v>2.7</v>
      </c>
      <c r="G256" s="338">
        <v>0.6</v>
      </c>
      <c r="H256" s="339">
        <v>1.7999999999999999E-2</v>
      </c>
      <c r="I256" s="340">
        <v>10</v>
      </c>
      <c r="J256" s="341">
        <f t="shared" si="73"/>
        <v>16.200000000000003</v>
      </c>
      <c r="K256" s="123"/>
      <c r="L256" s="124"/>
      <c r="M256" s="125"/>
      <c r="N256" s="126"/>
      <c r="O256" s="120"/>
      <c r="P256" s="514"/>
      <c r="AE256" s="264"/>
    </row>
    <row r="257" spans="1:31" s="471" customFormat="1" ht="19.5" customHeight="1">
      <c r="A257" s="113">
        <v>43896</v>
      </c>
      <c r="B257" s="308" t="s">
        <v>31</v>
      </c>
      <c r="C257" s="308" t="s">
        <v>66</v>
      </c>
      <c r="D257" s="114" t="s">
        <v>4</v>
      </c>
      <c r="E257" s="115" t="s">
        <v>342</v>
      </c>
      <c r="F257" s="329">
        <v>2</v>
      </c>
      <c r="G257" s="329">
        <v>0.6</v>
      </c>
      <c r="H257" s="330">
        <v>1.7999999999999999E-2</v>
      </c>
      <c r="I257" s="331">
        <v>25</v>
      </c>
      <c r="J257" s="332">
        <f t="shared" si="73"/>
        <v>30</v>
      </c>
      <c r="K257" s="116">
        <f>SUM(I257:I263)</f>
        <v>50</v>
      </c>
      <c r="L257" s="117">
        <f>SUM(J257:J263)</f>
        <v>62.580000000000005</v>
      </c>
      <c r="M257" s="118" t="s">
        <v>33</v>
      </c>
      <c r="N257" s="119" t="s">
        <v>32</v>
      </c>
      <c r="O257" s="492" t="s">
        <v>229</v>
      </c>
      <c r="P257" s="515" t="s">
        <v>219</v>
      </c>
      <c r="Q257" s="493"/>
      <c r="AE257" s="264"/>
    </row>
    <row r="258" spans="1:31" s="929" customFormat="1" ht="19.5" customHeight="1">
      <c r="A258" s="121"/>
      <c r="B258" s="337"/>
      <c r="C258" s="337"/>
      <c r="D258" s="928"/>
      <c r="E258" s="280"/>
      <c r="F258" s="338">
        <v>1.8</v>
      </c>
      <c r="G258" s="338">
        <v>0.6</v>
      </c>
      <c r="H258" s="339">
        <v>1.7999999999999999E-2</v>
      </c>
      <c r="I258" s="340">
        <v>5</v>
      </c>
      <c r="J258" s="341">
        <f t="shared" si="73"/>
        <v>5.4</v>
      </c>
      <c r="K258" s="123"/>
      <c r="L258" s="124"/>
      <c r="M258" s="125"/>
      <c r="N258" s="126"/>
      <c r="O258" s="120"/>
      <c r="AE258" s="264"/>
    </row>
    <row r="259" spans="1:31" s="929" customFormat="1" ht="19.5" customHeight="1">
      <c r="A259" s="121"/>
      <c r="B259" s="337"/>
      <c r="C259" s="337"/>
      <c r="D259" s="928"/>
      <c r="E259" s="280"/>
      <c r="F259" s="338">
        <v>2.4</v>
      </c>
      <c r="G259" s="338">
        <v>0.6</v>
      </c>
      <c r="H259" s="339">
        <v>1.7999999999999999E-2</v>
      </c>
      <c r="I259" s="340">
        <v>9</v>
      </c>
      <c r="J259" s="341">
        <f t="shared" ref="J259:J260" si="85">F259*G259*I259</f>
        <v>12.959999999999999</v>
      </c>
      <c r="K259" s="123"/>
      <c r="L259" s="124"/>
      <c r="M259" s="125"/>
      <c r="N259" s="126"/>
      <c r="O259" s="120"/>
      <c r="AE259" s="264"/>
    </row>
    <row r="260" spans="1:31" s="929" customFormat="1" ht="19.5" customHeight="1">
      <c r="A260" s="121"/>
      <c r="B260" s="337"/>
      <c r="C260" s="337"/>
      <c r="D260" s="928"/>
      <c r="E260" s="280"/>
      <c r="F260" s="338">
        <v>1.7</v>
      </c>
      <c r="G260" s="338">
        <v>0.6</v>
      </c>
      <c r="H260" s="339">
        <v>1.7999999999999999E-2</v>
      </c>
      <c r="I260" s="340">
        <v>3</v>
      </c>
      <c r="J260" s="341">
        <f t="shared" si="85"/>
        <v>3.06</v>
      </c>
      <c r="K260" s="123"/>
      <c r="L260" s="124"/>
      <c r="M260" s="125"/>
      <c r="N260" s="126"/>
      <c r="O260" s="120"/>
      <c r="AE260" s="264"/>
    </row>
    <row r="261" spans="1:31" s="929" customFormat="1" ht="19.5" customHeight="1">
      <c r="A261" s="121"/>
      <c r="B261" s="337"/>
      <c r="C261" s="337"/>
      <c r="D261" s="928"/>
      <c r="E261" s="280"/>
      <c r="F261" s="338">
        <v>2.2999999999999998</v>
      </c>
      <c r="G261" s="338">
        <v>0.6</v>
      </c>
      <c r="H261" s="339">
        <v>1.7999999999999999E-2</v>
      </c>
      <c r="I261" s="340">
        <v>3</v>
      </c>
      <c r="J261" s="341">
        <f t="shared" ref="J261" si="86">F261*G261*I261</f>
        <v>4.1399999999999997</v>
      </c>
      <c r="K261" s="123"/>
      <c r="L261" s="124"/>
      <c r="M261" s="125"/>
      <c r="N261" s="126"/>
      <c r="O261" s="120"/>
      <c r="AE261" s="264"/>
    </row>
    <row r="262" spans="1:31" s="473" customFormat="1" ht="19.5" customHeight="1">
      <c r="A262" s="121"/>
      <c r="B262" s="337"/>
      <c r="C262" s="337"/>
      <c r="D262" s="472"/>
      <c r="E262" s="280"/>
      <c r="F262" s="338">
        <v>2.5</v>
      </c>
      <c r="G262" s="338">
        <v>0.6</v>
      </c>
      <c r="H262" s="339">
        <v>1.7999999999999999E-2</v>
      </c>
      <c r="I262" s="340">
        <v>3</v>
      </c>
      <c r="J262" s="341">
        <f t="shared" si="73"/>
        <v>4.5</v>
      </c>
      <c r="K262" s="123"/>
      <c r="L262" s="124"/>
      <c r="M262" s="125"/>
      <c r="N262" s="126"/>
      <c r="O262" s="120"/>
      <c r="P262" s="514"/>
      <c r="AE262" s="264"/>
    </row>
    <row r="263" spans="1:31" s="471" customFormat="1" ht="19.5" customHeight="1" thickBot="1">
      <c r="A263" s="121"/>
      <c r="B263" s="337"/>
      <c r="C263" s="337"/>
      <c r="D263" s="470"/>
      <c r="E263" s="280"/>
      <c r="F263" s="338">
        <v>2.1</v>
      </c>
      <c r="G263" s="338">
        <v>0.6</v>
      </c>
      <c r="H263" s="339">
        <v>1.7999999999999999E-2</v>
      </c>
      <c r="I263" s="340">
        <v>2</v>
      </c>
      <c r="J263" s="341">
        <f t="shared" si="73"/>
        <v>2.52</v>
      </c>
      <c r="K263" s="123"/>
      <c r="L263" s="124"/>
      <c r="M263" s="125"/>
      <c r="N263" s="126"/>
      <c r="O263" s="120"/>
      <c r="P263" s="514"/>
      <c r="AE263" s="264"/>
    </row>
    <row r="264" spans="1:31" s="475" customFormat="1" ht="19.5" customHeight="1">
      <c r="A264" s="113">
        <v>43897</v>
      </c>
      <c r="B264" s="308" t="s">
        <v>31</v>
      </c>
      <c r="C264" s="308" t="s">
        <v>66</v>
      </c>
      <c r="D264" s="114" t="s">
        <v>4</v>
      </c>
      <c r="E264" s="115" t="s">
        <v>344</v>
      </c>
      <c r="F264" s="329">
        <v>1.7</v>
      </c>
      <c r="G264" s="329">
        <v>0.6</v>
      </c>
      <c r="H264" s="330">
        <v>1.7999999999999999E-2</v>
      </c>
      <c r="I264" s="331">
        <v>19</v>
      </c>
      <c r="J264" s="332">
        <f t="shared" si="73"/>
        <v>19.38</v>
      </c>
      <c r="K264" s="116">
        <f>SUM(I264:I265)</f>
        <v>46</v>
      </c>
      <c r="L264" s="117">
        <f>SUM(J264:J265)</f>
        <v>48.540000000000006</v>
      </c>
      <c r="M264" s="118" t="s">
        <v>33</v>
      </c>
      <c r="N264" s="119" t="s">
        <v>32</v>
      </c>
      <c r="O264" s="120" t="s">
        <v>229</v>
      </c>
      <c r="P264" s="514" t="s">
        <v>216</v>
      </c>
      <c r="AE264" s="264"/>
    </row>
    <row r="265" spans="1:31" s="475" customFormat="1" ht="19.5" customHeight="1" thickBot="1">
      <c r="A265" s="121"/>
      <c r="B265" s="337"/>
      <c r="C265" s="337"/>
      <c r="D265" s="474"/>
      <c r="E265" s="122"/>
      <c r="F265" s="338">
        <v>1.8</v>
      </c>
      <c r="G265" s="338">
        <v>0.6</v>
      </c>
      <c r="H265" s="339">
        <v>1.7999999999999999E-2</v>
      </c>
      <c r="I265" s="340">
        <v>27</v>
      </c>
      <c r="J265" s="341">
        <f t="shared" si="73"/>
        <v>29.160000000000004</v>
      </c>
      <c r="K265" s="123"/>
      <c r="L265" s="124"/>
      <c r="M265" s="125"/>
      <c r="N265" s="126"/>
      <c r="O265" s="120"/>
      <c r="P265" s="514"/>
      <c r="AE265" s="264"/>
    </row>
    <row r="266" spans="1:31" s="475" customFormat="1" ht="19.5" customHeight="1">
      <c r="A266" s="113">
        <v>43897</v>
      </c>
      <c r="B266" s="308" t="s">
        <v>31</v>
      </c>
      <c r="C266" s="308" t="s">
        <v>66</v>
      </c>
      <c r="D266" s="114" t="s">
        <v>3</v>
      </c>
      <c r="E266" s="695" t="s">
        <v>345</v>
      </c>
      <c r="F266" s="329">
        <v>2.1</v>
      </c>
      <c r="G266" s="329">
        <v>0.6</v>
      </c>
      <c r="H266" s="330">
        <v>1.7999999999999999E-2</v>
      </c>
      <c r="I266" s="331">
        <v>16</v>
      </c>
      <c r="J266" s="332">
        <f t="shared" si="73"/>
        <v>20.16</v>
      </c>
      <c r="K266" s="116">
        <f>SUM(I266:I269)</f>
        <v>49</v>
      </c>
      <c r="L266" s="117">
        <f>SUM(J266:J269)</f>
        <v>64.8</v>
      </c>
      <c r="M266" s="118" t="s">
        <v>33</v>
      </c>
      <c r="N266" s="119" t="s">
        <v>32</v>
      </c>
      <c r="O266" s="120" t="s">
        <v>270</v>
      </c>
      <c r="P266" s="514" t="s">
        <v>219</v>
      </c>
      <c r="AE266" s="264"/>
    </row>
    <row r="267" spans="1:31" s="929" customFormat="1" ht="19.5" customHeight="1">
      <c r="A267" s="121"/>
      <c r="B267" s="337"/>
      <c r="C267" s="337"/>
      <c r="D267" s="928"/>
      <c r="E267" s="122"/>
      <c r="F267" s="338">
        <v>2.2000000000000002</v>
      </c>
      <c r="G267" s="338">
        <v>0.6</v>
      </c>
      <c r="H267" s="339">
        <v>1.7999999999999999E-2</v>
      </c>
      <c r="I267" s="340">
        <v>17</v>
      </c>
      <c r="J267" s="341">
        <f t="shared" ref="J267" si="87">F267*G267*I267</f>
        <v>22.44</v>
      </c>
      <c r="K267" s="123"/>
      <c r="L267" s="124"/>
      <c r="M267" s="125"/>
      <c r="N267" s="126"/>
      <c r="O267" s="120"/>
      <c r="AE267" s="264"/>
    </row>
    <row r="268" spans="1:31" s="608" customFormat="1" ht="19.5" customHeight="1">
      <c r="A268" s="121"/>
      <c r="B268" s="337"/>
      <c r="C268" s="337"/>
      <c r="D268" s="607"/>
      <c r="E268" s="122"/>
      <c r="F268" s="338">
        <v>2.2999999999999998</v>
      </c>
      <c r="G268" s="338">
        <v>0.6</v>
      </c>
      <c r="H268" s="339">
        <v>1.7999999999999999E-2</v>
      </c>
      <c r="I268" s="340">
        <v>14</v>
      </c>
      <c r="J268" s="341">
        <f t="shared" si="73"/>
        <v>19.32</v>
      </c>
      <c r="K268" s="123"/>
      <c r="L268" s="124"/>
      <c r="M268" s="125"/>
      <c r="N268" s="126"/>
      <c r="O268" s="120"/>
      <c r="AE268" s="264"/>
    </row>
    <row r="269" spans="1:31" s="608" customFormat="1" ht="19.5" customHeight="1" thickBot="1">
      <c r="A269" s="121"/>
      <c r="B269" s="337"/>
      <c r="C269" s="337"/>
      <c r="D269" s="607"/>
      <c r="E269" s="122"/>
      <c r="F269" s="338">
        <v>2.4</v>
      </c>
      <c r="G269" s="338">
        <v>0.6</v>
      </c>
      <c r="H269" s="339">
        <v>1.7999999999999999E-2</v>
      </c>
      <c r="I269" s="340">
        <v>2</v>
      </c>
      <c r="J269" s="341">
        <f t="shared" si="73"/>
        <v>2.88</v>
      </c>
      <c r="K269" s="123"/>
      <c r="L269" s="124"/>
      <c r="M269" s="125"/>
      <c r="N269" s="126"/>
      <c r="O269" s="120"/>
      <c r="AE269" s="264"/>
    </row>
    <row r="270" spans="1:31" s="475" customFormat="1" ht="19.5" customHeight="1">
      <c r="A270" s="113">
        <v>43897</v>
      </c>
      <c r="B270" s="308" t="s">
        <v>31</v>
      </c>
      <c r="C270" s="308" t="s">
        <v>66</v>
      </c>
      <c r="D270" s="114" t="s">
        <v>3</v>
      </c>
      <c r="E270" s="695" t="s">
        <v>346</v>
      </c>
      <c r="F270" s="329">
        <v>1.8</v>
      </c>
      <c r="G270" s="329">
        <v>0.6</v>
      </c>
      <c r="H270" s="330">
        <v>1.7999999999999999E-2</v>
      </c>
      <c r="I270" s="331">
        <v>17</v>
      </c>
      <c r="J270" s="332">
        <f t="shared" si="73"/>
        <v>18.36</v>
      </c>
      <c r="K270" s="116">
        <f>SUM(I270:I272)</f>
        <v>49</v>
      </c>
      <c r="L270" s="117">
        <f>SUM(J270:J272)</f>
        <v>56.04</v>
      </c>
      <c r="M270" s="118" t="s">
        <v>33</v>
      </c>
      <c r="N270" s="119" t="s">
        <v>32</v>
      </c>
      <c r="O270" s="120" t="s">
        <v>270</v>
      </c>
      <c r="P270" s="514" t="s">
        <v>219</v>
      </c>
      <c r="AE270" s="264"/>
    </row>
    <row r="271" spans="1:31" s="704" customFormat="1" ht="19.5" customHeight="1">
      <c r="A271" s="121"/>
      <c r="B271" s="337"/>
      <c r="C271" s="337"/>
      <c r="D271" s="703"/>
      <c r="E271" s="122"/>
      <c r="F271" s="338">
        <v>1.9</v>
      </c>
      <c r="G271" s="338">
        <v>0.6</v>
      </c>
      <c r="H271" s="339">
        <v>1.7999999999999999E-2</v>
      </c>
      <c r="I271" s="340">
        <v>12</v>
      </c>
      <c r="J271" s="341">
        <f t="shared" ref="J271" si="88">F271*G271*I271</f>
        <v>13.68</v>
      </c>
      <c r="K271" s="123"/>
      <c r="L271" s="124"/>
      <c r="M271" s="125"/>
      <c r="N271" s="126"/>
      <c r="O271" s="120"/>
      <c r="AE271" s="264"/>
    </row>
    <row r="272" spans="1:31" s="475" customFormat="1" ht="19.5" customHeight="1" thickBot="1">
      <c r="A272" s="121"/>
      <c r="B272" s="337"/>
      <c r="C272" s="337"/>
      <c r="D272" s="474"/>
      <c r="E272" s="122"/>
      <c r="F272" s="338">
        <v>2</v>
      </c>
      <c r="G272" s="338">
        <v>0.6</v>
      </c>
      <c r="H272" s="339">
        <v>1.7999999999999999E-2</v>
      </c>
      <c r="I272" s="340">
        <v>20</v>
      </c>
      <c r="J272" s="341">
        <f t="shared" si="73"/>
        <v>24</v>
      </c>
      <c r="K272" s="123"/>
      <c r="L272" s="124"/>
      <c r="M272" s="125"/>
      <c r="N272" s="126"/>
      <c r="O272" s="120"/>
      <c r="P272" s="514"/>
      <c r="AE272" s="264"/>
    </row>
    <row r="273" spans="1:31" s="475" customFormat="1" ht="19.5" customHeight="1">
      <c r="A273" s="113">
        <v>43897</v>
      </c>
      <c r="B273" s="308" t="s">
        <v>31</v>
      </c>
      <c r="C273" s="308" t="s">
        <v>66</v>
      </c>
      <c r="D273" s="114" t="s">
        <v>4</v>
      </c>
      <c r="E273" s="115" t="s">
        <v>347</v>
      </c>
      <c r="F273" s="329">
        <v>1.2</v>
      </c>
      <c r="G273" s="329">
        <v>0.6</v>
      </c>
      <c r="H273" s="330">
        <v>1.7999999999999999E-2</v>
      </c>
      <c r="I273" s="331">
        <v>40</v>
      </c>
      <c r="J273" s="332">
        <f t="shared" si="73"/>
        <v>28.799999999999997</v>
      </c>
      <c r="K273" s="116">
        <f>SUM(I273:I274)</f>
        <v>50</v>
      </c>
      <c r="L273" s="117">
        <f>SUM(J273:J274)</f>
        <v>36.599999999999994</v>
      </c>
      <c r="M273" s="118" t="s">
        <v>33</v>
      </c>
      <c r="N273" s="119"/>
      <c r="O273" s="120"/>
      <c r="P273" s="514" t="s">
        <v>216</v>
      </c>
      <c r="AE273" s="264"/>
    </row>
    <row r="274" spans="1:31" s="475" customFormat="1" ht="19.5" customHeight="1" thickBot="1">
      <c r="A274" s="127"/>
      <c r="B274" s="333"/>
      <c r="C274" s="333"/>
      <c r="D274" s="128"/>
      <c r="E274" s="129"/>
      <c r="F274" s="334">
        <v>1.3</v>
      </c>
      <c r="G274" s="334">
        <v>0.6</v>
      </c>
      <c r="H274" s="335">
        <v>1.7999999999999999E-2</v>
      </c>
      <c r="I274" s="336">
        <v>10</v>
      </c>
      <c r="J274" s="469">
        <f t="shared" si="73"/>
        <v>7.8000000000000007</v>
      </c>
      <c r="K274" s="130"/>
      <c r="L274" s="131"/>
      <c r="M274" s="132"/>
      <c r="N274" s="133"/>
      <c r="O274" s="120"/>
      <c r="P274" s="514"/>
      <c r="AE274" s="264"/>
    </row>
    <row r="275" spans="1:31" s="475" customFormat="1" ht="19.5" customHeight="1">
      <c r="A275" s="113">
        <v>43897</v>
      </c>
      <c r="B275" s="308" t="s">
        <v>31</v>
      </c>
      <c r="C275" s="308" t="s">
        <v>66</v>
      </c>
      <c r="D275" s="114" t="s">
        <v>3</v>
      </c>
      <c r="E275" s="695" t="s">
        <v>348</v>
      </c>
      <c r="F275" s="329">
        <v>1.4</v>
      </c>
      <c r="G275" s="329">
        <v>0.6</v>
      </c>
      <c r="H275" s="330">
        <v>1.7999999999999999E-2</v>
      </c>
      <c r="I275" s="331">
        <v>10</v>
      </c>
      <c r="J275" s="332">
        <f t="shared" ref="J275:J342" si="89">F275*G275*I275</f>
        <v>8.4</v>
      </c>
      <c r="K275" s="116">
        <f>SUM(I275:I278)</f>
        <v>49</v>
      </c>
      <c r="L275" s="117">
        <f>SUM(J275:J278)</f>
        <v>45.48</v>
      </c>
      <c r="M275" s="118" t="s">
        <v>33</v>
      </c>
      <c r="N275" s="119" t="s">
        <v>32</v>
      </c>
      <c r="O275" s="120" t="s">
        <v>270</v>
      </c>
      <c r="P275" s="514" t="s">
        <v>219</v>
      </c>
      <c r="AE275" s="264"/>
    </row>
    <row r="276" spans="1:31" s="623" customFormat="1" ht="19.5" customHeight="1">
      <c r="A276" s="121"/>
      <c r="B276" s="337"/>
      <c r="C276" s="337"/>
      <c r="D276" s="622"/>
      <c r="E276" s="122"/>
      <c r="F276" s="338">
        <v>1.5</v>
      </c>
      <c r="G276" s="338">
        <v>0.6</v>
      </c>
      <c r="H276" s="339">
        <v>1.7999999999999999E-2</v>
      </c>
      <c r="I276" s="340">
        <v>17</v>
      </c>
      <c r="J276" s="341">
        <f t="shared" ref="J276:J278" si="90">F276*G276*I276</f>
        <v>15.299999999999999</v>
      </c>
      <c r="K276" s="123"/>
      <c r="L276" s="124"/>
      <c r="M276" s="125"/>
      <c r="N276" s="126"/>
      <c r="O276" s="120"/>
      <c r="AE276" s="264"/>
    </row>
    <row r="277" spans="1:31" s="623" customFormat="1" ht="19.5" customHeight="1">
      <c r="A277" s="121"/>
      <c r="B277" s="337"/>
      <c r="C277" s="337"/>
      <c r="D277" s="622"/>
      <c r="E277" s="122"/>
      <c r="F277" s="338">
        <v>1.6</v>
      </c>
      <c r="G277" s="338">
        <v>0.6</v>
      </c>
      <c r="H277" s="339">
        <v>1.7999999999999999E-2</v>
      </c>
      <c r="I277" s="340">
        <v>11</v>
      </c>
      <c r="J277" s="341">
        <f t="shared" si="90"/>
        <v>10.559999999999999</v>
      </c>
      <c r="K277" s="123"/>
      <c r="L277" s="124"/>
      <c r="M277" s="125"/>
      <c r="N277" s="126"/>
      <c r="O277" s="120"/>
      <c r="AE277" s="264"/>
    </row>
    <row r="278" spans="1:31" s="623" customFormat="1" ht="19.5" customHeight="1" thickBot="1">
      <c r="A278" s="121"/>
      <c r="B278" s="337"/>
      <c r="C278" s="337"/>
      <c r="D278" s="622"/>
      <c r="E278" s="122"/>
      <c r="F278" s="338">
        <v>1.7</v>
      </c>
      <c r="G278" s="338">
        <v>0.6</v>
      </c>
      <c r="H278" s="339">
        <v>1.7999999999999999E-2</v>
      </c>
      <c r="I278" s="340">
        <v>11</v>
      </c>
      <c r="J278" s="341">
        <f t="shared" si="90"/>
        <v>11.22</v>
      </c>
      <c r="K278" s="123"/>
      <c r="L278" s="124"/>
      <c r="M278" s="125"/>
      <c r="N278" s="126"/>
      <c r="O278" s="120"/>
      <c r="AE278" s="264"/>
    </row>
    <row r="279" spans="1:31" s="475" customFormat="1" ht="19.5" customHeight="1" thickBot="1">
      <c r="A279" s="113">
        <v>43897</v>
      </c>
      <c r="B279" s="308" t="s">
        <v>31</v>
      </c>
      <c r="C279" s="308" t="s">
        <v>66</v>
      </c>
      <c r="D279" s="114" t="s">
        <v>3</v>
      </c>
      <c r="E279" s="115" t="s">
        <v>269</v>
      </c>
      <c r="F279" s="329">
        <v>1.2</v>
      </c>
      <c r="G279" s="329">
        <v>0.6</v>
      </c>
      <c r="H279" s="330">
        <v>1.7999999999999999E-2</v>
      </c>
      <c r="I279" s="331">
        <v>10</v>
      </c>
      <c r="J279" s="332">
        <f t="shared" si="89"/>
        <v>7.1999999999999993</v>
      </c>
      <c r="K279" s="116">
        <f>SUM(I279:I279)</f>
        <v>10</v>
      </c>
      <c r="L279" s="117">
        <f>SUM(J279:J279)</f>
        <v>7.1999999999999993</v>
      </c>
      <c r="M279" s="118" t="s">
        <v>33</v>
      </c>
      <c r="N279" s="119" t="s">
        <v>32</v>
      </c>
      <c r="O279" s="120" t="s">
        <v>270</v>
      </c>
      <c r="P279" s="514" t="s">
        <v>216</v>
      </c>
      <c r="AE279" s="264"/>
    </row>
    <row r="280" spans="1:31" s="475" customFormat="1" ht="19.5" customHeight="1" thickBot="1">
      <c r="A280" s="113">
        <v>43897</v>
      </c>
      <c r="B280" s="308" t="s">
        <v>31</v>
      </c>
      <c r="C280" s="308" t="s">
        <v>66</v>
      </c>
      <c r="D280" s="114" t="s">
        <v>4</v>
      </c>
      <c r="E280" s="115" t="s">
        <v>358</v>
      </c>
      <c r="F280" s="329">
        <v>1.2</v>
      </c>
      <c r="G280" s="329">
        <v>0.6</v>
      </c>
      <c r="H280" s="330">
        <v>1.7999999999999999E-2</v>
      </c>
      <c r="I280" s="331">
        <v>50</v>
      </c>
      <c r="J280" s="332">
        <f>F280*G280*I280</f>
        <v>36</v>
      </c>
      <c r="K280" s="116">
        <f>SUM(I280:I280)</f>
        <v>50</v>
      </c>
      <c r="L280" s="117">
        <f>SUM(J280:J280)</f>
        <v>36</v>
      </c>
      <c r="M280" s="118" t="s">
        <v>33</v>
      </c>
      <c r="N280" s="119"/>
      <c r="O280" s="120"/>
      <c r="P280" s="514" t="s">
        <v>216</v>
      </c>
      <c r="AE280" s="264"/>
    </row>
    <row r="281" spans="1:31" s="475" customFormat="1" ht="19.5" customHeight="1">
      <c r="A281" s="113">
        <v>43897</v>
      </c>
      <c r="B281" s="308" t="s">
        <v>31</v>
      </c>
      <c r="C281" s="308" t="s">
        <v>66</v>
      </c>
      <c r="D281" s="114" t="s">
        <v>3</v>
      </c>
      <c r="E281" s="115" t="s">
        <v>359</v>
      </c>
      <c r="F281" s="329">
        <v>0.9</v>
      </c>
      <c r="G281" s="329">
        <v>0.6</v>
      </c>
      <c r="H281" s="330">
        <v>1.7999999999999999E-2</v>
      </c>
      <c r="I281" s="331">
        <v>19</v>
      </c>
      <c r="J281" s="332">
        <f t="shared" si="89"/>
        <v>10.260000000000002</v>
      </c>
      <c r="K281" s="116">
        <f>SUM(I281:I284)</f>
        <v>50</v>
      </c>
      <c r="L281" s="117">
        <f>SUM(J281:J284)</f>
        <v>30.065000000000001</v>
      </c>
      <c r="M281" s="118" t="s">
        <v>33</v>
      </c>
      <c r="N281" s="119" t="s">
        <v>32</v>
      </c>
      <c r="O281" s="120" t="s">
        <v>270</v>
      </c>
      <c r="P281" s="514" t="s">
        <v>216</v>
      </c>
      <c r="AE281" s="264"/>
    </row>
    <row r="282" spans="1:31" s="966" customFormat="1" ht="19.5" customHeight="1">
      <c r="A282" s="121"/>
      <c r="B282" s="337"/>
      <c r="C282" s="337"/>
      <c r="D282" s="965"/>
      <c r="E282" s="122"/>
      <c r="F282" s="338">
        <v>1</v>
      </c>
      <c r="G282" s="338">
        <v>0.6</v>
      </c>
      <c r="H282" s="339">
        <v>1.7999999999999999E-2</v>
      </c>
      <c r="I282" s="340">
        <v>10</v>
      </c>
      <c r="J282" s="341">
        <f t="shared" si="89"/>
        <v>6</v>
      </c>
      <c r="K282" s="123"/>
      <c r="L282" s="124"/>
      <c r="M282" s="125"/>
      <c r="N282" s="126"/>
      <c r="O282" s="120"/>
      <c r="AE282" s="264"/>
    </row>
    <row r="283" spans="1:31" s="966" customFormat="1" ht="19.5" customHeight="1">
      <c r="A283" s="121"/>
      <c r="B283" s="337"/>
      <c r="C283" s="337"/>
      <c r="D283" s="965"/>
      <c r="E283" s="122"/>
      <c r="F283" s="338">
        <v>1.1000000000000001</v>
      </c>
      <c r="G283" s="338">
        <v>0.6</v>
      </c>
      <c r="H283" s="339">
        <v>1.7999999999999999E-2</v>
      </c>
      <c r="I283" s="340">
        <v>20</v>
      </c>
      <c r="J283" s="341">
        <f t="shared" si="89"/>
        <v>13.200000000000001</v>
      </c>
      <c r="K283" s="123"/>
      <c r="L283" s="124"/>
      <c r="M283" s="125"/>
      <c r="N283" s="126"/>
      <c r="O283" s="120"/>
      <c r="AE283" s="264"/>
    </row>
    <row r="284" spans="1:31" s="612" customFormat="1" ht="19.5" customHeight="1" thickBot="1">
      <c r="A284" s="121"/>
      <c r="B284" s="337"/>
      <c r="C284" s="337"/>
      <c r="D284" s="611"/>
      <c r="E284" s="122"/>
      <c r="F284" s="338">
        <v>1.1000000000000001</v>
      </c>
      <c r="G284" s="338">
        <v>0.55000000000000004</v>
      </c>
      <c r="H284" s="339">
        <v>1.7999999999999999E-2</v>
      </c>
      <c r="I284" s="340">
        <v>1</v>
      </c>
      <c r="J284" s="341">
        <f t="shared" ref="J284" si="91">F284*G284*I284</f>
        <v>0.60500000000000009</v>
      </c>
      <c r="K284" s="123"/>
      <c r="L284" s="124"/>
      <c r="M284" s="125"/>
      <c r="N284" s="126"/>
      <c r="O284" s="120"/>
      <c r="AE284" s="264"/>
    </row>
    <row r="285" spans="1:31" s="475" customFormat="1" ht="19.5" customHeight="1">
      <c r="A285" s="113">
        <v>43897</v>
      </c>
      <c r="B285" s="308" t="s">
        <v>31</v>
      </c>
      <c r="C285" s="308" t="s">
        <v>66</v>
      </c>
      <c r="D285" s="114" t="s">
        <v>3</v>
      </c>
      <c r="E285" s="115" t="s">
        <v>360</v>
      </c>
      <c r="F285" s="329">
        <v>1.2</v>
      </c>
      <c r="G285" s="329">
        <v>0.6</v>
      </c>
      <c r="H285" s="330">
        <v>1.7999999999999999E-2</v>
      </c>
      <c r="I285" s="331">
        <v>40</v>
      </c>
      <c r="J285" s="332">
        <f t="shared" si="89"/>
        <v>28.799999999999997</v>
      </c>
      <c r="K285" s="116">
        <f>SUM(I285:I286)</f>
        <v>50</v>
      </c>
      <c r="L285" s="117">
        <f>SUM(J285:J286)</f>
        <v>36.599999999999994</v>
      </c>
      <c r="M285" s="118" t="s">
        <v>33</v>
      </c>
      <c r="N285" s="119" t="s">
        <v>32</v>
      </c>
      <c r="O285" s="120" t="s">
        <v>270</v>
      </c>
      <c r="P285" s="514" t="s">
        <v>216</v>
      </c>
      <c r="AE285" s="264"/>
    </row>
    <row r="286" spans="1:31" s="706" customFormat="1" ht="19.5" customHeight="1" thickBot="1">
      <c r="A286" s="121"/>
      <c r="B286" s="337"/>
      <c r="C286" s="337"/>
      <c r="D286" s="705"/>
      <c r="E286" s="122"/>
      <c r="F286" s="338">
        <v>1.3</v>
      </c>
      <c r="G286" s="338">
        <v>0.6</v>
      </c>
      <c r="H286" s="339">
        <v>1.7999999999999999E-2</v>
      </c>
      <c r="I286" s="340">
        <v>10</v>
      </c>
      <c r="J286" s="341">
        <f t="shared" ref="J286" si="92">F286*G286*I286</f>
        <v>7.8000000000000007</v>
      </c>
      <c r="K286" s="123"/>
      <c r="L286" s="124"/>
      <c r="M286" s="125"/>
      <c r="N286" s="126"/>
      <c r="O286" s="120"/>
      <c r="AE286" s="264"/>
    </row>
    <row r="287" spans="1:31" s="477" customFormat="1" ht="19.5" customHeight="1">
      <c r="A287" s="113">
        <v>43897</v>
      </c>
      <c r="B287" s="308" t="s">
        <v>31</v>
      </c>
      <c r="C287" s="308" t="s">
        <v>66</v>
      </c>
      <c r="D287" s="114" t="s">
        <v>3</v>
      </c>
      <c r="E287" s="115" t="s">
        <v>386</v>
      </c>
      <c r="F287" s="329">
        <v>1.4</v>
      </c>
      <c r="G287" s="329">
        <v>0.6</v>
      </c>
      <c r="H287" s="330">
        <v>1.7999999999999999E-2</v>
      </c>
      <c r="I287" s="331">
        <v>40</v>
      </c>
      <c r="J287" s="332">
        <f t="shared" si="89"/>
        <v>33.6</v>
      </c>
      <c r="K287" s="116">
        <f>SUM(I287:I291)</f>
        <v>49</v>
      </c>
      <c r="L287" s="117">
        <f>SUM(J287:J291)</f>
        <v>41.660000000000004</v>
      </c>
      <c r="M287" s="118" t="s">
        <v>33</v>
      </c>
      <c r="N287" s="119"/>
      <c r="O287" s="120"/>
      <c r="P287" s="514" t="s">
        <v>216</v>
      </c>
      <c r="AE287" s="264"/>
    </row>
    <row r="288" spans="1:31" s="968" customFormat="1" ht="19.5" customHeight="1">
      <c r="A288" s="121"/>
      <c r="B288" s="337"/>
      <c r="C288" s="337"/>
      <c r="D288" s="967"/>
      <c r="E288" s="122"/>
      <c r="F288" s="338">
        <v>1.4</v>
      </c>
      <c r="G288" s="338">
        <v>0.55000000000000004</v>
      </c>
      <c r="H288" s="339">
        <v>1.7999999999999999E-2</v>
      </c>
      <c r="I288" s="340">
        <v>2</v>
      </c>
      <c r="J288" s="341">
        <f t="shared" ref="J288" si="93">F288*G288*I288</f>
        <v>1.54</v>
      </c>
      <c r="K288" s="123"/>
      <c r="L288" s="124"/>
      <c r="M288" s="125"/>
      <c r="N288" s="126"/>
      <c r="O288" s="120"/>
      <c r="AE288" s="264"/>
    </row>
    <row r="289" spans="1:31" s="968" customFormat="1" ht="19.5" customHeight="1">
      <c r="A289" s="121"/>
      <c r="B289" s="337"/>
      <c r="C289" s="337"/>
      <c r="D289" s="967"/>
      <c r="E289" s="122"/>
      <c r="F289" s="338">
        <v>1.5</v>
      </c>
      <c r="G289" s="338">
        <v>0.6</v>
      </c>
      <c r="H289" s="339">
        <v>1.7999999999999999E-2</v>
      </c>
      <c r="I289" s="340">
        <v>2</v>
      </c>
      <c r="J289" s="341">
        <f t="shared" si="89"/>
        <v>1.7999999999999998</v>
      </c>
      <c r="K289" s="123"/>
      <c r="L289" s="124"/>
      <c r="M289" s="125"/>
      <c r="N289" s="126"/>
      <c r="O289" s="120"/>
      <c r="AE289" s="264"/>
    </row>
    <row r="290" spans="1:31" s="706" customFormat="1" ht="19.5" customHeight="1">
      <c r="A290" s="121"/>
      <c r="B290" s="337"/>
      <c r="C290" s="337"/>
      <c r="D290" s="705"/>
      <c r="E290" s="122"/>
      <c r="F290" s="338">
        <v>1.6</v>
      </c>
      <c r="G290" s="338">
        <v>0.6</v>
      </c>
      <c r="H290" s="339">
        <v>1.7999999999999999E-2</v>
      </c>
      <c r="I290" s="340">
        <v>4</v>
      </c>
      <c r="J290" s="341">
        <f t="shared" ref="J290" si="94">F290*G290*I290</f>
        <v>3.84</v>
      </c>
      <c r="K290" s="123"/>
      <c r="L290" s="124"/>
      <c r="M290" s="125"/>
      <c r="N290" s="126"/>
      <c r="O290" s="120"/>
      <c r="AE290" s="264"/>
    </row>
    <row r="291" spans="1:31" s="477" customFormat="1" ht="19.5" customHeight="1" thickBot="1">
      <c r="A291" s="121"/>
      <c r="B291" s="337"/>
      <c r="C291" s="337"/>
      <c r="D291" s="476"/>
      <c r="E291" s="122"/>
      <c r="F291" s="338">
        <v>1.6</v>
      </c>
      <c r="G291" s="338">
        <v>0.55000000000000004</v>
      </c>
      <c r="H291" s="339">
        <v>1.7999999999999999E-2</v>
      </c>
      <c r="I291" s="340">
        <v>1</v>
      </c>
      <c r="J291" s="341">
        <f t="shared" si="89"/>
        <v>0.88000000000000012</v>
      </c>
      <c r="K291" s="123"/>
      <c r="L291" s="124"/>
      <c r="M291" s="125"/>
      <c r="N291" s="126"/>
      <c r="O291" s="120"/>
      <c r="P291" s="514"/>
      <c r="AE291" s="264"/>
    </row>
    <row r="292" spans="1:31" s="477" customFormat="1" ht="19.5" customHeight="1" thickBot="1">
      <c r="A292" s="113">
        <v>43897</v>
      </c>
      <c r="B292" s="308" t="s">
        <v>31</v>
      </c>
      <c r="C292" s="308" t="s">
        <v>66</v>
      </c>
      <c r="D292" s="114" t="s">
        <v>3</v>
      </c>
      <c r="E292" s="115" t="s">
        <v>387</v>
      </c>
      <c r="F292" s="329">
        <v>0.8</v>
      </c>
      <c r="G292" s="329">
        <v>0.6</v>
      </c>
      <c r="H292" s="330">
        <v>1.7999999999999999E-2</v>
      </c>
      <c r="I292" s="331">
        <v>50</v>
      </c>
      <c r="J292" s="332">
        <f t="shared" si="89"/>
        <v>24</v>
      </c>
      <c r="K292" s="116">
        <f>SUM(I292:I292)</f>
        <v>50</v>
      </c>
      <c r="L292" s="117">
        <f>SUM(J292:J292)</f>
        <v>24</v>
      </c>
      <c r="M292" s="118" t="s">
        <v>33</v>
      </c>
      <c r="N292" s="119"/>
      <c r="O292" s="120"/>
      <c r="P292" s="514" t="s">
        <v>219</v>
      </c>
      <c r="AE292" s="264"/>
    </row>
    <row r="293" spans="1:31" s="477" customFormat="1" ht="19.5" customHeight="1">
      <c r="A293" s="113">
        <v>43897</v>
      </c>
      <c r="B293" s="308" t="s">
        <v>31</v>
      </c>
      <c r="C293" s="308" t="s">
        <v>66</v>
      </c>
      <c r="D293" s="114" t="s">
        <v>4</v>
      </c>
      <c r="E293" s="115" t="s">
        <v>388</v>
      </c>
      <c r="F293" s="329">
        <v>1.7</v>
      </c>
      <c r="G293" s="329">
        <v>0.6</v>
      </c>
      <c r="H293" s="330">
        <v>1.7999999999999999E-2</v>
      </c>
      <c r="I293" s="331">
        <v>11</v>
      </c>
      <c r="J293" s="332">
        <f t="shared" si="89"/>
        <v>11.22</v>
      </c>
      <c r="K293" s="116">
        <f>SUM(I293:I295)</f>
        <v>51</v>
      </c>
      <c r="L293" s="117">
        <f>SUM(J293:J295)</f>
        <v>56.22</v>
      </c>
      <c r="M293" s="118" t="s">
        <v>33</v>
      </c>
      <c r="N293" s="119" t="s">
        <v>32</v>
      </c>
      <c r="O293" s="120" t="s">
        <v>229</v>
      </c>
      <c r="P293" s="514" t="s">
        <v>216</v>
      </c>
      <c r="AE293" s="264"/>
    </row>
    <row r="294" spans="1:31" s="706" customFormat="1" ht="19.5" customHeight="1">
      <c r="A294" s="121"/>
      <c r="B294" s="337"/>
      <c r="C294" s="337"/>
      <c r="D294" s="705"/>
      <c r="E294" s="122"/>
      <c r="F294" s="338">
        <v>1.8</v>
      </c>
      <c r="G294" s="338">
        <v>0.6</v>
      </c>
      <c r="H294" s="339">
        <v>1.7999999999999999E-2</v>
      </c>
      <c r="I294" s="340">
        <v>10</v>
      </c>
      <c r="J294" s="341">
        <f t="shared" ref="J294" si="95">F294*G294*I294</f>
        <v>10.8</v>
      </c>
      <c r="K294" s="123"/>
      <c r="L294" s="124"/>
      <c r="M294" s="125"/>
      <c r="N294" s="126"/>
      <c r="O294" s="120"/>
      <c r="AE294" s="264"/>
    </row>
    <row r="295" spans="1:31" s="477" customFormat="1" ht="19.5" customHeight="1" thickBot="1">
      <c r="A295" s="121"/>
      <c r="B295" s="337"/>
      <c r="C295" s="337"/>
      <c r="D295" s="476"/>
      <c r="E295" s="122"/>
      <c r="F295" s="338">
        <v>1.9</v>
      </c>
      <c r="G295" s="338">
        <v>0.6</v>
      </c>
      <c r="H295" s="339">
        <v>1.7999999999999999E-2</v>
      </c>
      <c r="I295" s="340">
        <v>30</v>
      </c>
      <c r="J295" s="341">
        <f t="shared" si="89"/>
        <v>34.199999999999996</v>
      </c>
      <c r="K295" s="123"/>
      <c r="L295" s="124"/>
      <c r="M295" s="125"/>
      <c r="N295" s="126"/>
      <c r="O295" s="120"/>
      <c r="P295" s="514"/>
      <c r="AE295" s="264"/>
    </row>
    <row r="296" spans="1:31" s="477" customFormat="1" ht="19.5" customHeight="1">
      <c r="A296" s="113">
        <v>43898</v>
      </c>
      <c r="B296" s="308" t="s">
        <v>31</v>
      </c>
      <c r="C296" s="308" t="s">
        <v>66</v>
      </c>
      <c r="D296" s="114" t="s">
        <v>3</v>
      </c>
      <c r="E296" s="115" t="s">
        <v>399</v>
      </c>
      <c r="F296" s="329">
        <v>0.9</v>
      </c>
      <c r="G296" s="329">
        <v>0.6</v>
      </c>
      <c r="H296" s="330">
        <v>1.7999999999999999E-2</v>
      </c>
      <c r="I296" s="331">
        <v>27</v>
      </c>
      <c r="J296" s="332">
        <f t="shared" si="89"/>
        <v>14.580000000000002</v>
      </c>
      <c r="K296" s="116">
        <f>SUM(I296:I300)</f>
        <v>48</v>
      </c>
      <c r="L296" s="117">
        <f>SUM(J296:J300)</f>
        <v>27.740000000000006</v>
      </c>
      <c r="M296" s="118" t="s">
        <v>33</v>
      </c>
      <c r="N296" s="119" t="s">
        <v>32</v>
      </c>
      <c r="O296" s="120" t="s">
        <v>270</v>
      </c>
      <c r="P296" s="514" t="s">
        <v>219</v>
      </c>
      <c r="AE296" s="264"/>
    </row>
    <row r="297" spans="1:31" s="986" customFormat="1" ht="19.5" customHeight="1">
      <c r="A297" s="121"/>
      <c r="B297" s="337"/>
      <c r="C297" s="337"/>
      <c r="D297" s="985"/>
      <c r="E297" s="122"/>
      <c r="F297" s="338">
        <v>1</v>
      </c>
      <c r="G297" s="338">
        <v>0.6</v>
      </c>
      <c r="H297" s="339">
        <v>1.7999999999999999E-2</v>
      </c>
      <c r="I297" s="340">
        <v>8</v>
      </c>
      <c r="J297" s="341">
        <f t="shared" si="89"/>
        <v>4.8</v>
      </c>
      <c r="K297" s="123"/>
      <c r="L297" s="124"/>
      <c r="M297" s="125"/>
      <c r="N297" s="126"/>
      <c r="O297" s="120"/>
      <c r="AE297" s="264"/>
    </row>
    <row r="298" spans="1:31" s="986" customFormat="1" ht="19.5" customHeight="1">
      <c r="A298" s="121"/>
      <c r="B298" s="337"/>
      <c r="C298" s="337"/>
      <c r="D298" s="985"/>
      <c r="E298" s="122"/>
      <c r="F298" s="338">
        <v>1</v>
      </c>
      <c r="G298" s="338">
        <v>0.55000000000000004</v>
      </c>
      <c r="H298" s="339">
        <v>1.7999999999999999E-2</v>
      </c>
      <c r="I298" s="340">
        <v>1</v>
      </c>
      <c r="J298" s="341">
        <f t="shared" ref="J298" si="96">F298*G298*I298</f>
        <v>0.55000000000000004</v>
      </c>
      <c r="K298" s="123"/>
      <c r="L298" s="124"/>
      <c r="M298" s="125"/>
      <c r="N298" s="126"/>
      <c r="O298" s="120"/>
      <c r="AE298" s="264"/>
    </row>
    <row r="299" spans="1:31" s="477" customFormat="1" ht="19.5" customHeight="1">
      <c r="A299" s="121"/>
      <c r="B299" s="337"/>
      <c r="C299" s="337"/>
      <c r="D299" s="476"/>
      <c r="E299" s="122"/>
      <c r="F299" s="338">
        <v>1.1000000000000001</v>
      </c>
      <c r="G299" s="338">
        <v>0.6</v>
      </c>
      <c r="H299" s="339">
        <v>1.7999999999999999E-2</v>
      </c>
      <c r="I299" s="340">
        <v>10</v>
      </c>
      <c r="J299" s="341">
        <f t="shared" si="89"/>
        <v>6.6000000000000005</v>
      </c>
      <c r="K299" s="123"/>
      <c r="L299" s="124"/>
      <c r="M299" s="125"/>
      <c r="N299" s="126"/>
      <c r="O299" s="120"/>
      <c r="P299" s="514"/>
      <c r="AE299" s="264"/>
    </row>
    <row r="300" spans="1:31" s="477" customFormat="1" ht="19.5" customHeight="1" thickBot="1">
      <c r="A300" s="121"/>
      <c r="B300" s="337"/>
      <c r="C300" s="337"/>
      <c r="D300" s="476"/>
      <c r="E300" s="122"/>
      <c r="F300" s="338">
        <v>1.1000000000000001</v>
      </c>
      <c r="G300" s="338">
        <v>0.55000000000000004</v>
      </c>
      <c r="H300" s="339">
        <v>1.7999999999999999E-2</v>
      </c>
      <c r="I300" s="340">
        <v>2</v>
      </c>
      <c r="J300" s="341">
        <f t="shared" si="89"/>
        <v>1.2100000000000002</v>
      </c>
      <c r="K300" s="123"/>
      <c r="L300" s="124"/>
      <c r="M300" s="125"/>
      <c r="N300" s="126"/>
      <c r="O300" s="120"/>
      <c r="P300" s="514"/>
      <c r="AE300" s="264"/>
    </row>
    <row r="301" spans="1:31" s="477" customFormat="1" ht="19.5" customHeight="1">
      <c r="A301" s="113">
        <v>43898</v>
      </c>
      <c r="B301" s="308" t="s">
        <v>31</v>
      </c>
      <c r="C301" s="308" t="s">
        <v>66</v>
      </c>
      <c r="D301" s="114" t="s">
        <v>4</v>
      </c>
      <c r="E301" s="115" t="s">
        <v>400</v>
      </c>
      <c r="F301" s="329">
        <v>1.7</v>
      </c>
      <c r="G301" s="329">
        <v>0.6</v>
      </c>
      <c r="H301" s="330">
        <v>1.7999999999999999E-2</v>
      </c>
      <c r="I301" s="331">
        <v>6</v>
      </c>
      <c r="J301" s="332">
        <f t="shared" si="89"/>
        <v>6.12</v>
      </c>
      <c r="K301" s="116">
        <f>SUM(I301:I309)</f>
        <v>50</v>
      </c>
      <c r="L301" s="117">
        <f>SUM(J301:J309)</f>
        <v>62.4</v>
      </c>
      <c r="M301" s="118" t="s">
        <v>33</v>
      </c>
      <c r="N301" s="119" t="s">
        <v>32</v>
      </c>
      <c r="O301" s="120" t="s">
        <v>229</v>
      </c>
      <c r="P301" s="514" t="s">
        <v>219</v>
      </c>
      <c r="AE301" s="264"/>
    </row>
    <row r="302" spans="1:31" s="986" customFormat="1" ht="19.5" customHeight="1">
      <c r="A302" s="121"/>
      <c r="B302" s="337"/>
      <c r="C302" s="337"/>
      <c r="D302" s="985"/>
      <c r="E302" s="122"/>
      <c r="F302" s="338">
        <v>2.1</v>
      </c>
      <c r="G302" s="338">
        <v>0.6</v>
      </c>
      <c r="H302" s="339">
        <v>1.7999999999999999E-2</v>
      </c>
      <c r="I302" s="340">
        <v>2</v>
      </c>
      <c r="J302" s="341">
        <f t="shared" ref="J302:J305" si="97">F302*G302*I302</f>
        <v>2.52</v>
      </c>
      <c r="K302" s="123"/>
      <c r="L302" s="124"/>
      <c r="M302" s="125"/>
      <c r="N302" s="126"/>
      <c r="O302" s="120"/>
      <c r="AE302" s="264"/>
    </row>
    <row r="303" spans="1:31" s="986" customFormat="1" ht="19.5" customHeight="1">
      <c r="A303" s="121"/>
      <c r="B303" s="337"/>
      <c r="C303" s="337"/>
      <c r="D303" s="985"/>
      <c r="E303" s="122"/>
      <c r="F303" s="338">
        <v>2</v>
      </c>
      <c r="G303" s="338">
        <v>0.6</v>
      </c>
      <c r="H303" s="339">
        <v>1.7999999999999999E-2</v>
      </c>
      <c r="I303" s="340">
        <v>20</v>
      </c>
      <c r="J303" s="341">
        <f t="shared" si="97"/>
        <v>24</v>
      </c>
      <c r="K303" s="123"/>
      <c r="L303" s="124"/>
      <c r="M303" s="125"/>
      <c r="N303" s="126"/>
      <c r="O303" s="120"/>
      <c r="AE303" s="264"/>
    </row>
    <row r="304" spans="1:31" s="986" customFormat="1" ht="19.5" customHeight="1">
      <c r="A304" s="121"/>
      <c r="B304" s="337"/>
      <c r="C304" s="337"/>
      <c r="D304" s="985"/>
      <c r="E304" s="122"/>
      <c r="F304" s="338">
        <v>2.4</v>
      </c>
      <c r="G304" s="338">
        <v>0.6</v>
      </c>
      <c r="H304" s="339">
        <v>1.7999999999999999E-2</v>
      </c>
      <c r="I304" s="340">
        <v>6</v>
      </c>
      <c r="J304" s="341">
        <f t="shared" si="97"/>
        <v>8.64</v>
      </c>
      <c r="K304" s="123"/>
      <c r="L304" s="124"/>
      <c r="M304" s="125"/>
      <c r="N304" s="126"/>
      <c r="O304" s="120"/>
      <c r="AE304" s="264"/>
    </row>
    <row r="305" spans="1:31" s="986" customFormat="1" ht="19.5" customHeight="1">
      <c r="A305" s="121"/>
      <c r="B305" s="337"/>
      <c r="C305" s="337"/>
      <c r="D305" s="985"/>
      <c r="E305" s="122"/>
      <c r="F305" s="338">
        <v>2.5</v>
      </c>
      <c r="G305" s="338">
        <v>0.6</v>
      </c>
      <c r="H305" s="339">
        <v>1.7999999999999999E-2</v>
      </c>
      <c r="I305" s="340">
        <v>5</v>
      </c>
      <c r="J305" s="341">
        <f t="shared" si="97"/>
        <v>7.5</v>
      </c>
      <c r="K305" s="123"/>
      <c r="L305" s="124"/>
      <c r="M305" s="125"/>
      <c r="N305" s="126"/>
      <c r="O305" s="120"/>
      <c r="AE305" s="264"/>
    </row>
    <row r="306" spans="1:31" s="986" customFormat="1" ht="19.5" customHeight="1">
      <c r="A306" s="121"/>
      <c r="B306" s="337"/>
      <c r="C306" s="337"/>
      <c r="D306" s="985"/>
      <c r="E306" s="122"/>
      <c r="F306" s="338">
        <v>2.2999999999999998</v>
      </c>
      <c r="G306" s="338">
        <v>0.6</v>
      </c>
      <c r="H306" s="339">
        <v>1.7999999999999999E-2</v>
      </c>
      <c r="I306" s="340">
        <v>4</v>
      </c>
      <c r="J306" s="341">
        <f t="shared" si="89"/>
        <v>5.52</v>
      </c>
      <c r="K306" s="123"/>
      <c r="L306" s="124"/>
      <c r="M306" s="125"/>
      <c r="N306" s="126"/>
      <c r="O306" s="120"/>
      <c r="AE306" s="264"/>
    </row>
    <row r="307" spans="1:31" s="986" customFormat="1" ht="19.5" customHeight="1">
      <c r="A307" s="121"/>
      <c r="B307" s="337"/>
      <c r="C307" s="337"/>
      <c r="D307" s="985"/>
      <c r="E307" s="122"/>
      <c r="F307" s="338">
        <v>1.9</v>
      </c>
      <c r="G307" s="338">
        <v>0.6</v>
      </c>
      <c r="H307" s="339">
        <v>1.7999999999999999E-2</v>
      </c>
      <c r="I307" s="340">
        <v>1</v>
      </c>
      <c r="J307" s="341">
        <f t="shared" ref="J307" si="98">F307*G307*I307</f>
        <v>1.1399999999999999</v>
      </c>
      <c r="K307" s="123"/>
      <c r="L307" s="124"/>
      <c r="M307" s="125"/>
      <c r="N307" s="126"/>
      <c r="O307" s="120"/>
      <c r="AE307" s="264"/>
    </row>
    <row r="308" spans="1:31" s="986" customFormat="1" ht="19.5" customHeight="1">
      <c r="A308" s="121"/>
      <c r="B308" s="337"/>
      <c r="C308" s="337"/>
      <c r="D308" s="985"/>
      <c r="E308" s="122"/>
      <c r="F308" s="338">
        <v>2.2000000000000002</v>
      </c>
      <c r="G308" s="338">
        <v>0.6</v>
      </c>
      <c r="H308" s="339">
        <v>1.7999999999999999E-2</v>
      </c>
      <c r="I308" s="340">
        <v>2</v>
      </c>
      <c r="J308" s="341">
        <f t="shared" ref="J308" si="99">F308*G308*I308</f>
        <v>2.64</v>
      </c>
      <c r="K308" s="123"/>
      <c r="L308" s="124"/>
      <c r="M308" s="125"/>
      <c r="N308" s="126"/>
      <c r="O308" s="120"/>
      <c r="AE308" s="264"/>
    </row>
    <row r="309" spans="1:31" s="479" customFormat="1" ht="19.5" customHeight="1" thickBot="1">
      <c r="A309" s="121"/>
      <c r="B309" s="337"/>
      <c r="C309" s="337"/>
      <c r="D309" s="478"/>
      <c r="E309" s="122"/>
      <c r="F309" s="338">
        <v>1.8</v>
      </c>
      <c r="G309" s="338">
        <v>0.6</v>
      </c>
      <c r="H309" s="339">
        <v>1.7999999999999999E-2</v>
      </c>
      <c r="I309" s="340">
        <v>4</v>
      </c>
      <c r="J309" s="341">
        <f t="shared" si="89"/>
        <v>4.32</v>
      </c>
      <c r="K309" s="123"/>
      <c r="L309" s="124"/>
      <c r="M309" s="125"/>
      <c r="N309" s="126"/>
      <c r="O309" s="120"/>
      <c r="P309" s="514"/>
      <c r="AE309" s="264"/>
    </row>
    <row r="310" spans="1:31" s="477" customFormat="1" ht="19.5" customHeight="1">
      <c r="A310" s="113">
        <v>43898</v>
      </c>
      <c r="B310" s="308" t="s">
        <v>31</v>
      </c>
      <c r="C310" s="308" t="s">
        <v>66</v>
      </c>
      <c r="D310" s="114" t="s">
        <v>3</v>
      </c>
      <c r="E310" s="115" t="s">
        <v>401</v>
      </c>
      <c r="F310" s="329">
        <v>2.1</v>
      </c>
      <c r="G310" s="329">
        <v>0.6</v>
      </c>
      <c r="H310" s="330">
        <v>1.7999999999999999E-2</v>
      </c>
      <c r="I310" s="331">
        <v>16</v>
      </c>
      <c r="J310" s="332">
        <f t="shared" si="89"/>
        <v>20.16</v>
      </c>
      <c r="K310" s="116">
        <f>SUM(I310:I313)</f>
        <v>50</v>
      </c>
      <c r="L310" s="117">
        <f>SUM(J310:J313)</f>
        <v>66.960000000000008</v>
      </c>
      <c r="M310" s="118" t="s">
        <v>33</v>
      </c>
      <c r="N310" s="119" t="s">
        <v>32</v>
      </c>
      <c r="O310" s="120" t="s">
        <v>270</v>
      </c>
      <c r="P310" s="514" t="s">
        <v>219</v>
      </c>
      <c r="AE310" s="264"/>
    </row>
    <row r="311" spans="1:31" s="709" customFormat="1" ht="19.5" customHeight="1">
      <c r="A311" s="121"/>
      <c r="B311" s="337"/>
      <c r="C311" s="337"/>
      <c r="D311" s="708"/>
      <c r="E311" s="122"/>
      <c r="F311" s="338">
        <v>2.2000000000000002</v>
      </c>
      <c r="G311" s="338">
        <v>0.6</v>
      </c>
      <c r="H311" s="339">
        <v>1.7999999999999999E-2</v>
      </c>
      <c r="I311" s="340">
        <v>12</v>
      </c>
      <c r="J311" s="341">
        <f t="shared" si="89"/>
        <v>15.84</v>
      </c>
      <c r="K311" s="123"/>
      <c r="L311" s="124"/>
      <c r="M311" s="125"/>
      <c r="N311" s="126"/>
      <c r="O311" s="120"/>
      <c r="AE311" s="264"/>
    </row>
    <row r="312" spans="1:31" s="709" customFormat="1" ht="19.5" customHeight="1">
      <c r="A312" s="121"/>
      <c r="B312" s="337"/>
      <c r="C312" s="337"/>
      <c r="D312" s="708"/>
      <c r="E312" s="122"/>
      <c r="F312" s="338">
        <v>2.2999999999999998</v>
      </c>
      <c r="G312" s="338">
        <v>0.6</v>
      </c>
      <c r="H312" s="339">
        <v>1.7999999999999999E-2</v>
      </c>
      <c r="I312" s="340">
        <v>12</v>
      </c>
      <c r="J312" s="341">
        <f t="shared" ref="J312:J313" si="100">F312*G312*I312</f>
        <v>16.559999999999999</v>
      </c>
      <c r="K312" s="123"/>
      <c r="L312" s="124"/>
      <c r="M312" s="125"/>
      <c r="N312" s="126"/>
      <c r="O312" s="120"/>
      <c r="AE312" s="264"/>
    </row>
    <row r="313" spans="1:31" s="709" customFormat="1" ht="19.5" customHeight="1" thickBot="1">
      <c r="A313" s="121"/>
      <c r="B313" s="337"/>
      <c r="C313" s="337"/>
      <c r="D313" s="708"/>
      <c r="E313" s="122"/>
      <c r="F313" s="338">
        <v>2.4</v>
      </c>
      <c r="G313" s="338">
        <v>0.6</v>
      </c>
      <c r="H313" s="339">
        <v>1.7999999999999999E-2</v>
      </c>
      <c r="I313" s="340">
        <v>10</v>
      </c>
      <c r="J313" s="341">
        <f t="shared" si="100"/>
        <v>14.399999999999999</v>
      </c>
      <c r="K313" s="123"/>
      <c r="L313" s="124"/>
      <c r="M313" s="125"/>
      <c r="N313" s="126"/>
      <c r="O313" s="120"/>
      <c r="AE313" s="264"/>
    </row>
    <row r="314" spans="1:31" s="475" customFormat="1" ht="19.5" customHeight="1">
      <c r="A314" s="113">
        <v>43898</v>
      </c>
      <c r="B314" s="308" t="s">
        <v>31</v>
      </c>
      <c r="C314" s="308" t="s">
        <v>66</v>
      </c>
      <c r="D314" s="114" t="s">
        <v>4</v>
      </c>
      <c r="E314" s="115" t="s">
        <v>402</v>
      </c>
      <c r="F314" s="329">
        <v>1.1000000000000001</v>
      </c>
      <c r="G314" s="329">
        <v>0.6</v>
      </c>
      <c r="H314" s="330">
        <v>1.7999999999999999E-2</v>
      </c>
      <c r="I314" s="331">
        <v>6</v>
      </c>
      <c r="J314" s="332">
        <f t="shared" si="89"/>
        <v>3.96</v>
      </c>
      <c r="K314" s="116">
        <f>SUM(I314:I318)</f>
        <v>49</v>
      </c>
      <c r="L314" s="117">
        <f>SUM(J314:J318)</f>
        <v>32.46</v>
      </c>
      <c r="M314" s="118" t="s">
        <v>33</v>
      </c>
      <c r="N314" s="119"/>
      <c r="O314" s="120"/>
      <c r="P314" s="514" t="s">
        <v>219</v>
      </c>
      <c r="AE314" s="264"/>
    </row>
    <row r="315" spans="1:31" s="614" customFormat="1" ht="19.5" customHeight="1">
      <c r="A315" s="121"/>
      <c r="B315" s="337"/>
      <c r="C315" s="337"/>
      <c r="D315" s="613"/>
      <c r="E315" s="122"/>
      <c r="F315" s="338">
        <v>0.9</v>
      </c>
      <c r="G315" s="338">
        <v>0.6</v>
      </c>
      <c r="H315" s="339">
        <v>1.7999999999999999E-2</v>
      </c>
      <c r="I315" s="340">
        <v>15</v>
      </c>
      <c r="J315" s="341">
        <f t="shared" ref="J315:J316" si="101">F315*G315*I315</f>
        <v>8.1000000000000014</v>
      </c>
      <c r="K315" s="123"/>
      <c r="L315" s="124"/>
      <c r="M315" s="125"/>
      <c r="N315" s="126"/>
      <c r="O315" s="120"/>
      <c r="AE315" s="264"/>
    </row>
    <row r="316" spans="1:31" s="986" customFormat="1" ht="19.5" customHeight="1">
      <c r="A316" s="121"/>
      <c r="B316" s="337"/>
      <c r="C316" s="337"/>
      <c r="D316" s="985"/>
      <c r="E316" s="122"/>
      <c r="F316" s="338">
        <v>1.2</v>
      </c>
      <c r="G316" s="338">
        <v>0.6</v>
      </c>
      <c r="H316" s="339">
        <v>1.7999999999999999E-2</v>
      </c>
      <c r="I316" s="340">
        <v>9</v>
      </c>
      <c r="J316" s="341">
        <f t="shared" si="101"/>
        <v>6.4799999999999995</v>
      </c>
      <c r="K316" s="123"/>
      <c r="L316" s="124"/>
      <c r="M316" s="125"/>
      <c r="N316" s="126"/>
      <c r="O316" s="120"/>
      <c r="AE316" s="264"/>
    </row>
    <row r="317" spans="1:31" s="475" customFormat="1" ht="19.5" customHeight="1">
      <c r="A317" s="121"/>
      <c r="B317" s="337"/>
      <c r="C317" s="337"/>
      <c r="D317" s="474"/>
      <c r="E317" s="122"/>
      <c r="F317" s="338">
        <v>1</v>
      </c>
      <c r="G317" s="338">
        <v>0.6</v>
      </c>
      <c r="H317" s="339">
        <v>1.7999999999999999E-2</v>
      </c>
      <c r="I317" s="340">
        <v>5</v>
      </c>
      <c r="J317" s="341">
        <f t="shared" si="89"/>
        <v>3</v>
      </c>
      <c r="K317" s="123"/>
      <c r="L317" s="124"/>
      <c r="M317" s="125"/>
      <c r="N317" s="126"/>
      <c r="O317" s="120"/>
      <c r="P317" s="514"/>
      <c r="AE317" s="264"/>
    </row>
    <row r="318" spans="1:31" s="475" customFormat="1" ht="19.5" customHeight="1" thickBot="1">
      <c r="A318" s="121"/>
      <c r="B318" s="337"/>
      <c r="C318" s="337"/>
      <c r="D318" s="474"/>
      <c r="E318" s="122"/>
      <c r="F318" s="338">
        <v>1.3</v>
      </c>
      <c r="G318" s="338">
        <v>0.6</v>
      </c>
      <c r="H318" s="339">
        <v>1.7999999999999999E-2</v>
      </c>
      <c r="I318" s="340">
        <v>14</v>
      </c>
      <c r="J318" s="341">
        <f t="shared" si="89"/>
        <v>10.92</v>
      </c>
      <c r="K318" s="123"/>
      <c r="L318" s="124"/>
      <c r="M318" s="125"/>
      <c r="N318" s="126"/>
      <c r="O318" s="120"/>
      <c r="P318" s="514"/>
      <c r="AE318" s="264"/>
    </row>
    <row r="319" spans="1:31" s="614" customFormat="1" ht="19.5" customHeight="1">
      <c r="A319" s="113">
        <v>43898</v>
      </c>
      <c r="B319" s="308" t="s">
        <v>31</v>
      </c>
      <c r="C319" s="308" t="s">
        <v>66</v>
      </c>
      <c r="D319" s="114" t="s">
        <v>3</v>
      </c>
      <c r="E319" s="115" t="s">
        <v>403</v>
      </c>
      <c r="F319" s="329">
        <v>1.2</v>
      </c>
      <c r="G319" s="329">
        <v>0.6</v>
      </c>
      <c r="H319" s="330">
        <v>1.7999999999999999E-2</v>
      </c>
      <c r="I319" s="331">
        <v>30</v>
      </c>
      <c r="J319" s="332">
        <f t="shared" ref="J319" si="102">F319*G319*I319</f>
        <v>21.599999999999998</v>
      </c>
      <c r="K319" s="116">
        <f>SUM(I319:I322)</f>
        <v>47</v>
      </c>
      <c r="L319" s="117">
        <f>SUM(J319:J322)</f>
        <v>34.314999999999998</v>
      </c>
      <c r="M319" s="118" t="s">
        <v>33</v>
      </c>
      <c r="N319" s="119" t="s">
        <v>32</v>
      </c>
      <c r="O319" s="120" t="s">
        <v>270</v>
      </c>
      <c r="P319" s="614" t="s">
        <v>219</v>
      </c>
      <c r="AE319" s="264"/>
    </row>
    <row r="320" spans="1:31" s="711" customFormat="1" ht="19.5" customHeight="1">
      <c r="A320" s="121"/>
      <c r="B320" s="337"/>
      <c r="C320" s="337"/>
      <c r="D320" s="710"/>
      <c r="E320" s="280"/>
      <c r="F320" s="338">
        <v>1.2</v>
      </c>
      <c r="G320" s="338">
        <v>0.55000000000000004</v>
      </c>
      <c r="H320" s="339">
        <v>1.7999999999999999E-2</v>
      </c>
      <c r="I320" s="340">
        <v>4</v>
      </c>
      <c r="J320" s="341">
        <f t="shared" ref="J320" si="103">F320*G320*I320</f>
        <v>2.64</v>
      </c>
      <c r="K320" s="123"/>
      <c r="L320" s="124"/>
      <c r="M320" s="125"/>
      <c r="N320" s="126"/>
      <c r="O320" s="120"/>
      <c r="AE320" s="264"/>
    </row>
    <row r="321" spans="1:31" s="711" customFormat="1" ht="19.5" customHeight="1">
      <c r="A321" s="121"/>
      <c r="B321" s="337"/>
      <c r="C321" s="337"/>
      <c r="D321" s="710"/>
      <c r="E321" s="280"/>
      <c r="F321" s="338">
        <v>1.3</v>
      </c>
      <c r="G321" s="338">
        <v>0.6</v>
      </c>
      <c r="H321" s="339">
        <v>1.7999999999999999E-2</v>
      </c>
      <c r="I321" s="340">
        <v>12</v>
      </c>
      <c r="J321" s="341">
        <f t="shared" ref="J321:J322" si="104">F321*G321*I321</f>
        <v>9.36</v>
      </c>
      <c r="K321" s="123"/>
      <c r="L321" s="124"/>
      <c r="M321" s="125"/>
      <c r="N321" s="126"/>
      <c r="O321" s="120"/>
      <c r="AE321" s="264"/>
    </row>
    <row r="322" spans="1:31" s="711" customFormat="1" ht="19.5" customHeight="1" thickBot="1">
      <c r="A322" s="121"/>
      <c r="B322" s="337"/>
      <c r="C322" s="337"/>
      <c r="D322" s="710"/>
      <c r="E322" s="280"/>
      <c r="F322" s="338">
        <v>1.3</v>
      </c>
      <c r="G322" s="338">
        <v>0.55000000000000004</v>
      </c>
      <c r="H322" s="339">
        <v>1.7999999999999999E-2</v>
      </c>
      <c r="I322" s="340">
        <v>1</v>
      </c>
      <c r="J322" s="341">
        <f t="shared" si="104"/>
        <v>0.71500000000000008</v>
      </c>
      <c r="K322" s="123"/>
      <c r="L322" s="124"/>
      <c r="M322" s="125"/>
      <c r="N322" s="126"/>
      <c r="O322" s="120"/>
      <c r="AE322" s="264"/>
    </row>
    <row r="323" spans="1:31" s="475" customFormat="1" ht="19.5" customHeight="1">
      <c r="A323" s="113">
        <v>43898</v>
      </c>
      <c r="B323" s="308" t="s">
        <v>31</v>
      </c>
      <c r="C323" s="308" t="s">
        <v>66</v>
      </c>
      <c r="D323" s="114" t="s">
        <v>3</v>
      </c>
      <c r="E323" s="695" t="s">
        <v>404</v>
      </c>
      <c r="F323" s="329">
        <v>1.7</v>
      </c>
      <c r="G323" s="329">
        <v>0.9</v>
      </c>
      <c r="H323" s="330">
        <v>1.7999999999999999E-2</v>
      </c>
      <c r="I323" s="331">
        <v>2</v>
      </c>
      <c r="J323" s="332">
        <f t="shared" si="89"/>
        <v>3.06</v>
      </c>
      <c r="K323" s="116">
        <f>SUM(I323:I328)</f>
        <v>45</v>
      </c>
      <c r="L323" s="117">
        <f>SUM(J323:J328)</f>
        <v>78.36</v>
      </c>
      <c r="M323" s="118" t="s">
        <v>33</v>
      </c>
      <c r="N323" s="119" t="s">
        <v>32</v>
      </c>
      <c r="O323" s="120" t="s">
        <v>270</v>
      </c>
      <c r="P323" s="514" t="s">
        <v>219</v>
      </c>
      <c r="AE323" s="264"/>
    </row>
    <row r="324" spans="1:31" s="986" customFormat="1" ht="19.5" customHeight="1">
      <c r="A324" s="121"/>
      <c r="B324" s="337"/>
      <c r="C324" s="337"/>
      <c r="D324" s="985"/>
      <c r="E324" s="122"/>
      <c r="F324" s="42">
        <v>1.7</v>
      </c>
      <c r="G324" s="338">
        <v>1</v>
      </c>
      <c r="H324" s="339">
        <v>1.7999999999999999E-2</v>
      </c>
      <c r="I324" s="340">
        <v>23</v>
      </c>
      <c r="J324" s="341">
        <f>I324*G324*F324</f>
        <v>39.1</v>
      </c>
      <c r="K324" s="123"/>
      <c r="L324" s="124"/>
      <c r="M324" s="125"/>
      <c r="N324" s="126"/>
      <c r="O324" s="120"/>
      <c r="AE324" s="264"/>
    </row>
    <row r="325" spans="1:31" s="986" customFormat="1" ht="19.5" customHeight="1">
      <c r="A325" s="121"/>
      <c r="B325" s="337"/>
      <c r="C325" s="337"/>
      <c r="D325" s="985"/>
      <c r="E325" s="122"/>
      <c r="F325" s="338">
        <v>1.5</v>
      </c>
      <c r="G325" s="338">
        <v>1</v>
      </c>
      <c r="H325" s="339">
        <v>1.7999999999999999E-2</v>
      </c>
      <c r="I325" s="340">
        <v>6</v>
      </c>
      <c r="J325" s="341">
        <f>I325*G325*F325</f>
        <v>9</v>
      </c>
      <c r="K325" s="123"/>
      <c r="L325" s="124"/>
      <c r="M325" s="125"/>
      <c r="N325" s="126"/>
      <c r="O325" s="120"/>
      <c r="AE325" s="264"/>
    </row>
    <row r="326" spans="1:31" s="713" customFormat="1" ht="19.5" customHeight="1">
      <c r="A326" s="121"/>
      <c r="B326" s="337"/>
      <c r="C326" s="337"/>
      <c r="D326" s="712"/>
      <c r="E326" s="122"/>
      <c r="F326" s="338">
        <v>1.4</v>
      </c>
      <c r="G326" s="338">
        <v>1</v>
      </c>
      <c r="H326" s="339">
        <v>1.7999999999999999E-2</v>
      </c>
      <c r="I326" s="340">
        <v>1</v>
      </c>
      <c r="J326" s="341">
        <f t="shared" ref="J326:J328" si="105">I326*G326*F326</f>
        <v>1.4</v>
      </c>
      <c r="K326" s="123"/>
      <c r="L326" s="124"/>
      <c r="M326" s="125"/>
      <c r="N326" s="126"/>
      <c r="O326" s="120"/>
      <c r="AE326" s="264"/>
    </row>
    <row r="327" spans="1:31" s="713" customFormat="1" ht="19.5" customHeight="1">
      <c r="A327" s="121"/>
      <c r="B327" s="337"/>
      <c r="C327" s="337"/>
      <c r="D327" s="712"/>
      <c r="E327" s="122"/>
      <c r="F327" s="338">
        <v>2</v>
      </c>
      <c r="G327" s="338">
        <v>1</v>
      </c>
      <c r="H327" s="339">
        <v>1.7999999999999999E-2</v>
      </c>
      <c r="I327" s="340">
        <v>11</v>
      </c>
      <c r="J327" s="341">
        <f t="shared" si="105"/>
        <v>22</v>
      </c>
      <c r="K327" s="123"/>
      <c r="L327" s="124"/>
      <c r="M327" s="125"/>
      <c r="N327" s="126"/>
      <c r="O327" s="120"/>
      <c r="AE327" s="264"/>
    </row>
    <row r="328" spans="1:31" s="475" customFormat="1" ht="19.5" customHeight="1" thickBot="1">
      <c r="A328" s="121"/>
      <c r="B328" s="337"/>
      <c r="C328" s="337"/>
      <c r="D328" s="474"/>
      <c r="E328" s="122"/>
      <c r="F328" s="338">
        <v>1.9</v>
      </c>
      <c r="G328" s="338">
        <v>1</v>
      </c>
      <c r="H328" s="339">
        <v>1.7999999999999999E-2</v>
      </c>
      <c r="I328" s="340">
        <v>2</v>
      </c>
      <c r="J328" s="341">
        <f t="shared" si="105"/>
        <v>3.8</v>
      </c>
      <c r="K328" s="123"/>
      <c r="L328" s="124"/>
      <c r="M328" s="125"/>
      <c r="N328" s="126"/>
      <c r="O328" s="120"/>
      <c r="P328" s="514"/>
      <c r="AE328" s="264"/>
    </row>
    <row r="329" spans="1:31" s="482" customFormat="1" ht="19.5" customHeight="1">
      <c r="A329" s="113">
        <v>43898</v>
      </c>
      <c r="B329" s="308" t="s">
        <v>31</v>
      </c>
      <c r="C329" s="308" t="s">
        <v>66</v>
      </c>
      <c r="D329" s="114" t="s">
        <v>3</v>
      </c>
      <c r="E329" s="115" t="s">
        <v>406</v>
      </c>
      <c r="F329" s="329">
        <v>2</v>
      </c>
      <c r="G329" s="329">
        <v>1</v>
      </c>
      <c r="H329" s="330">
        <v>1.7999999999999999E-2</v>
      </c>
      <c r="I329" s="331">
        <v>33</v>
      </c>
      <c r="J329" s="332">
        <f t="shared" si="89"/>
        <v>66</v>
      </c>
      <c r="K329" s="116">
        <f>SUM(I329:I332)</f>
        <v>45</v>
      </c>
      <c r="L329" s="117">
        <f>SUM(J329:J332)</f>
        <v>88.399999999999991</v>
      </c>
      <c r="M329" s="118" t="s">
        <v>33</v>
      </c>
      <c r="N329" s="119"/>
      <c r="O329" s="120"/>
      <c r="P329" s="514" t="s">
        <v>216</v>
      </c>
      <c r="AE329" s="264"/>
    </row>
    <row r="330" spans="1:31" s="988" customFormat="1" ht="19.5" customHeight="1">
      <c r="A330" s="121"/>
      <c r="B330" s="337"/>
      <c r="C330" s="337"/>
      <c r="D330" s="987"/>
      <c r="E330" s="122"/>
      <c r="F330" s="338">
        <v>2.1</v>
      </c>
      <c r="G330" s="338">
        <v>1</v>
      </c>
      <c r="H330" s="339">
        <v>1.7999999999999999E-2</v>
      </c>
      <c r="I330" s="340">
        <v>2</v>
      </c>
      <c r="J330" s="341">
        <f t="shared" si="89"/>
        <v>4.2</v>
      </c>
      <c r="K330" s="123"/>
      <c r="L330" s="124"/>
      <c r="M330" s="125"/>
      <c r="N330" s="126"/>
      <c r="O330" s="120"/>
      <c r="AE330" s="264"/>
    </row>
    <row r="331" spans="1:31" s="713" customFormat="1" ht="19.5" customHeight="1">
      <c r="A331" s="121"/>
      <c r="B331" s="337"/>
      <c r="C331" s="337"/>
      <c r="D331" s="712"/>
      <c r="E331" s="122"/>
      <c r="F331" s="338">
        <v>1.9</v>
      </c>
      <c r="G331" s="338">
        <v>1</v>
      </c>
      <c r="H331" s="339">
        <v>1.7999999999999999E-2</v>
      </c>
      <c r="I331" s="340">
        <v>6</v>
      </c>
      <c r="J331" s="341">
        <f t="shared" ref="J331" si="106">F331*G331*I331</f>
        <v>11.399999999999999</v>
      </c>
      <c r="K331" s="123"/>
      <c r="L331" s="124"/>
      <c r="M331" s="125"/>
      <c r="N331" s="126"/>
      <c r="O331" s="120"/>
      <c r="AE331" s="264"/>
    </row>
    <row r="332" spans="1:31" s="482" customFormat="1" ht="19.5" customHeight="1" thickBot="1">
      <c r="A332" s="121"/>
      <c r="B332" s="337"/>
      <c r="C332" s="337"/>
      <c r="D332" s="481"/>
      <c r="E332" s="122"/>
      <c r="F332" s="338">
        <v>1.7</v>
      </c>
      <c r="G332" s="338">
        <v>1</v>
      </c>
      <c r="H332" s="339">
        <v>1.7999999999999999E-2</v>
      </c>
      <c r="I332" s="340">
        <v>4</v>
      </c>
      <c r="J332" s="341">
        <f t="shared" si="89"/>
        <v>6.8</v>
      </c>
      <c r="K332" s="123"/>
      <c r="L332" s="124"/>
      <c r="M332" s="125"/>
      <c r="N332" s="126"/>
      <c r="O332" s="120"/>
      <c r="P332" s="514"/>
      <c r="AE332" s="264"/>
    </row>
    <row r="333" spans="1:31" s="484" customFormat="1" ht="19.5" customHeight="1">
      <c r="A333" s="113">
        <v>43898</v>
      </c>
      <c r="B333" s="308" t="s">
        <v>31</v>
      </c>
      <c r="C333" s="308" t="s">
        <v>66</v>
      </c>
      <c r="D333" s="114" t="s">
        <v>3</v>
      </c>
      <c r="E333" s="115" t="s">
        <v>433</v>
      </c>
      <c r="F333" s="329">
        <v>1.7</v>
      </c>
      <c r="G333" s="329">
        <v>1</v>
      </c>
      <c r="H333" s="330">
        <v>1.7999999999999999E-2</v>
      </c>
      <c r="I333" s="331">
        <v>14</v>
      </c>
      <c r="J333" s="332">
        <f t="shared" si="89"/>
        <v>23.8</v>
      </c>
      <c r="K333" s="116">
        <f>SUM(I333:I341)</f>
        <v>45</v>
      </c>
      <c r="L333" s="117">
        <f>SUM(J333:J341)</f>
        <v>71.2</v>
      </c>
      <c r="M333" s="118" t="s">
        <v>33</v>
      </c>
      <c r="N333" s="119" t="s">
        <v>32</v>
      </c>
      <c r="O333" s="120" t="s">
        <v>270</v>
      </c>
      <c r="P333" s="514" t="s">
        <v>216</v>
      </c>
      <c r="AE333" s="264"/>
    </row>
    <row r="334" spans="1:31" s="715" customFormat="1" ht="19.5" customHeight="1">
      <c r="A334" s="121"/>
      <c r="B334" s="337"/>
      <c r="C334" s="337"/>
      <c r="D334" s="714"/>
      <c r="E334" s="122"/>
      <c r="F334" s="338">
        <v>1.1000000000000001</v>
      </c>
      <c r="G334" s="338">
        <v>1</v>
      </c>
      <c r="H334" s="339">
        <v>1.7999999999999999E-2</v>
      </c>
      <c r="I334" s="340">
        <v>1</v>
      </c>
      <c r="J334" s="341">
        <f t="shared" si="89"/>
        <v>1.1000000000000001</v>
      </c>
      <c r="K334" s="123"/>
      <c r="L334" s="124"/>
      <c r="M334" s="125"/>
      <c r="N334" s="126"/>
      <c r="O334" s="120"/>
      <c r="AE334" s="264"/>
    </row>
    <row r="335" spans="1:31" s="715" customFormat="1" ht="19.5" customHeight="1">
      <c r="A335" s="121"/>
      <c r="B335" s="337"/>
      <c r="C335" s="337"/>
      <c r="D335" s="714"/>
      <c r="E335" s="122"/>
      <c r="F335" s="338">
        <v>1.7</v>
      </c>
      <c r="G335" s="338">
        <v>0.9</v>
      </c>
      <c r="H335" s="339">
        <v>1.7999999999999999E-2</v>
      </c>
      <c r="I335" s="340">
        <v>4</v>
      </c>
      <c r="J335" s="341">
        <f t="shared" si="89"/>
        <v>6.12</v>
      </c>
      <c r="K335" s="123"/>
      <c r="L335" s="124"/>
      <c r="M335" s="125"/>
      <c r="N335" s="126"/>
      <c r="O335" s="120"/>
      <c r="AE335" s="264"/>
    </row>
    <row r="336" spans="1:31" s="715" customFormat="1" ht="19.5" customHeight="1">
      <c r="A336" s="121"/>
      <c r="B336" s="337"/>
      <c r="C336" s="337"/>
      <c r="D336" s="714"/>
      <c r="E336" s="122"/>
      <c r="F336" s="338">
        <v>2</v>
      </c>
      <c r="G336" s="338">
        <v>1</v>
      </c>
      <c r="H336" s="339">
        <v>1.7999999999999999E-2</v>
      </c>
      <c r="I336" s="340">
        <v>7</v>
      </c>
      <c r="J336" s="341">
        <f t="shared" ref="J336:J337" si="107">F336*G336*I336</f>
        <v>14</v>
      </c>
      <c r="K336" s="123"/>
      <c r="L336" s="124"/>
      <c r="M336" s="125"/>
      <c r="N336" s="126"/>
      <c r="O336" s="120"/>
      <c r="AE336" s="264"/>
    </row>
    <row r="337" spans="1:31" s="715" customFormat="1" ht="19.5" customHeight="1">
      <c r="A337" s="121"/>
      <c r="B337" s="337"/>
      <c r="C337" s="337"/>
      <c r="D337" s="714"/>
      <c r="E337" s="122"/>
      <c r="F337" s="338">
        <v>1.8</v>
      </c>
      <c r="G337" s="338">
        <v>1</v>
      </c>
      <c r="H337" s="339">
        <v>1.7999999999999999E-2</v>
      </c>
      <c r="I337" s="340">
        <v>2</v>
      </c>
      <c r="J337" s="341">
        <f t="shared" si="107"/>
        <v>3.6</v>
      </c>
      <c r="K337" s="123"/>
      <c r="L337" s="124"/>
      <c r="M337" s="125"/>
      <c r="N337" s="126"/>
      <c r="O337" s="120"/>
      <c r="AE337" s="264"/>
    </row>
    <row r="338" spans="1:31" s="715" customFormat="1" ht="19.5" customHeight="1">
      <c r="A338" s="121"/>
      <c r="B338" s="337"/>
      <c r="C338" s="337"/>
      <c r="D338" s="714"/>
      <c r="E338" s="122"/>
      <c r="F338" s="338">
        <v>1.5</v>
      </c>
      <c r="G338" s="338">
        <v>1</v>
      </c>
      <c r="H338" s="339">
        <v>1.7999999999999999E-2</v>
      </c>
      <c r="I338" s="340">
        <v>1</v>
      </c>
      <c r="J338" s="341">
        <f t="shared" ref="J338:J339" si="108">F338*G338*I338</f>
        <v>1.5</v>
      </c>
      <c r="K338" s="123"/>
      <c r="L338" s="124"/>
      <c r="M338" s="125"/>
      <c r="N338" s="126"/>
      <c r="O338" s="120"/>
      <c r="AE338" s="264"/>
    </row>
    <row r="339" spans="1:31" s="715" customFormat="1" ht="19.5" customHeight="1">
      <c r="A339" s="121"/>
      <c r="B339" s="337"/>
      <c r="C339" s="337"/>
      <c r="D339" s="714"/>
      <c r="E339" s="122"/>
      <c r="F339" s="338">
        <v>1.2</v>
      </c>
      <c r="G339" s="338">
        <v>0.9</v>
      </c>
      <c r="H339" s="339">
        <v>1.7999999999999999E-2</v>
      </c>
      <c r="I339" s="340">
        <v>1</v>
      </c>
      <c r="J339" s="341">
        <f t="shared" si="108"/>
        <v>1.08</v>
      </c>
      <c r="K339" s="123"/>
      <c r="L339" s="124"/>
      <c r="M339" s="125"/>
      <c r="N339" s="126"/>
      <c r="O339" s="120"/>
      <c r="AE339" s="264"/>
    </row>
    <row r="340" spans="1:31" s="715" customFormat="1" ht="19.5" customHeight="1">
      <c r="A340" s="121"/>
      <c r="B340" s="337"/>
      <c r="C340" s="337"/>
      <c r="D340" s="714"/>
      <c r="E340" s="122"/>
      <c r="F340" s="338">
        <v>1.3</v>
      </c>
      <c r="G340" s="338">
        <v>1</v>
      </c>
      <c r="H340" s="339">
        <v>1.7999999999999999E-2</v>
      </c>
      <c r="I340" s="340">
        <v>10</v>
      </c>
      <c r="J340" s="341">
        <f t="shared" si="89"/>
        <v>13</v>
      </c>
      <c r="K340" s="123"/>
      <c r="L340" s="124"/>
      <c r="M340" s="125"/>
      <c r="N340" s="126"/>
      <c r="O340" s="120"/>
      <c r="AE340" s="264"/>
    </row>
    <row r="341" spans="1:31" s="715" customFormat="1" ht="19.5" customHeight="1" thickBot="1">
      <c r="A341" s="121"/>
      <c r="B341" s="337"/>
      <c r="C341" s="337"/>
      <c r="D341" s="714"/>
      <c r="E341" s="122"/>
      <c r="F341" s="338">
        <v>1.4</v>
      </c>
      <c r="G341" s="338">
        <v>1</v>
      </c>
      <c r="H341" s="339">
        <v>1.7999999999999999E-2</v>
      </c>
      <c r="I341" s="340">
        <v>5</v>
      </c>
      <c r="J341" s="341">
        <f t="shared" ref="J341" si="109">F341*G341*I341</f>
        <v>7</v>
      </c>
      <c r="K341" s="123"/>
      <c r="L341" s="124"/>
      <c r="M341" s="125"/>
      <c r="N341" s="126"/>
      <c r="O341" s="120"/>
      <c r="AE341" s="264"/>
    </row>
    <row r="342" spans="1:31" s="484" customFormat="1" ht="19.5" customHeight="1">
      <c r="A342" s="113">
        <v>43898</v>
      </c>
      <c r="B342" s="308" t="s">
        <v>31</v>
      </c>
      <c r="C342" s="308" t="s">
        <v>66</v>
      </c>
      <c r="D342" s="114" t="s">
        <v>3</v>
      </c>
      <c r="E342" s="695" t="s">
        <v>269</v>
      </c>
      <c r="F342" s="329">
        <v>1</v>
      </c>
      <c r="G342" s="329">
        <v>0.6</v>
      </c>
      <c r="H342" s="330">
        <v>1.7999999999999999E-2</v>
      </c>
      <c r="I342" s="331">
        <v>2</v>
      </c>
      <c r="J342" s="332">
        <f t="shared" si="89"/>
        <v>1.2</v>
      </c>
      <c r="K342" s="116">
        <f>SUM(I342:I343)</f>
        <v>5</v>
      </c>
      <c r="L342" s="117">
        <f>SUM(J342:J343)</f>
        <v>3.1799999999999997</v>
      </c>
      <c r="M342" s="118" t="s">
        <v>33</v>
      </c>
      <c r="N342" s="119" t="s">
        <v>32</v>
      </c>
      <c r="O342" s="120" t="s">
        <v>270</v>
      </c>
      <c r="P342" s="514" t="s">
        <v>216</v>
      </c>
      <c r="AE342" s="264"/>
    </row>
    <row r="343" spans="1:31" s="715" customFormat="1" ht="19.5" customHeight="1" thickBot="1">
      <c r="A343" s="121"/>
      <c r="B343" s="337"/>
      <c r="C343" s="337"/>
      <c r="D343" s="714"/>
      <c r="E343" s="122"/>
      <c r="F343" s="338">
        <v>1.1000000000000001</v>
      </c>
      <c r="G343" s="338">
        <v>0.6</v>
      </c>
      <c r="H343" s="339">
        <v>1.7999999999999999E-2</v>
      </c>
      <c r="I343" s="340">
        <v>3</v>
      </c>
      <c r="J343" s="341">
        <f t="shared" ref="J343" si="110">F343*G343*I343</f>
        <v>1.98</v>
      </c>
      <c r="K343" s="123"/>
      <c r="L343" s="124"/>
      <c r="M343" s="125"/>
      <c r="N343" s="126"/>
      <c r="O343" s="120"/>
      <c r="AE343" s="264"/>
    </row>
    <row r="344" spans="1:31" s="484" customFormat="1" ht="19.5" customHeight="1">
      <c r="A344" s="113">
        <v>43899</v>
      </c>
      <c r="B344" s="308" t="s">
        <v>31</v>
      </c>
      <c r="C344" s="308" t="s">
        <v>66</v>
      </c>
      <c r="D344" s="114" t="s">
        <v>3</v>
      </c>
      <c r="E344" s="115" t="s">
        <v>434</v>
      </c>
      <c r="F344" s="329">
        <v>1.3</v>
      </c>
      <c r="G344" s="329">
        <v>1</v>
      </c>
      <c r="H344" s="330">
        <v>1.7999999999999999E-2</v>
      </c>
      <c r="I344" s="331">
        <v>18</v>
      </c>
      <c r="J344" s="332">
        <f t="shared" ref="J344:J394" si="111">F344*G344*I344</f>
        <v>23.400000000000002</v>
      </c>
      <c r="K344" s="116">
        <f>SUM(I344:I352)</f>
        <v>47</v>
      </c>
      <c r="L344" s="117">
        <f>SUM(J344:J352)</f>
        <v>68.679999999999993</v>
      </c>
      <c r="M344" s="118" t="s">
        <v>33</v>
      </c>
      <c r="N344" s="119" t="s">
        <v>32</v>
      </c>
      <c r="O344" s="120" t="s">
        <v>270</v>
      </c>
      <c r="P344" s="514" t="s">
        <v>216</v>
      </c>
      <c r="AE344" s="264"/>
    </row>
    <row r="345" spans="1:31" s="992" customFormat="1" ht="19.5" customHeight="1">
      <c r="A345" s="121"/>
      <c r="B345" s="337"/>
      <c r="C345" s="337"/>
      <c r="D345" s="991"/>
      <c r="E345" s="122"/>
      <c r="F345" s="338">
        <v>1.8</v>
      </c>
      <c r="G345" s="338">
        <v>1</v>
      </c>
      <c r="H345" s="339">
        <v>1.7999999999999999E-2</v>
      </c>
      <c r="I345" s="340">
        <v>4</v>
      </c>
      <c r="J345" s="341">
        <f t="shared" si="111"/>
        <v>7.2</v>
      </c>
      <c r="K345" s="123"/>
      <c r="L345" s="124"/>
      <c r="M345" s="125"/>
      <c r="N345" s="126"/>
      <c r="O345" s="120"/>
      <c r="AE345" s="264"/>
    </row>
    <row r="346" spans="1:31" s="992" customFormat="1" ht="19.5" customHeight="1">
      <c r="A346" s="121"/>
      <c r="B346" s="337"/>
      <c r="C346" s="337"/>
      <c r="D346" s="991"/>
      <c r="E346" s="122"/>
      <c r="F346" s="338">
        <v>1.4</v>
      </c>
      <c r="G346" s="338">
        <v>1</v>
      </c>
      <c r="H346" s="339">
        <v>1.7999999999999999E-2</v>
      </c>
      <c r="I346" s="340">
        <v>5</v>
      </c>
      <c r="J346" s="341">
        <f t="shared" si="111"/>
        <v>7</v>
      </c>
      <c r="K346" s="123"/>
      <c r="L346" s="124"/>
      <c r="M346" s="125"/>
      <c r="N346" s="126"/>
      <c r="O346" s="120"/>
      <c r="AE346" s="264"/>
    </row>
    <row r="347" spans="1:31" s="992" customFormat="1" ht="19.5" customHeight="1">
      <c r="A347" s="121"/>
      <c r="B347" s="337"/>
      <c r="C347" s="337"/>
      <c r="D347" s="991"/>
      <c r="E347" s="122"/>
      <c r="F347" s="338">
        <v>1.9</v>
      </c>
      <c r="G347" s="338">
        <v>1</v>
      </c>
      <c r="H347" s="339">
        <v>1.7999999999999999E-2</v>
      </c>
      <c r="I347" s="340">
        <v>4</v>
      </c>
      <c r="J347" s="341">
        <f t="shared" ref="J347:J348" si="112">F347*G347*I347</f>
        <v>7.6</v>
      </c>
      <c r="K347" s="123"/>
      <c r="L347" s="124"/>
      <c r="M347" s="125"/>
      <c r="N347" s="126"/>
      <c r="O347" s="120"/>
      <c r="AE347" s="264"/>
    </row>
    <row r="348" spans="1:31" s="992" customFormat="1" ht="19.5" customHeight="1">
      <c r="A348" s="121"/>
      <c r="B348" s="337"/>
      <c r="C348" s="337"/>
      <c r="D348" s="991"/>
      <c r="E348" s="122"/>
      <c r="F348" s="338">
        <v>1.2</v>
      </c>
      <c r="G348" s="338">
        <v>1</v>
      </c>
      <c r="H348" s="339">
        <v>1.7999999999999999E-2</v>
      </c>
      <c r="I348" s="340">
        <v>1</v>
      </c>
      <c r="J348" s="341">
        <f t="shared" si="112"/>
        <v>1.2</v>
      </c>
      <c r="K348" s="123"/>
      <c r="L348" s="124"/>
      <c r="M348" s="125"/>
      <c r="N348" s="126"/>
      <c r="O348" s="120"/>
      <c r="AE348" s="264"/>
    </row>
    <row r="349" spans="1:31" s="992" customFormat="1" ht="19.5" customHeight="1">
      <c r="A349" s="121"/>
      <c r="B349" s="337"/>
      <c r="C349" s="337"/>
      <c r="D349" s="991"/>
      <c r="E349" s="122"/>
      <c r="F349" s="338">
        <v>1.7</v>
      </c>
      <c r="G349" s="338">
        <v>1</v>
      </c>
      <c r="H349" s="339">
        <v>1.7999999999999999E-2</v>
      </c>
      <c r="I349" s="340">
        <v>9</v>
      </c>
      <c r="J349" s="341">
        <f t="shared" ref="J349:J350" si="113">F349*G349*I349</f>
        <v>15.299999999999999</v>
      </c>
      <c r="K349" s="123"/>
      <c r="L349" s="124"/>
      <c r="M349" s="125"/>
      <c r="N349" s="126"/>
      <c r="O349" s="120"/>
      <c r="AE349" s="264"/>
    </row>
    <row r="350" spans="1:31" s="992" customFormat="1" ht="19.5" customHeight="1">
      <c r="A350" s="121"/>
      <c r="B350" s="337"/>
      <c r="C350" s="337"/>
      <c r="D350" s="991"/>
      <c r="E350" s="122"/>
      <c r="F350" s="338">
        <v>1</v>
      </c>
      <c r="G350" s="338">
        <v>1</v>
      </c>
      <c r="H350" s="339">
        <v>1.7999999999999999E-2</v>
      </c>
      <c r="I350" s="340">
        <v>3</v>
      </c>
      <c r="J350" s="341">
        <f t="shared" si="113"/>
        <v>3</v>
      </c>
      <c r="K350" s="123"/>
      <c r="L350" s="124"/>
      <c r="M350" s="125"/>
      <c r="N350" s="126"/>
      <c r="O350" s="120"/>
      <c r="AE350" s="264"/>
    </row>
    <row r="351" spans="1:31" s="715" customFormat="1" ht="19.5" customHeight="1">
      <c r="A351" s="121"/>
      <c r="B351" s="337"/>
      <c r="C351" s="337"/>
      <c r="D351" s="714"/>
      <c r="E351" s="122"/>
      <c r="F351" s="338">
        <v>1.6</v>
      </c>
      <c r="G351" s="338">
        <v>0.9</v>
      </c>
      <c r="H351" s="339">
        <v>1.7999999999999999E-2</v>
      </c>
      <c r="I351" s="340">
        <v>2</v>
      </c>
      <c r="J351" s="341">
        <f t="shared" si="111"/>
        <v>2.8800000000000003</v>
      </c>
      <c r="K351" s="123"/>
      <c r="L351" s="124"/>
      <c r="M351" s="125"/>
      <c r="N351" s="126"/>
      <c r="O351" s="120"/>
      <c r="AE351" s="264"/>
    </row>
    <row r="352" spans="1:31" s="715" customFormat="1" ht="19.5" customHeight="1" thickBot="1">
      <c r="A352" s="121"/>
      <c r="B352" s="337"/>
      <c r="C352" s="337"/>
      <c r="D352" s="714"/>
      <c r="E352" s="122"/>
      <c r="F352" s="338">
        <v>1.1000000000000001</v>
      </c>
      <c r="G352" s="338">
        <v>1</v>
      </c>
      <c r="H352" s="339">
        <v>1.7999999999999999E-2</v>
      </c>
      <c r="I352" s="340">
        <v>1</v>
      </c>
      <c r="J352" s="341">
        <f t="shared" ref="J352" si="114">F352*G352*I352</f>
        <v>1.1000000000000001</v>
      </c>
      <c r="K352" s="123"/>
      <c r="L352" s="124"/>
      <c r="M352" s="125"/>
      <c r="N352" s="126"/>
      <c r="O352" s="120"/>
      <c r="AE352" s="264"/>
    </row>
    <row r="353" spans="1:31" s="484" customFormat="1" ht="19.5" customHeight="1">
      <c r="A353" s="113">
        <v>43899</v>
      </c>
      <c r="B353" s="308" t="s">
        <v>31</v>
      </c>
      <c r="C353" s="308" t="s">
        <v>66</v>
      </c>
      <c r="D353" s="114" t="s">
        <v>3</v>
      </c>
      <c r="E353" s="115" t="s">
        <v>435</v>
      </c>
      <c r="F353" s="329">
        <v>1.2</v>
      </c>
      <c r="G353" s="329">
        <v>0.6</v>
      </c>
      <c r="H353" s="330">
        <v>1.7999999999999999E-2</v>
      </c>
      <c r="I353" s="331">
        <v>47</v>
      </c>
      <c r="J353" s="332">
        <f t="shared" si="111"/>
        <v>33.839999999999996</v>
      </c>
      <c r="K353" s="116">
        <f>SUM(I353:I354)</f>
        <v>50</v>
      </c>
      <c r="L353" s="117">
        <f>SUM(J353:J354)</f>
        <v>36.179999999999993</v>
      </c>
      <c r="M353" s="118" t="s">
        <v>33</v>
      </c>
      <c r="N353" s="119" t="s">
        <v>32</v>
      </c>
      <c r="O353" s="120" t="s">
        <v>270</v>
      </c>
      <c r="P353" s="514" t="s">
        <v>216</v>
      </c>
      <c r="AE353" s="264"/>
    </row>
    <row r="354" spans="1:31" s="484" customFormat="1" ht="19.5" customHeight="1" thickBot="1">
      <c r="A354" s="121"/>
      <c r="B354" s="337"/>
      <c r="C354" s="337"/>
      <c r="D354" s="483"/>
      <c r="E354" s="122"/>
      <c r="F354" s="338">
        <v>1.3</v>
      </c>
      <c r="G354" s="338">
        <v>0.6</v>
      </c>
      <c r="H354" s="339">
        <v>1.7999999999999999E-2</v>
      </c>
      <c r="I354" s="340">
        <v>3</v>
      </c>
      <c r="J354" s="341">
        <f t="shared" si="111"/>
        <v>2.34</v>
      </c>
      <c r="K354" s="123"/>
      <c r="L354" s="124"/>
      <c r="M354" s="125"/>
      <c r="N354" s="126"/>
      <c r="O354" s="120"/>
      <c r="P354" s="514"/>
      <c r="AE354" s="264"/>
    </row>
    <row r="355" spans="1:31" s="721" customFormat="1" ht="19.5" customHeight="1">
      <c r="A355" s="113">
        <v>43899</v>
      </c>
      <c r="B355" s="308" t="s">
        <v>31</v>
      </c>
      <c r="C355" s="308" t="s">
        <v>66</v>
      </c>
      <c r="D355" s="114" t="s">
        <v>4</v>
      </c>
      <c r="E355" s="115" t="s">
        <v>436</v>
      </c>
      <c r="F355" s="329">
        <v>0.9</v>
      </c>
      <c r="G355" s="329">
        <v>0.6</v>
      </c>
      <c r="H355" s="330">
        <v>1.7999999999999999E-2</v>
      </c>
      <c r="I355" s="331">
        <v>8</v>
      </c>
      <c r="J355" s="332">
        <f t="shared" si="111"/>
        <v>4.32</v>
      </c>
      <c r="K355" s="116">
        <f>SUM(I355:I359)</f>
        <v>48</v>
      </c>
      <c r="L355" s="117">
        <f>SUM(J355:J359)</f>
        <v>32.1</v>
      </c>
      <c r="M355" s="118" t="s">
        <v>33</v>
      </c>
      <c r="N355" s="119"/>
      <c r="O355" s="120"/>
      <c r="P355" s="721" t="s">
        <v>219</v>
      </c>
      <c r="AE355" s="264"/>
    </row>
    <row r="356" spans="1:31" s="721" customFormat="1" ht="19.5" customHeight="1">
      <c r="A356" s="121"/>
      <c r="B356" s="337"/>
      <c r="C356" s="337"/>
      <c r="D356" s="720"/>
      <c r="E356" s="280"/>
      <c r="F356" s="338">
        <v>1</v>
      </c>
      <c r="G356" s="338">
        <v>0.6</v>
      </c>
      <c r="H356" s="339">
        <v>1.7999999999999999E-2</v>
      </c>
      <c r="I356" s="340">
        <v>12</v>
      </c>
      <c r="J356" s="341">
        <f t="shared" si="111"/>
        <v>7.1999999999999993</v>
      </c>
      <c r="K356" s="123"/>
      <c r="L356" s="124"/>
      <c r="M356" s="125"/>
      <c r="N356" s="126"/>
      <c r="O356" s="120"/>
      <c r="AE356" s="264"/>
    </row>
    <row r="357" spans="1:31" s="721" customFormat="1" ht="19.5" customHeight="1">
      <c r="A357" s="121"/>
      <c r="B357" s="337"/>
      <c r="C357" s="337"/>
      <c r="D357" s="720"/>
      <c r="E357" s="280"/>
      <c r="F357" s="338">
        <v>1.1000000000000001</v>
      </c>
      <c r="G357" s="338">
        <v>0.6</v>
      </c>
      <c r="H357" s="339">
        <v>1.7999999999999999E-2</v>
      </c>
      <c r="I357" s="340">
        <v>4</v>
      </c>
      <c r="J357" s="341">
        <f t="shared" si="111"/>
        <v>2.64</v>
      </c>
      <c r="K357" s="123"/>
      <c r="L357" s="124"/>
      <c r="M357" s="125"/>
      <c r="N357" s="126"/>
      <c r="O357" s="120"/>
      <c r="AE357" s="264"/>
    </row>
    <row r="358" spans="1:31" s="721" customFormat="1" ht="19.5" customHeight="1">
      <c r="A358" s="121"/>
      <c r="B358" s="337"/>
      <c r="C358" s="337"/>
      <c r="D358" s="720"/>
      <c r="E358" s="280"/>
      <c r="F358" s="338">
        <v>1.2</v>
      </c>
      <c r="G358" s="338">
        <v>0.6</v>
      </c>
      <c r="H358" s="339">
        <v>1.7999999999999999E-2</v>
      </c>
      <c r="I358" s="340">
        <v>13</v>
      </c>
      <c r="J358" s="341">
        <f t="shared" si="111"/>
        <v>9.36</v>
      </c>
      <c r="K358" s="123"/>
      <c r="L358" s="124"/>
      <c r="M358" s="125"/>
      <c r="N358" s="126"/>
      <c r="O358" s="120"/>
      <c r="AE358" s="264"/>
    </row>
    <row r="359" spans="1:31" s="721" customFormat="1" ht="19.5" customHeight="1" thickBot="1">
      <c r="A359" s="121"/>
      <c r="B359" s="337"/>
      <c r="C359" s="337"/>
      <c r="D359" s="720"/>
      <c r="E359" s="280"/>
      <c r="F359" s="338">
        <v>1.3</v>
      </c>
      <c r="G359" s="338">
        <v>0.6</v>
      </c>
      <c r="H359" s="339">
        <v>1.7999999999999999E-2</v>
      </c>
      <c r="I359" s="340">
        <v>11</v>
      </c>
      <c r="J359" s="341">
        <f t="shared" ref="J359" si="115">F359*G359*I359</f>
        <v>8.58</v>
      </c>
      <c r="K359" s="123"/>
      <c r="L359" s="124"/>
      <c r="M359" s="125"/>
      <c r="N359" s="126"/>
      <c r="O359" s="120"/>
      <c r="AE359" s="264"/>
    </row>
    <row r="360" spans="1:31" s="621" customFormat="1" ht="19.5" customHeight="1">
      <c r="A360" s="113">
        <v>43899</v>
      </c>
      <c r="B360" s="308" t="s">
        <v>31</v>
      </c>
      <c r="C360" s="308" t="s">
        <v>66</v>
      </c>
      <c r="D360" s="114" t="s">
        <v>4</v>
      </c>
      <c r="E360" s="115" t="s">
        <v>437</v>
      </c>
      <c r="F360" s="329">
        <v>1.2</v>
      </c>
      <c r="G360" s="329">
        <v>0.6</v>
      </c>
      <c r="H360" s="330">
        <v>1.7999999999999999E-2</v>
      </c>
      <c r="I360" s="331">
        <v>36</v>
      </c>
      <c r="J360" s="332">
        <f t="shared" ref="J360:J361" si="116">F360*G360*I360</f>
        <v>25.919999999999998</v>
      </c>
      <c r="K360" s="116">
        <f>SUM(I360:I361)</f>
        <v>50</v>
      </c>
      <c r="L360" s="117">
        <f>SUM(J360:J361)</f>
        <v>36.839999999999996</v>
      </c>
      <c r="M360" s="118" t="s">
        <v>33</v>
      </c>
      <c r="N360" s="119"/>
      <c r="O360" s="120"/>
      <c r="P360" s="621" t="s">
        <v>216</v>
      </c>
      <c r="AE360" s="264"/>
    </row>
    <row r="361" spans="1:31" s="621" customFormat="1" ht="19.5" customHeight="1" thickBot="1">
      <c r="A361" s="121"/>
      <c r="B361" s="337"/>
      <c r="C361" s="337"/>
      <c r="D361" s="620"/>
      <c r="E361" s="280"/>
      <c r="F361" s="338">
        <v>1.3</v>
      </c>
      <c r="G361" s="338">
        <v>0.6</v>
      </c>
      <c r="H361" s="339">
        <v>1.7999999999999999E-2</v>
      </c>
      <c r="I361" s="340">
        <v>14</v>
      </c>
      <c r="J361" s="341">
        <f t="shared" si="116"/>
        <v>10.92</v>
      </c>
      <c r="K361" s="123"/>
      <c r="L361" s="124"/>
      <c r="M361" s="125"/>
      <c r="N361" s="126"/>
      <c r="O361" s="120"/>
      <c r="AE361" s="264"/>
    </row>
    <row r="362" spans="1:31" s="471" customFormat="1" ht="19.5" customHeight="1">
      <c r="A362" s="113">
        <v>43899</v>
      </c>
      <c r="B362" s="308" t="s">
        <v>31</v>
      </c>
      <c r="C362" s="308" t="s">
        <v>66</v>
      </c>
      <c r="D362" s="114" t="s">
        <v>4</v>
      </c>
      <c r="E362" s="115" t="s">
        <v>438</v>
      </c>
      <c r="F362" s="329">
        <v>1.4</v>
      </c>
      <c r="G362" s="329">
        <v>0.6</v>
      </c>
      <c r="H362" s="330">
        <v>1.7999999999999999E-2</v>
      </c>
      <c r="I362" s="331">
        <v>14</v>
      </c>
      <c r="J362" s="332">
        <f t="shared" si="111"/>
        <v>11.76</v>
      </c>
      <c r="K362" s="116">
        <f>SUM(I362:I364)</f>
        <v>49</v>
      </c>
      <c r="L362" s="117">
        <f>SUM(J362:J364)</f>
        <v>44.28</v>
      </c>
      <c r="M362" s="118" t="s">
        <v>33</v>
      </c>
      <c r="N362" s="119"/>
      <c r="O362" s="120"/>
      <c r="P362" s="514" t="s">
        <v>219</v>
      </c>
      <c r="AE362" s="264"/>
    </row>
    <row r="363" spans="1:31" s="717" customFormat="1" ht="19.5" customHeight="1">
      <c r="A363" s="121"/>
      <c r="B363" s="337"/>
      <c r="C363" s="337"/>
      <c r="D363" s="716"/>
      <c r="E363" s="122"/>
      <c r="F363" s="338">
        <v>1.5</v>
      </c>
      <c r="G363" s="338">
        <v>0.6</v>
      </c>
      <c r="H363" s="339">
        <v>1.7999999999999999E-2</v>
      </c>
      <c r="I363" s="340">
        <v>18</v>
      </c>
      <c r="J363" s="341">
        <f t="shared" si="111"/>
        <v>16.2</v>
      </c>
      <c r="K363" s="123"/>
      <c r="L363" s="124"/>
      <c r="M363" s="125"/>
      <c r="N363" s="126"/>
      <c r="O363" s="120"/>
      <c r="AE363" s="264"/>
    </row>
    <row r="364" spans="1:31" s="717" customFormat="1" ht="19.5" customHeight="1" thickBot="1">
      <c r="A364" s="121"/>
      <c r="B364" s="337"/>
      <c r="C364" s="337"/>
      <c r="D364" s="716"/>
      <c r="E364" s="122"/>
      <c r="F364" s="338">
        <v>1.6</v>
      </c>
      <c r="G364" s="338">
        <v>0.6</v>
      </c>
      <c r="H364" s="339">
        <v>1.7999999999999999E-2</v>
      </c>
      <c r="I364" s="340">
        <v>17</v>
      </c>
      <c r="J364" s="341">
        <f t="shared" si="111"/>
        <v>16.32</v>
      </c>
      <c r="K364" s="123"/>
      <c r="L364" s="124"/>
      <c r="M364" s="125"/>
      <c r="N364" s="126"/>
      <c r="O364" s="120"/>
      <c r="AE364" s="264"/>
    </row>
    <row r="365" spans="1:31" s="486" customFormat="1" ht="19.5" customHeight="1">
      <c r="A365" s="113">
        <v>43899</v>
      </c>
      <c r="B365" s="308" t="s">
        <v>31</v>
      </c>
      <c r="C365" s="308" t="s">
        <v>66</v>
      </c>
      <c r="D365" s="114" t="s">
        <v>4</v>
      </c>
      <c r="E365" s="115" t="s">
        <v>439</v>
      </c>
      <c r="F365" s="329">
        <v>1.8</v>
      </c>
      <c r="G365" s="329">
        <v>0.6</v>
      </c>
      <c r="H365" s="330">
        <v>1.7999999999999999E-2</v>
      </c>
      <c r="I365" s="331">
        <v>19</v>
      </c>
      <c r="J365" s="332">
        <f t="shared" si="111"/>
        <v>20.520000000000003</v>
      </c>
      <c r="K365" s="116">
        <f>SUM(I365:I370)</f>
        <v>50</v>
      </c>
      <c r="L365" s="117">
        <f>SUM(J365:J370)</f>
        <v>55.92</v>
      </c>
      <c r="M365" s="118" t="s">
        <v>33</v>
      </c>
      <c r="N365" s="119" t="s">
        <v>32</v>
      </c>
      <c r="O365" s="489" t="s">
        <v>229</v>
      </c>
      <c r="P365" s="995" t="s">
        <v>219</v>
      </c>
      <c r="Q365" s="494"/>
      <c r="AE365" s="264"/>
    </row>
    <row r="366" spans="1:31" s="992" customFormat="1" ht="19.5" customHeight="1">
      <c r="A366" s="121"/>
      <c r="B366" s="337"/>
      <c r="C366" s="337"/>
      <c r="D366" s="991"/>
      <c r="E366" s="122"/>
      <c r="F366" s="338">
        <v>1.9</v>
      </c>
      <c r="G366" s="338">
        <v>0.6</v>
      </c>
      <c r="H366" s="339">
        <v>1.7999999999999999E-2</v>
      </c>
      <c r="I366" s="340">
        <v>7</v>
      </c>
      <c r="J366" s="341">
        <f t="shared" ref="J366:J367" si="117">F366*G366*I366</f>
        <v>7.9799999999999995</v>
      </c>
      <c r="K366" s="123"/>
      <c r="L366" s="124"/>
      <c r="M366" s="125"/>
      <c r="N366" s="126"/>
      <c r="O366" s="120"/>
      <c r="P366" s="994"/>
      <c r="AE366" s="264"/>
    </row>
    <row r="367" spans="1:31" s="992" customFormat="1" ht="19.5" customHeight="1">
      <c r="A367" s="121"/>
      <c r="B367" s="337"/>
      <c r="C367" s="337"/>
      <c r="D367" s="991"/>
      <c r="E367" s="122"/>
      <c r="F367" s="338">
        <v>2</v>
      </c>
      <c r="G367" s="338">
        <v>0.6</v>
      </c>
      <c r="H367" s="339">
        <v>1.7999999999999999E-2</v>
      </c>
      <c r="I367" s="340">
        <v>9</v>
      </c>
      <c r="J367" s="341">
        <f t="shared" si="117"/>
        <v>10.799999999999999</v>
      </c>
      <c r="K367" s="123"/>
      <c r="L367" s="124"/>
      <c r="M367" s="125"/>
      <c r="N367" s="126"/>
      <c r="O367" s="120"/>
      <c r="P367" s="994"/>
      <c r="AE367" s="264"/>
    </row>
    <row r="368" spans="1:31" s="717" customFormat="1" ht="19.5" customHeight="1">
      <c r="A368" s="121"/>
      <c r="B368" s="337"/>
      <c r="C368" s="337"/>
      <c r="D368" s="716"/>
      <c r="E368" s="122"/>
      <c r="F368" s="338">
        <v>2.7</v>
      </c>
      <c r="G368" s="338">
        <v>0.6</v>
      </c>
      <c r="H368" s="339">
        <v>1.7999999999999999E-2</v>
      </c>
      <c r="I368" s="340">
        <v>1</v>
      </c>
      <c r="J368" s="341">
        <f t="shared" si="111"/>
        <v>1.62</v>
      </c>
      <c r="K368" s="123"/>
      <c r="L368" s="124"/>
      <c r="M368" s="125"/>
      <c r="N368" s="126"/>
      <c r="O368" s="120"/>
      <c r="P368" s="994"/>
      <c r="AE368" s="264"/>
    </row>
    <row r="369" spans="1:31" s="717" customFormat="1" ht="19.5" customHeight="1">
      <c r="A369" s="121"/>
      <c r="B369" s="337"/>
      <c r="C369" s="337"/>
      <c r="D369" s="716"/>
      <c r="E369" s="122"/>
      <c r="F369" s="338">
        <v>1.7</v>
      </c>
      <c r="G369" s="338">
        <v>0.6</v>
      </c>
      <c r="H369" s="339">
        <v>1.7999999999999999E-2</v>
      </c>
      <c r="I369" s="340">
        <v>11</v>
      </c>
      <c r="J369" s="341">
        <f t="shared" si="111"/>
        <v>11.22</v>
      </c>
      <c r="K369" s="123"/>
      <c r="L369" s="124"/>
      <c r="M369" s="125"/>
      <c r="N369" s="126"/>
      <c r="O369" s="120"/>
      <c r="P369" s="994"/>
      <c r="AE369" s="264"/>
    </row>
    <row r="370" spans="1:31" s="717" customFormat="1" ht="19.5" customHeight="1" thickBot="1">
      <c r="A370" s="121"/>
      <c r="B370" s="337"/>
      <c r="C370" s="337"/>
      <c r="D370" s="716"/>
      <c r="E370" s="122"/>
      <c r="F370" s="338">
        <v>2.1</v>
      </c>
      <c r="G370" s="338">
        <v>0.6</v>
      </c>
      <c r="H370" s="339">
        <v>1.7999999999999999E-2</v>
      </c>
      <c r="I370" s="340">
        <v>3</v>
      </c>
      <c r="J370" s="341">
        <f t="shared" ref="J370" si="118">F370*G370*I370</f>
        <v>3.7800000000000002</v>
      </c>
      <c r="K370" s="123"/>
      <c r="L370" s="124"/>
      <c r="M370" s="125"/>
      <c r="N370" s="126"/>
      <c r="O370" s="120"/>
      <c r="P370" s="994"/>
      <c r="AE370" s="264"/>
    </row>
    <row r="371" spans="1:31" s="486" customFormat="1" ht="19.5" customHeight="1">
      <c r="A371" s="113">
        <v>43899</v>
      </c>
      <c r="B371" s="308" t="s">
        <v>31</v>
      </c>
      <c r="C371" s="308" t="s">
        <v>66</v>
      </c>
      <c r="D371" s="114" t="s">
        <v>3</v>
      </c>
      <c r="E371" s="115" t="s">
        <v>440</v>
      </c>
      <c r="F371" s="329">
        <v>1.2</v>
      </c>
      <c r="G371" s="329">
        <v>0.6</v>
      </c>
      <c r="H371" s="330">
        <v>1.7999999999999999E-2</v>
      </c>
      <c r="I371" s="331">
        <v>35</v>
      </c>
      <c r="J371" s="332">
        <f t="shared" si="111"/>
        <v>25.2</v>
      </c>
      <c r="K371" s="116">
        <f>SUM(I371:I373)</f>
        <v>50</v>
      </c>
      <c r="L371" s="117">
        <f>SUM(J371:J373)</f>
        <v>36.78</v>
      </c>
      <c r="M371" s="118" t="s">
        <v>33</v>
      </c>
      <c r="N371" s="119" t="s">
        <v>32</v>
      </c>
      <c r="O371" s="489" t="s">
        <v>270</v>
      </c>
      <c r="P371" s="995" t="s">
        <v>216</v>
      </c>
      <c r="Q371" s="494"/>
      <c r="AE371" s="264"/>
    </row>
    <row r="372" spans="1:31" s="719" customFormat="1" ht="19.5" customHeight="1">
      <c r="A372" s="121"/>
      <c r="B372" s="337"/>
      <c r="C372" s="337"/>
      <c r="D372" s="718"/>
      <c r="E372" s="122"/>
      <c r="F372" s="338">
        <v>1.2</v>
      </c>
      <c r="G372" s="338">
        <v>0.55000000000000004</v>
      </c>
      <c r="H372" s="339">
        <v>1.7999999999999999E-2</v>
      </c>
      <c r="I372" s="340">
        <v>1</v>
      </c>
      <c r="J372" s="341">
        <f t="shared" ref="J372" si="119">F372*G372*I372</f>
        <v>0.66</v>
      </c>
      <c r="K372" s="123"/>
      <c r="L372" s="124"/>
      <c r="M372" s="125"/>
      <c r="N372" s="126"/>
      <c r="O372" s="120"/>
      <c r="AE372" s="264"/>
    </row>
    <row r="373" spans="1:31" s="486" customFormat="1" ht="19.5" customHeight="1" thickBot="1">
      <c r="A373" s="121"/>
      <c r="B373" s="337"/>
      <c r="C373" s="337"/>
      <c r="D373" s="485"/>
      <c r="E373" s="122"/>
      <c r="F373" s="338">
        <v>1.3</v>
      </c>
      <c r="G373" s="338">
        <v>0.6</v>
      </c>
      <c r="H373" s="339">
        <v>1.7999999999999999E-2</v>
      </c>
      <c r="I373" s="340">
        <v>14</v>
      </c>
      <c r="J373" s="341">
        <f t="shared" si="111"/>
        <v>10.92</v>
      </c>
      <c r="K373" s="123"/>
      <c r="L373" s="124"/>
      <c r="M373" s="125"/>
      <c r="N373" s="126"/>
      <c r="O373" s="120"/>
      <c r="P373" s="514"/>
      <c r="AE373" s="264"/>
    </row>
    <row r="374" spans="1:31" s="488" customFormat="1" ht="19.5" customHeight="1" thickBot="1">
      <c r="A374" s="113">
        <v>43899</v>
      </c>
      <c r="B374" s="308" t="s">
        <v>31</v>
      </c>
      <c r="C374" s="308" t="s">
        <v>66</v>
      </c>
      <c r="D374" s="114" t="s">
        <v>4</v>
      </c>
      <c r="E374" s="115" t="s">
        <v>441</v>
      </c>
      <c r="F374" s="329">
        <v>0.8</v>
      </c>
      <c r="G374" s="329">
        <v>0.6</v>
      </c>
      <c r="H374" s="330">
        <v>1.7999999999999999E-2</v>
      </c>
      <c r="I374" s="331">
        <v>50</v>
      </c>
      <c r="J374" s="332">
        <f t="shared" si="111"/>
        <v>24</v>
      </c>
      <c r="K374" s="116">
        <f>SUM(I374:I374)</f>
        <v>50</v>
      </c>
      <c r="L374" s="117">
        <f>SUM(J374:J374)</f>
        <v>24</v>
      </c>
      <c r="M374" s="118" t="s">
        <v>33</v>
      </c>
      <c r="N374" s="119"/>
      <c r="O374" s="120"/>
      <c r="P374" s="514" t="s">
        <v>219</v>
      </c>
      <c r="AE374" s="264"/>
    </row>
    <row r="375" spans="1:31" s="623" customFormat="1" ht="19.5" customHeight="1">
      <c r="A375" s="113">
        <v>43900</v>
      </c>
      <c r="B375" s="308" t="s">
        <v>31</v>
      </c>
      <c r="C375" s="308" t="s">
        <v>66</v>
      </c>
      <c r="D375" s="114" t="s">
        <v>3</v>
      </c>
      <c r="E375" s="115" t="s">
        <v>442</v>
      </c>
      <c r="F375" s="329">
        <v>1.2</v>
      </c>
      <c r="G375" s="329">
        <v>0.6</v>
      </c>
      <c r="H375" s="330">
        <v>1.7999999999999999E-2</v>
      </c>
      <c r="I375" s="331">
        <v>30</v>
      </c>
      <c r="J375" s="332">
        <f t="shared" ref="J375:J376" si="120">F375*G375*I375</f>
        <v>21.599999999999998</v>
      </c>
      <c r="K375" s="116">
        <f>SUM(I375:I376)</f>
        <v>50</v>
      </c>
      <c r="L375" s="117">
        <f>SUM(J375:J376)</f>
        <v>37.200000000000003</v>
      </c>
      <c r="M375" s="118" t="s">
        <v>33</v>
      </c>
      <c r="N375" s="119" t="s">
        <v>32</v>
      </c>
      <c r="O375" s="120" t="s">
        <v>270</v>
      </c>
      <c r="P375" s="623" t="s">
        <v>216</v>
      </c>
      <c r="AE375" s="264"/>
    </row>
    <row r="376" spans="1:31" s="623" customFormat="1" ht="19.5" customHeight="1" thickBot="1">
      <c r="A376" s="121"/>
      <c r="B376" s="337"/>
      <c r="C376" s="337"/>
      <c r="D376" s="622"/>
      <c r="E376" s="280"/>
      <c r="F376" s="338">
        <v>1.3</v>
      </c>
      <c r="G376" s="338">
        <v>0.6</v>
      </c>
      <c r="H376" s="339">
        <v>1.7999999999999999E-2</v>
      </c>
      <c r="I376" s="340">
        <v>20</v>
      </c>
      <c r="J376" s="341">
        <f t="shared" si="120"/>
        <v>15.600000000000001</v>
      </c>
      <c r="K376" s="123"/>
      <c r="L376" s="124"/>
      <c r="M376" s="125"/>
      <c r="N376" s="126"/>
      <c r="O376" s="120"/>
      <c r="AE376" s="264"/>
    </row>
    <row r="377" spans="1:31" s="488" customFormat="1" ht="19.5" customHeight="1">
      <c r="A377" s="113">
        <v>43900</v>
      </c>
      <c r="B377" s="308" t="s">
        <v>31</v>
      </c>
      <c r="C377" s="308" t="s">
        <v>66</v>
      </c>
      <c r="D377" s="114" t="s">
        <v>4</v>
      </c>
      <c r="E377" s="115" t="s">
        <v>443</v>
      </c>
      <c r="F377" s="329">
        <v>0.9</v>
      </c>
      <c r="G377" s="329">
        <v>0.6</v>
      </c>
      <c r="H377" s="330">
        <v>1.7999999999999999E-2</v>
      </c>
      <c r="I377" s="331">
        <v>9</v>
      </c>
      <c r="J377" s="332">
        <f t="shared" si="111"/>
        <v>4.8600000000000003</v>
      </c>
      <c r="K377" s="116">
        <f>SUM(I377:I381)</f>
        <v>51</v>
      </c>
      <c r="L377" s="117">
        <f>SUM(J377:J381)</f>
        <v>33.540000000000006</v>
      </c>
      <c r="M377" s="118" t="s">
        <v>33</v>
      </c>
      <c r="N377" s="119"/>
      <c r="O377" s="120"/>
      <c r="P377" s="514" t="s">
        <v>219</v>
      </c>
      <c r="AE377" s="264"/>
    </row>
    <row r="378" spans="1:31" s="994" customFormat="1" ht="19.5" customHeight="1">
      <c r="A378" s="121"/>
      <c r="B378" s="337"/>
      <c r="C378" s="337"/>
      <c r="D378" s="993"/>
      <c r="E378" s="122"/>
      <c r="F378" s="338">
        <v>1</v>
      </c>
      <c r="G378" s="338">
        <v>0.6</v>
      </c>
      <c r="H378" s="339">
        <v>1.7999999999999999E-2</v>
      </c>
      <c r="I378" s="340">
        <v>15</v>
      </c>
      <c r="J378" s="341">
        <f t="shared" si="111"/>
        <v>9</v>
      </c>
      <c r="K378" s="123"/>
      <c r="L378" s="124"/>
      <c r="M378" s="125"/>
      <c r="N378" s="126"/>
      <c r="O378" s="120"/>
      <c r="AE378" s="264"/>
    </row>
    <row r="379" spans="1:31" s="994" customFormat="1" ht="19.5" customHeight="1">
      <c r="A379" s="121"/>
      <c r="B379" s="337"/>
      <c r="C379" s="337"/>
      <c r="D379" s="993"/>
      <c r="E379" s="122"/>
      <c r="F379" s="338">
        <v>1.1000000000000001</v>
      </c>
      <c r="G379" s="338">
        <v>0.6</v>
      </c>
      <c r="H379" s="339">
        <v>1.7999999999999999E-2</v>
      </c>
      <c r="I379" s="340">
        <v>6</v>
      </c>
      <c r="J379" s="341">
        <f t="shared" ref="J379" si="121">F379*G379*I379</f>
        <v>3.96</v>
      </c>
      <c r="K379" s="123"/>
      <c r="L379" s="124"/>
      <c r="M379" s="125"/>
      <c r="N379" s="126"/>
      <c r="O379" s="120"/>
      <c r="AE379" s="264"/>
    </row>
    <row r="380" spans="1:31" s="994" customFormat="1" ht="19.5" customHeight="1">
      <c r="A380" s="121"/>
      <c r="B380" s="337"/>
      <c r="C380" s="337"/>
      <c r="D380" s="993"/>
      <c r="E380" s="122"/>
      <c r="F380" s="338">
        <v>1.2</v>
      </c>
      <c r="G380" s="338">
        <v>0.6</v>
      </c>
      <c r="H380" s="339">
        <v>1.7999999999999999E-2</v>
      </c>
      <c r="I380" s="340">
        <v>11</v>
      </c>
      <c r="J380" s="341">
        <f t="shared" ref="J380" si="122">F380*G380*I380</f>
        <v>7.92</v>
      </c>
      <c r="K380" s="123"/>
      <c r="L380" s="124"/>
      <c r="M380" s="125"/>
      <c r="N380" s="126"/>
      <c r="O380" s="120"/>
      <c r="AE380" s="264"/>
    </row>
    <row r="381" spans="1:31" s="488" customFormat="1" ht="19.5" customHeight="1" thickBot="1">
      <c r="A381" s="121"/>
      <c r="B381" s="337"/>
      <c r="C381" s="337"/>
      <c r="D381" s="487"/>
      <c r="E381" s="122"/>
      <c r="F381" s="338">
        <v>1.3</v>
      </c>
      <c r="G381" s="338">
        <v>0.6</v>
      </c>
      <c r="H381" s="339">
        <v>1.7999999999999999E-2</v>
      </c>
      <c r="I381" s="340">
        <v>10</v>
      </c>
      <c r="J381" s="341">
        <f t="shared" si="111"/>
        <v>7.8000000000000007</v>
      </c>
      <c r="K381" s="123"/>
      <c r="L381" s="124"/>
      <c r="M381" s="125"/>
      <c r="N381" s="126"/>
      <c r="O381" s="120"/>
      <c r="P381" s="514"/>
      <c r="AE381" s="264"/>
    </row>
    <row r="382" spans="1:31" s="488" customFormat="1" ht="19.5" customHeight="1">
      <c r="A382" s="113">
        <v>43900</v>
      </c>
      <c r="B382" s="308" t="s">
        <v>31</v>
      </c>
      <c r="C382" s="308" t="s">
        <v>66</v>
      </c>
      <c r="D382" s="114" t="s">
        <v>3</v>
      </c>
      <c r="E382" s="115" t="s">
        <v>444</v>
      </c>
      <c r="F382" s="329">
        <v>0.9</v>
      </c>
      <c r="G382" s="329">
        <v>0.6</v>
      </c>
      <c r="H382" s="330">
        <v>1.7999999999999999E-2</v>
      </c>
      <c r="I382" s="331">
        <v>8</v>
      </c>
      <c r="J382" s="332">
        <f t="shared" si="111"/>
        <v>4.32</v>
      </c>
      <c r="K382" s="116">
        <f>SUM(I382:I384)</f>
        <v>50</v>
      </c>
      <c r="L382" s="117">
        <f>SUM(J382:J384)</f>
        <v>31.740000000000002</v>
      </c>
      <c r="M382" s="118" t="s">
        <v>33</v>
      </c>
      <c r="N382" s="119" t="s">
        <v>32</v>
      </c>
      <c r="O382" s="120" t="s">
        <v>270</v>
      </c>
      <c r="P382" s="514" t="s">
        <v>216</v>
      </c>
      <c r="AE382" s="264"/>
    </row>
    <row r="383" spans="1:31" s="723" customFormat="1" ht="19.5" customHeight="1">
      <c r="A383" s="121"/>
      <c r="B383" s="337"/>
      <c r="C383" s="337"/>
      <c r="D383" s="722"/>
      <c r="E383" s="122"/>
      <c r="F383" s="338">
        <v>1</v>
      </c>
      <c r="G383" s="338">
        <v>0.6</v>
      </c>
      <c r="H383" s="339">
        <v>1.7999999999999999E-2</v>
      </c>
      <c r="I383" s="340">
        <v>5</v>
      </c>
      <c r="J383" s="341">
        <f t="shared" ref="J383" si="123">F383*G383*I383</f>
        <v>3</v>
      </c>
      <c r="K383" s="123"/>
      <c r="L383" s="124"/>
      <c r="M383" s="125"/>
      <c r="N383" s="126"/>
      <c r="O383" s="120"/>
      <c r="AE383" s="264"/>
    </row>
    <row r="384" spans="1:31" s="488" customFormat="1" ht="19.5" customHeight="1" thickBot="1">
      <c r="A384" s="121"/>
      <c r="B384" s="337"/>
      <c r="C384" s="337"/>
      <c r="D384" s="487"/>
      <c r="E384" s="122"/>
      <c r="F384" s="338">
        <v>1.1000000000000001</v>
      </c>
      <c r="G384" s="338">
        <v>0.6</v>
      </c>
      <c r="H384" s="339">
        <v>1.7999999999999999E-2</v>
      </c>
      <c r="I384" s="340">
        <v>37</v>
      </c>
      <c r="J384" s="341">
        <f t="shared" si="111"/>
        <v>24.42</v>
      </c>
      <c r="K384" s="123"/>
      <c r="L384" s="124"/>
      <c r="M384" s="125"/>
      <c r="N384" s="126"/>
      <c r="O384" s="120"/>
      <c r="P384" s="514"/>
      <c r="AE384" s="264"/>
    </row>
    <row r="385" spans="1:31" s="488" customFormat="1" ht="19.5" customHeight="1">
      <c r="A385" s="113">
        <v>43900</v>
      </c>
      <c r="B385" s="308" t="s">
        <v>31</v>
      </c>
      <c r="C385" s="308" t="s">
        <v>66</v>
      </c>
      <c r="D385" s="114" t="s">
        <v>3</v>
      </c>
      <c r="E385" s="115" t="s">
        <v>445</v>
      </c>
      <c r="F385" s="329">
        <v>1.4</v>
      </c>
      <c r="G385" s="329">
        <v>0.6</v>
      </c>
      <c r="H385" s="330">
        <v>1.7999999999999999E-2</v>
      </c>
      <c r="I385" s="331">
        <v>23</v>
      </c>
      <c r="J385" s="332">
        <f t="shared" si="111"/>
        <v>19.32</v>
      </c>
      <c r="K385" s="116">
        <f>SUM(I385:I390)</f>
        <v>50</v>
      </c>
      <c r="L385" s="117">
        <f>SUM(J385:J390)</f>
        <v>44.29</v>
      </c>
      <c r="M385" s="118" t="s">
        <v>33</v>
      </c>
      <c r="N385" s="119"/>
      <c r="O385" s="120"/>
      <c r="P385" s="514" t="s">
        <v>219</v>
      </c>
      <c r="AE385" s="264"/>
    </row>
    <row r="386" spans="1:31" s="998" customFormat="1" ht="19.5" customHeight="1">
      <c r="A386" s="121"/>
      <c r="B386" s="337"/>
      <c r="C386" s="337"/>
      <c r="D386" s="997"/>
      <c r="E386" s="122"/>
      <c r="F386" s="338">
        <v>1.5</v>
      </c>
      <c r="G386" s="338">
        <v>0.6</v>
      </c>
      <c r="H386" s="339">
        <v>1.7999999999999999E-2</v>
      </c>
      <c r="I386" s="340">
        <v>10</v>
      </c>
      <c r="J386" s="341">
        <f t="shared" si="111"/>
        <v>9</v>
      </c>
      <c r="K386" s="123"/>
      <c r="L386" s="124"/>
      <c r="M386" s="125"/>
      <c r="N386" s="126"/>
      <c r="O386" s="120"/>
      <c r="AE386" s="264"/>
    </row>
    <row r="387" spans="1:31" s="998" customFormat="1" ht="19.5" customHeight="1">
      <c r="A387" s="121"/>
      <c r="B387" s="337"/>
      <c r="C387" s="337"/>
      <c r="D387" s="997"/>
      <c r="E387" s="122"/>
      <c r="F387" s="338">
        <v>1.6</v>
      </c>
      <c r="G387" s="338">
        <v>0.6</v>
      </c>
      <c r="H387" s="339">
        <v>1.7999999999999999E-2</v>
      </c>
      <c r="I387" s="340">
        <v>8</v>
      </c>
      <c r="J387" s="341">
        <f t="shared" ref="J387" si="124">F387*G387*I387</f>
        <v>7.68</v>
      </c>
      <c r="K387" s="123"/>
      <c r="L387" s="124"/>
      <c r="M387" s="125"/>
      <c r="N387" s="126"/>
      <c r="O387" s="120"/>
      <c r="AE387" s="264"/>
    </row>
    <row r="388" spans="1:31" s="998" customFormat="1" ht="19.5" customHeight="1">
      <c r="A388" s="121"/>
      <c r="B388" s="337"/>
      <c r="C388" s="337"/>
      <c r="D388" s="997"/>
      <c r="E388" s="122"/>
      <c r="F388" s="338">
        <v>1.7</v>
      </c>
      <c r="G388" s="338">
        <v>0.6</v>
      </c>
      <c r="H388" s="339">
        <v>1.7999999999999999E-2</v>
      </c>
      <c r="I388" s="340">
        <v>5</v>
      </c>
      <c r="J388" s="341">
        <f t="shared" ref="J388" si="125">F388*G388*I388</f>
        <v>5.0999999999999996</v>
      </c>
      <c r="K388" s="123"/>
      <c r="L388" s="124"/>
      <c r="M388" s="125"/>
      <c r="N388" s="126"/>
      <c r="O388" s="120"/>
      <c r="AE388" s="264"/>
    </row>
    <row r="389" spans="1:31" s="491" customFormat="1" ht="19.5" customHeight="1">
      <c r="A389" s="121"/>
      <c r="B389" s="337"/>
      <c r="C389" s="337"/>
      <c r="D389" s="490"/>
      <c r="E389" s="122"/>
      <c r="F389" s="338">
        <v>1.4</v>
      </c>
      <c r="G389" s="338">
        <v>0.55000000000000004</v>
      </c>
      <c r="H389" s="339">
        <v>1.7999999999999999E-2</v>
      </c>
      <c r="I389" s="340">
        <v>2</v>
      </c>
      <c r="J389" s="341">
        <f t="shared" si="111"/>
        <v>1.54</v>
      </c>
      <c r="K389" s="123"/>
      <c r="L389" s="124"/>
      <c r="M389" s="125"/>
      <c r="N389" s="126"/>
      <c r="O389" s="120"/>
      <c r="P389" s="514"/>
      <c r="AE389" s="264"/>
    </row>
    <row r="390" spans="1:31" s="491" customFormat="1" ht="19.5" customHeight="1" thickBot="1">
      <c r="A390" s="121"/>
      <c r="B390" s="337"/>
      <c r="C390" s="337"/>
      <c r="D390" s="490"/>
      <c r="E390" s="122"/>
      <c r="F390" s="338">
        <v>1.5</v>
      </c>
      <c r="G390" s="338">
        <v>0.55000000000000004</v>
      </c>
      <c r="H390" s="339">
        <v>1.7999999999999999E-2</v>
      </c>
      <c r="I390" s="340">
        <v>2</v>
      </c>
      <c r="J390" s="341">
        <f t="shared" si="111"/>
        <v>1.6500000000000001</v>
      </c>
      <c r="K390" s="123"/>
      <c r="L390" s="124"/>
      <c r="M390" s="125"/>
      <c r="N390" s="126"/>
      <c r="O390" s="120"/>
      <c r="P390" s="514"/>
      <c r="AE390" s="264"/>
    </row>
    <row r="391" spans="1:31" s="623" customFormat="1" ht="19.5" customHeight="1">
      <c r="A391" s="1005">
        <v>43900</v>
      </c>
      <c r="B391" s="308" t="s">
        <v>31</v>
      </c>
      <c r="C391" s="308" t="s">
        <v>66</v>
      </c>
      <c r="D391" s="114" t="s">
        <v>3</v>
      </c>
      <c r="E391" s="669" t="s">
        <v>446</v>
      </c>
      <c r="F391" s="329">
        <v>1.2</v>
      </c>
      <c r="G391" s="329">
        <v>0.6</v>
      </c>
      <c r="H391" s="330">
        <v>1.7999999999999999E-2</v>
      </c>
      <c r="I391" s="331">
        <v>32</v>
      </c>
      <c r="J391" s="332">
        <f t="shared" ref="J391:J392" si="126">F391*G391*I391</f>
        <v>23.04</v>
      </c>
      <c r="K391" s="116">
        <f>SUM(I391:I393)</f>
        <v>50</v>
      </c>
      <c r="L391" s="117">
        <f>SUM(J391:J393)</f>
        <v>36.96</v>
      </c>
      <c r="M391" s="118" t="s">
        <v>33</v>
      </c>
      <c r="N391" s="119" t="s">
        <v>32</v>
      </c>
      <c r="O391" s="120" t="s">
        <v>270</v>
      </c>
      <c r="P391" s="623" t="s">
        <v>216</v>
      </c>
      <c r="AE391" s="264"/>
    </row>
    <row r="392" spans="1:31" s="998" customFormat="1" ht="19.5" customHeight="1">
      <c r="A392" s="1006"/>
      <c r="B392" s="337"/>
      <c r="C392" s="337"/>
      <c r="D392" s="997"/>
      <c r="E392" s="1007"/>
      <c r="F392" s="338">
        <v>1.2</v>
      </c>
      <c r="G392" s="338">
        <v>0.55000000000000004</v>
      </c>
      <c r="H392" s="339">
        <v>1.7999999999999999E-2</v>
      </c>
      <c r="I392" s="340">
        <v>1</v>
      </c>
      <c r="J392" s="341">
        <f t="shared" si="126"/>
        <v>0.66</v>
      </c>
      <c r="K392" s="123"/>
      <c r="L392" s="124"/>
      <c r="M392" s="125"/>
      <c r="N392" s="126"/>
      <c r="O392" s="120"/>
      <c r="AE392" s="264"/>
    </row>
    <row r="393" spans="1:31" s="488" customFormat="1" ht="19.5" customHeight="1" thickBot="1">
      <c r="A393" s="595"/>
      <c r="B393" s="333"/>
      <c r="C393" s="333"/>
      <c r="D393" s="128"/>
      <c r="E393" s="670"/>
      <c r="F393" s="1001">
        <v>1.3</v>
      </c>
      <c r="G393" s="1001">
        <v>0.6</v>
      </c>
      <c r="H393" s="1002">
        <v>1.7999999999999999E-2</v>
      </c>
      <c r="I393" s="1003">
        <v>17</v>
      </c>
      <c r="J393" s="1004">
        <f t="shared" si="111"/>
        <v>13.26</v>
      </c>
      <c r="K393" s="130"/>
      <c r="L393" s="131"/>
      <c r="M393" s="132"/>
      <c r="N393" s="133"/>
      <c r="O393" s="120"/>
      <c r="P393" s="514"/>
      <c r="AE393" s="264"/>
    </row>
    <row r="394" spans="1:31" s="509" customFormat="1" ht="19.5" customHeight="1">
      <c r="A394" s="121">
        <v>43900</v>
      </c>
      <c r="B394" s="337" t="s">
        <v>31</v>
      </c>
      <c r="C394" s="337" t="s">
        <v>66</v>
      </c>
      <c r="D394" s="508" t="s">
        <v>3</v>
      </c>
      <c r="E394" s="122" t="s">
        <v>447</v>
      </c>
      <c r="F394" s="464">
        <v>0.9</v>
      </c>
      <c r="G394" s="464">
        <v>0.6</v>
      </c>
      <c r="H394" s="465">
        <v>1.7999999999999999E-2</v>
      </c>
      <c r="I394" s="466">
        <v>3</v>
      </c>
      <c r="J394" s="467">
        <f t="shared" si="111"/>
        <v>1.62</v>
      </c>
      <c r="K394" s="123">
        <f>SUM(I394:I398)</f>
        <v>50</v>
      </c>
      <c r="L394" s="124">
        <f>SUM(J394:J398)</f>
        <v>31.1</v>
      </c>
      <c r="M394" s="125" t="s">
        <v>33</v>
      </c>
      <c r="N394" s="126"/>
      <c r="O394" s="120"/>
      <c r="P394" s="514" t="s">
        <v>216</v>
      </c>
      <c r="AE394" s="264"/>
    </row>
    <row r="395" spans="1:31" s="623" customFormat="1" ht="19.5" customHeight="1">
      <c r="A395" s="121"/>
      <c r="B395" s="337"/>
      <c r="C395" s="337"/>
      <c r="D395" s="622"/>
      <c r="E395" s="122"/>
      <c r="F395" s="338">
        <v>0.9</v>
      </c>
      <c r="G395" s="338">
        <v>0.55000000000000004</v>
      </c>
      <c r="H395" s="339">
        <v>1.7999999999999999E-2</v>
      </c>
      <c r="I395" s="340">
        <v>1</v>
      </c>
      <c r="J395" s="341">
        <f t="shared" ref="J395:J398" si="127">F395*G395*I395</f>
        <v>0.49500000000000005</v>
      </c>
      <c r="K395" s="123"/>
      <c r="L395" s="124"/>
      <c r="M395" s="125"/>
      <c r="N395" s="126"/>
      <c r="O395" s="120"/>
      <c r="AE395" s="264"/>
    </row>
    <row r="396" spans="1:31" s="623" customFormat="1" ht="19.5" customHeight="1">
      <c r="A396" s="121"/>
      <c r="B396" s="337"/>
      <c r="C396" s="337"/>
      <c r="D396" s="622"/>
      <c r="E396" s="122"/>
      <c r="F396" s="338">
        <v>1</v>
      </c>
      <c r="G396" s="338">
        <v>0.6</v>
      </c>
      <c r="H396" s="339">
        <v>1.7999999999999999E-2</v>
      </c>
      <c r="I396" s="340">
        <v>22</v>
      </c>
      <c r="J396" s="341">
        <f t="shared" si="127"/>
        <v>13.2</v>
      </c>
      <c r="K396" s="123"/>
      <c r="L396" s="124"/>
      <c r="M396" s="125"/>
      <c r="N396" s="126"/>
      <c r="O396" s="120"/>
      <c r="AE396" s="264"/>
    </row>
    <row r="397" spans="1:31" s="623" customFormat="1" ht="19.5" customHeight="1">
      <c r="A397" s="121"/>
      <c r="B397" s="337"/>
      <c r="C397" s="337"/>
      <c r="D397" s="622"/>
      <c r="E397" s="122"/>
      <c r="F397" s="338">
        <v>1.1000000000000001</v>
      </c>
      <c r="G397" s="338">
        <v>0.6</v>
      </c>
      <c r="H397" s="339">
        <v>1.7999999999999999E-2</v>
      </c>
      <c r="I397" s="340">
        <v>23</v>
      </c>
      <c r="J397" s="341">
        <f t="shared" si="127"/>
        <v>15.180000000000001</v>
      </c>
      <c r="K397" s="123"/>
      <c r="L397" s="124"/>
      <c r="M397" s="125"/>
      <c r="N397" s="126"/>
      <c r="O397" s="120"/>
      <c r="AE397" s="264"/>
    </row>
    <row r="398" spans="1:31" s="623" customFormat="1" ht="19.5" customHeight="1" thickBot="1">
      <c r="A398" s="121"/>
      <c r="B398" s="337"/>
      <c r="C398" s="337"/>
      <c r="D398" s="622"/>
      <c r="E398" s="122"/>
      <c r="F398" s="338">
        <v>1.1000000000000001</v>
      </c>
      <c r="G398" s="338">
        <v>0.55000000000000004</v>
      </c>
      <c r="H398" s="339">
        <v>1.7999999999999999E-2</v>
      </c>
      <c r="I398" s="340">
        <v>1</v>
      </c>
      <c r="J398" s="341">
        <f t="shared" si="127"/>
        <v>0.60500000000000009</v>
      </c>
      <c r="K398" s="123"/>
      <c r="L398" s="124"/>
      <c r="M398" s="125"/>
      <c r="N398" s="126"/>
      <c r="O398" s="120"/>
      <c r="AE398" s="264"/>
    </row>
    <row r="399" spans="1:31" s="509" customFormat="1" ht="19.5" customHeight="1">
      <c r="A399" s="113">
        <v>43900</v>
      </c>
      <c r="B399" s="308" t="s">
        <v>31</v>
      </c>
      <c r="C399" s="308" t="s">
        <v>66</v>
      </c>
      <c r="D399" s="114" t="s">
        <v>4</v>
      </c>
      <c r="E399" s="115" t="s">
        <v>448</v>
      </c>
      <c r="F399" s="329">
        <v>2.2000000000000002</v>
      </c>
      <c r="G399" s="329">
        <v>0.6</v>
      </c>
      <c r="H399" s="330">
        <v>1.7999999999999999E-2</v>
      </c>
      <c r="I399" s="331">
        <v>13</v>
      </c>
      <c r="J399" s="332">
        <f t="shared" ref="J399:J443" si="128">F399*G399*I399</f>
        <v>17.16</v>
      </c>
      <c r="K399" s="116">
        <f>SUM(I399:I405)</f>
        <v>50</v>
      </c>
      <c r="L399" s="117">
        <f>SUM(J399:J405)</f>
        <v>62.16</v>
      </c>
      <c r="M399" s="118" t="s">
        <v>33</v>
      </c>
      <c r="N399" s="119" t="s">
        <v>32</v>
      </c>
      <c r="O399" s="120" t="s">
        <v>229</v>
      </c>
      <c r="P399" s="514" t="s">
        <v>219</v>
      </c>
      <c r="AE399" s="264"/>
    </row>
    <row r="400" spans="1:31" s="1000" customFormat="1" ht="19.5" customHeight="1">
      <c r="A400" s="121"/>
      <c r="B400" s="337"/>
      <c r="C400" s="337"/>
      <c r="D400" s="999"/>
      <c r="E400" s="122"/>
      <c r="F400" s="338">
        <v>2.1</v>
      </c>
      <c r="G400" s="338">
        <v>0.6</v>
      </c>
      <c r="H400" s="339">
        <v>1.7999999999999999E-2</v>
      </c>
      <c r="I400" s="340">
        <v>7</v>
      </c>
      <c r="J400" s="341">
        <f t="shared" ref="J400:J402" si="129">F400*G400*I400</f>
        <v>8.82</v>
      </c>
      <c r="K400" s="123"/>
      <c r="L400" s="124"/>
      <c r="M400" s="125"/>
      <c r="N400" s="126"/>
      <c r="O400" s="120"/>
      <c r="AE400" s="264"/>
    </row>
    <row r="401" spans="1:31" s="1000" customFormat="1" ht="19.5" customHeight="1">
      <c r="A401" s="121"/>
      <c r="B401" s="337"/>
      <c r="C401" s="337"/>
      <c r="D401" s="999"/>
      <c r="E401" s="122"/>
      <c r="F401" s="338">
        <v>1.8</v>
      </c>
      <c r="G401" s="338">
        <v>0.6</v>
      </c>
      <c r="H401" s="339">
        <v>1.7999999999999999E-2</v>
      </c>
      <c r="I401" s="340">
        <v>6</v>
      </c>
      <c r="J401" s="341">
        <f t="shared" si="129"/>
        <v>6.48</v>
      </c>
      <c r="K401" s="123"/>
      <c r="L401" s="124"/>
      <c r="M401" s="125"/>
      <c r="N401" s="126"/>
      <c r="O401" s="120"/>
      <c r="AE401" s="264"/>
    </row>
    <row r="402" spans="1:31" s="1000" customFormat="1" ht="19.5" customHeight="1">
      <c r="A402" s="121"/>
      <c r="B402" s="337"/>
      <c r="C402" s="337"/>
      <c r="D402" s="999"/>
      <c r="E402" s="122"/>
      <c r="F402" s="338">
        <v>1.7</v>
      </c>
      <c r="G402" s="338">
        <v>0.6</v>
      </c>
      <c r="H402" s="339">
        <v>1.7999999999999999E-2</v>
      </c>
      <c r="I402" s="340">
        <v>6</v>
      </c>
      <c r="J402" s="341">
        <f t="shared" si="129"/>
        <v>6.12</v>
      </c>
      <c r="K402" s="123"/>
      <c r="L402" s="124"/>
      <c r="M402" s="125"/>
      <c r="N402" s="126"/>
      <c r="O402" s="120"/>
      <c r="AE402" s="264"/>
    </row>
    <row r="403" spans="1:31" s="623" customFormat="1" ht="19.5" customHeight="1">
      <c r="A403" s="121"/>
      <c r="B403" s="337"/>
      <c r="C403" s="337"/>
      <c r="D403" s="622"/>
      <c r="E403" s="122"/>
      <c r="F403" s="338">
        <v>2</v>
      </c>
      <c r="G403" s="338">
        <v>0.6</v>
      </c>
      <c r="H403" s="339">
        <v>1.7999999999999999E-2</v>
      </c>
      <c r="I403" s="340">
        <v>9</v>
      </c>
      <c r="J403" s="341">
        <f t="shared" si="128"/>
        <v>10.799999999999999</v>
      </c>
      <c r="K403" s="123"/>
      <c r="L403" s="124"/>
      <c r="M403" s="125"/>
      <c r="N403" s="126"/>
      <c r="O403" s="120"/>
      <c r="AE403" s="264"/>
    </row>
    <row r="404" spans="1:31" s="726" customFormat="1" ht="19.5" customHeight="1">
      <c r="A404" s="121"/>
      <c r="B404" s="337"/>
      <c r="C404" s="337"/>
      <c r="D404" s="725"/>
      <c r="E404" s="122"/>
      <c r="F404" s="338">
        <v>2.2999999999999998</v>
      </c>
      <c r="G404" s="338">
        <v>0.6</v>
      </c>
      <c r="H404" s="339">
        <v>1.7999999999999999E-2</v>
      </c>
      <c r="I404" s="340">
        <v>3</v>
      </c>
      <c r="J404" s="341">
        <f t="shared" si="128"/>
        <v>4.1399999999999997</v>
      </c>
      <c r="K404" s="123"/>
      <c r="L404" s="124"/>
      <c r="M404" s="125"/>
      <c r="N404" s="126"/>
      <c r="O404" s="120"/>
      <c r="AE404" s="264"/>
    </row>
    <row r="405" spans="1:31" s="623" customFormat="1" ht="19.5" customHeight="1" thickBot="1">
      <c r="A405" s="121"/>
      <c r="B405" s="337"/>
      <c r="C405" s="337"/>
      <c r="D405" s="622"/>
      <c r="E405" s="122"/>
      <c r="F405" s="338">
        <v>2.4</v>
      </c>
      <c r="G405" s="338">
        <v>0.6</v>
      </c>
      <c r="H405" s="339">
        <v>1.7999999999999999E-2</v>
      </c>
      <c r="I405" s="340">
        <v>6</v>
      </c>
      <c r="J405" s="341">
        <f t="shared" ref="J405" si="130">F405*G405*I405</f>
        <v>8.64</v>
      </c>
      <c r="K405" s="123"/>
      <c r="L405" s="124"/>
      <c r="M405" s="125"/>
      <c r="N405" s="126"/>
      <c r="O405" s="120"/>
      <c r="AE405" s="264"/>
    </row>
    <row r="406" spans="1:31" s="509" customFormat="1" ht="19.5" customHeight="1">
      <c r="A406" s="113">
        <v>43900</v>
      </c>
      <c r="B406" s="308" t="s">
        <v>31</v>
      </c>
      <c r="C406" s="308" t="s">
        <v>66</v>
      </c>
      <c r="D406" s="114" t="s">
        <v>3</v>
      </c>
      <c r="E406" s="115" t="s">
        <v>449</v>
      </c>
      <c r="F406" s="329">
        <v>0.9</v>
      </c>
      <c r="G406" s="329">
        <v>0.6</v>
      </c>
      <c r="H406" s="330">
        <v>1.7999999999999999E-2</v>
      </c>
      <c r="I406" s="331">
        <v>12</v>
      </c>
      <c r="J406" s="332">
        <f t="shared" si="128"/>
        <v>6.48</v>
      </c>
      <c r="K406" s="116">
        <f>SUM(I406:I411)</f>
        <v>50</v>
      </c>
      <c r="L406" s="117">
        <f>SUM(J406:J411)</f>
        <v>30.27</v>
      </c>
      <c r="M406" s="118" t="s">
        <v>33</v>
      </c>
      <c r="N406" s="119"/>
      <c r="O406" s="120"/>
      <c r="P406" s="514" t="s">
        <v>219</v>
      </c>
      <c r="AE406" s="264"/>
    </row>
    <row r="407" spans="1:31" s="726" customFormat="1" ht="19.5" customHeight="1">
      <c r="A407" s="121"/>
      <c r="B407" s="337"/>
      <c r="C407" s="337"/>
      <c r="D407" s="725"/>
      <c r="E407" s="122"/>
      <c r="F407" s="338">
        <v>0.9</v>
      </c>
      <c r="G407" s="338">
        <v>0.55000000000000004</v>
      </c>
      <c r="H407" s="339">
        <v>1.7999999999999999E-2</v>
      </c>
      <c r="I407" s="340">
        <v>1</v>
      </c>
      <c r="J407" s="341">
        <f t="shared" ref="J407:J408" si="131">F407*G407*I407</f>
        <v>0.49500000000000005</v>
      </c>
      <c r="K407" s="123"/>
      <c r="L407" s="124"/>
      <c r="M407" s="125"/>
      <c r="N407" s="126"/>
      <c r="O407" s="120"/>
      <c r="AE407" s="264"/>
    </row>
    <row r="408" spans="1:31" s="726" customFormat="1" ht="19.5" customHeight="1">
      <c r="A408" s="121"/>
      <c r="B408" s="337"/>
      <c r="C408" s="337"/>
      <c r="D408" s="725"/>
      <c r="E408" s="122"/>
      <c r="F408" s="338">
        <v>1</v>
      </c>
      <c r="G408" s="338">
        <v>0.6</v>
      </c>
      <c r="H408" s="339">
        <v>1.7999999999999999E-2</v>
      </c>
      <c r="I408" s="340">
        <v>16</v>
      </c>
      <c r="J408" s="341">
        <f t="shared" si="131"/>
        <v>9.6</v>
      </c>
      <c r="K408" s="123"/>
      <c r="L408" s="124"/>
      <c r="M408" s="125"/>
      <c r="N408" s="126"/>
      <c r="O408" s="120"/>
      <c r="AE408" s="264"/>
    </row>
    <row r="409" spans="1:31" s="623" customFormat="1" ht="19.5" customHeight="1">
      <c r="A409" s="121"/>
      <c r="B409" s="337"/>
      <c r="C409" s="337"/>
      <c r="D409" s="622"/>
      <c r="E409" s="122"/>
      <c r="F409" s="338">
        <v>1</v>
      </c>
      <c r="G409" s="338">
        <v>0.55000000000000004</v>
      </c>
      <c r="H409" s="339">
        <v>1.7999999999999999E-2</v>
      </c>
      <c r="I409" s="340">
        <v>3</v>
      </c>
      <c r="J409" s="341">
        <f t="shared" si="128"/>
        <v>1.6500000000000001</v>
      </c>
      <c r="K409" s="123"/>
      <c r="L409" s="124"/>
      <c r="M409" s="125"/>
      <c r="N409" s="126"/>
      <c r="O409" s="120"/>
      <c r="AE409" s="264"/>
    </row>
    <row r="410" spans="1:31" s="623" customFormat="1" ht="19.5" customHeight="1">
      <c r="A410" s="121"/>
      <c r="B410" s="337"/>
      <c r="C410" s="337"/>
      <c r="D410" s="622"/>
      <c r="E410" s="122"/>
      <c r="F410" s="338">
        <v>1.1000000000000001</v>
      </c>
      <c r="G410" s="338">
        <v>0.6</v>
      </c>
      <c r="H410" s="339">
        <v>1.7999999999999999E-2</v>
      </c>
      <c r="I410" s="340">
        <v>15</v>
      </c>
      <c r="J410" s="341">
        <f t="shared" ref="J410" si="132">F410*G410*I410</f>
        <v>9.9</v>
      </c>
      <c r="K410" s="123"/>
      <c r="L410" s="124"/>
      <c r="M410" s="125"/>
      <c r="N410" s="126"/>
      <c r="O410" s="120"/>
      <c r="AE410" s="264"/>
    </row>
    <row r="411" spans="1:31" s="509" customFormat="1" ht="19.5" customHeight="1" thickBot="1">
      <c r="A411" s="121"/>
      <c r="B411" s="337"/>
      <c r="C411" s="337"/>
      <c r="D411" s="508"/>
      <c r="E411" s="122"/>
      <c r="F411" s="338">
        <v>1.1000000000000001</v>
      </c>
      <c r="G411" s="338">
        <v>0.65</v>
      </c>
      <c r="H411" s="339">
        <v>1.7999999999999999E-2</v>
      </c>
      <c r="I411" s="340">
        <v>3</v>
      </c>
      <c r="J411" s="341">
        <f t="shared" si="128"/>
        <v>2.1450000000000005</v>
      </c>
      <c r="K411" s="123"/>
      <c r="L411" s="124"/>
      <c r="M411" s="125"/>
      <c r="N411" s="126"/>
      <c r="O411" s="120"/>
      <c r="P411" s="514"/>
      <c r="AE411" s="264"/>
    </row>
    <row r="412" spans="1:31" s="509" customFormat="1" ht="19.5" customHeight="1">
      <c r="A412" s="113">
        <v>43900</v>
      </c>
      <c r="B412" s="308" t="s">
        <v>31</v>
      </c>
      <c r="C412" s="308" t="s">
        <v>66</v>
      </c>
      <c r="D412" s="114" t="s">
        <v>4</v>
      </c>
      <c r="E412" s="115" t="s">
        <v>450</v>
      </c>
      <c r="F412" s="329">
        <v>1.2</v>
      </c>
      <c r="G412" s="329">
        <v>0.6</v>
      </c>
      <c r="H412" s="330">
        <v>1.7999999999999999E-2</v>
      </c>
      <c r="I412" s="331">
        <v>30</v>
      </c>
      <c r="J412" s="332">
        <f t="shared" si="128"/>
        <v>21.599999999999998</v>
      </c>
      <c r="K412" s="116">
        <f>SUM(I412:I413)</f>
        <v>50</v>
      </c>
      <c r="L412" s="117">
        <f>SUM(J412:J413)</f>
        <v>37.200000000000003</v>
      </c>
      <c r="M412" s="118" t="s">
        <v>33</v>
      </c>
      <c r="N412" s="119"/>
      <c r="O412" s="120"/>
      <c r="P412" s="514" t="s">
        <v>216</v>
      </c>
      <c r="AE412" s="264"/>
    </row>
    <row r="413" spans="1:31" s="509" customFormat="1" ht="19.5" customHeight="1" thickBot="1">
      <c r="A413" s="121"/>
      <c r="B413" s="337"/>
      <c r="C413" s="337"/>
      <c r="D413" s="508"/>
      <c r="E413" s="122"/>
      <c r="F413" s="338">
        <v>1.3</v>
      </c>
      <c r="G413" s="338">
        <v>0.6</v>
      </c>
      <c r="H413" s="339">
        <v>1.7999999999999999E-2</v>
      </c>
      <c r="I413" s="340">
        <v>20</v>
      </c>
      <c r="J413" s="341">
        <f t="shared" si="128"/>
        <v>15.600000000000001</v>
      </c>
      <c r="K413" s="123"/>
      <c r="L413" s="124"/>
      <c r="M413" s="125"/>
      <c r="N413" s="126"/>
      <c r="O413" s="120"/>
      <c r="P413" s="514"/>
      <c r="AE413" s="264"/>
    </row>
    <row r="414" spans="1:31" s="496" customFormat="1" ht="19.5" customHeight="1">
      <c r="A414" s="113">
        <v>43900</v>
      </c>
      <c r="B414" s="308" t="s">
        <v>31</v>
      </c>
      <c r="C414" s="308" t="s">
        <v>66</v>
      </c>
      <c r="D414" s="114" t="s">
        <v>4</v>
      </c>
      <c r="E414" s="115" t="s">
        <v>451</v>
      </c>
      <c r="F414" s="329">
        <v>0.9</v>
      </c>
      <c r="G414" s="329">
        <v>0.6</v>
      </c>
      <c r="H414" s="330">
        <v>1.7999999999999999E-2</v>
      </c>
      <c r="I414" s="331">
        <v>16</v>
      </c>
      <c r="J414" s="332">
        <f t="shared" si="128"/>
        <v>8.64</v>
      </c>
      <c r="K414" s="116">
        <f>SUM(I414:I416)</f>
        <v>50</v>
      </c>
      <c r="L414" s="117">
        <f>SUM(J414:J416)</f>
        <v>30.66</v>
      </c>
      <c r="M414" s="118" t="s">
        <v>33</v>
      </c>
      <c r="N414" s="119"/>
      <c r="O414" s="120"/>
      <c r="P414" s="514" t="s">
        <v>216</v>
      </c>
      <c r="AE414" s="264"/>
    </row>
    <row r="415" spans="1:31" s="726" customFormat="1" ht="19.5" customHeight="1">
      <c r="A415" s="121"/>
      <c r="B415" s="337"/>
      <c r="C415" s="337"/>
      <c r="D415" s="725"/>
      <c r="E415" s="122"/>
      <c r="F415" s="338">
        <v>1</v>
      </c>
      <c r="G415" s="338">
        <v>0.6</v>
      </c>
      <c r="H415" s="339">
        <v>1.7999999999999999E-2</v>
      </c>
      <c r="I415" s="340">
        <v>7</v>
      </c>
      <c r="J415" s="341">
        <f t="shared" ref="J415" si="133">F415*G415*I415</f>
        <v>4.2</v>
      </c>
      <c r="K415" s="123"/>
      <c r="L415" s="124"/>
      <c r="M415" s="125"/>
      <c r="N415" s="126"/>
      <c r="O415" s="120"/>
      <c r="AE415" s="264"/>
    </row>
    <row r="416" spans="1:31" s="496" customFormat="1" ht="19.5" customHeight="1" thickBot="1">
      <c r="A416" s="121"/>
      <c r="B416" s="337"/>
      <c r="C416" s="337"/>
      <c r="D416" s="495"/>
      <c r="E416" s="122"/>
      <c r="F416" s="338">
        <v>1.1000000000000001</v>
      </c>
      <c r="G416" s="338">
        <v>0.6</v>
      </c>
      <c r="H416" s="339">
        <v>1.7999999999999999E-2</v>
      </c>
      <c r="I416" s="340">
        <v>27</v>
      </c>
      <c r="J416" s="341">
        <f t="shared" si="128"/>
        <v>17.82</v>
      </c>
      <c r="K416" s="123"/>
      <c r="L416" s="124"/>
      <c r="M416" s="125"/>
      <c r="N416" s="126"/>
      <c r="O416" s="120"/>
      <c r="P416" s="514"/>
      <c r="AE416" s="264"/>
    </row>
    <row r="417" spans="1:31" s="509" customFormat="1" ht="19.5" customHeight="1">
      <c r="A417" s="113">
        <v>43900</v>
      </c>
      <c r="B417" s="308" t="s">
        <v>31</v>
      </c>
      <c r="C417" s="308" t="s">
        <v>66</v>
      </c>
      <c r="D417" s="114" t="s">
        <v>3</v>
      </c>
      <c r="E417" s="115" t="s">
        <v>452</v>
      </c>
      <c r="F417" s="329">
        <v>1.2</v>
      </c>
      <c r="G417" s="329">
        <v>0.6</v>
      </c>
      <c r="H417" s="330">
        <v>1.7999999999999999E-2</v>
      </c>
      <c r="I417" s="331">
        <v>24</v>
      </c>
      <c r="J417" s="332">
        <f t="shared" si="128"/>
        <v>17.28</v>
      </c>
      <c r="K417" s="116">
        <f>SUM(I417:I420)</f>
        <v>50</v>
      </c>
      <c r="L417" s="117">
        <f>SUM(J417:J420)</f>
        <v>37.625</v>
      </c>
      <c r="M417" s="118" t="s">
        <v>33</v>
      </c>
      <c r="N417" s="119"/>
      <c r="O417" s="120"/>
      <c r="P417" s="514" t="s">
        <v>219</v>
      </c>
      <c r="AE417" s="264"/>
    </row>
    <row r="418" spans="1:31" s="726" customFormat="1" ht="19.5" customHeight="1">
      <c r="A418" s="121"/>
      <c r="B418" s="337"/>
      <c r="C418" s="337"/>
      <c r="D418" s="725"/>
      <c r="E418" s="122"/>
      <c r="F418" s="338">
        <v>1.2</v>
      </c>
      <c r="G418" s="338">
        <v>0.65</v>
      </c>
      <c r="H418" s="339">
        <v>1.7999999999999999E-2</v>
      </c>
      <c r="I418" s="340">
        <v>2</v>
      </c>
      <c r="J418" s="341">
        <f t="shared" ref="J418:J420" si="134">F418*G418*I418</f>
        <v>1.56</v>
      </c>
      <c r="K418" s="123"/>
      <c r="L418" s="124"/>
      <c r="M418" s="125"/>
      <c r="N418" s="126"/>
      <c r="O418" s="120"/>
      <c r="AE418" s="264"/>
    </row>
    <row r="419" spans="1:31" s="726" customFormat="1" ht="19.5" customHeight="1">
      <c r="A419" s="121"/>
      <c r="B419" s="337"/>
      <c r="C419" s="337"/>
      <c r="D419" s="725"/>
      <c r="E419" s="122"/>
      <c r="F419" s="338">
        <v>1.3</v>
      </c>
      <c r="G419" s="338">
        <v>0.6</v>
      </c>
      <c r="H419" s="339">
        <v>1.7999999999999999E-2</v>
      </c>
      <c r="I419" s="340">
        <v>23</v>
      </c>
      <c r="J419" s="341">
        <f t="shared" si="134"/>
        <v>17.940000000000001</v>
      </c>
      <c r="K419" s="123"/>
      <c r="L419" s="124"/>
      <c r="M419" s="125"/>
      <c r="N419" s="126"/>
      <c r="O419" s="120"/>
      <c r="AE419" s="264"/>
    </row>
    <row r="420" spans="1:31" s="726" customFormat="1" ht="19.5" customHeight="1" thickBot="1">
      <c r="A420" s="121"/>
      <c r="B420" s="337"/>
      <c r="C420" s="337"/>
      <c r="D420" s="725"/>
      <c r="E420" s="122"/>
      <c r="F420" s="338">
        <v>1.3</v>
      </c>
      <c r="G420" s="338">
        <v>0.65</v>
      </c>
      <c r="H420" s="339">
        <v>1.7999999999999999E-2</v>
      </c>
      <c r="I420" s="340">
        <v>1</v>
      </c>
      <c r="J420" s="341">
        <f t="shared" si="134"/>
        <v>0.84500000000000008</v>
      </c>
      <c r="K420" s="123"/>
      <c r="L420" s="124"/>
      <c r="M420" s="125"/>
      <c r="N420" s="126"/>
      <c r="O420" s="120"/>
      <c r="AE420" s="264"/>
    </row>
    <row r="421" spans="1:31" s="509" customFormat="1" ht="19.5" customHeight="1">
      <c r="A421" s="113">
        <v>43900</v>
      </c>
      <c r="B421" s="308" t="s">
        <v>31</v>
      </c>
      <c r="C421" s="308" t="s">
        <v>66</v>
      </c>
      <c r="D421" s="114" t="s">
        <v>3</v>
      </c>
      <c r="E421" s="115" t="s">
        <v>453</v>
      </c>
      <c r="F421" s="329">
        <v>1.2</v>
      </c>
      <c r="G421" s="329">
        <v>0.6</v>
      </c>
      <c r="H421" s="330">
        <v>1.7999999999999999E-2</v>
      </c>
      <c r="I421" s="331">
        <v>39</v>
      </c>
      <c r="J421" s="332">
        <f t="shared" si="128"/>
        <v>28.08</v>
      </c>
      <c r="K421" s="116">
        <f>SUM(I421:I423)</f>
        <v>50</v>
      </c>
      <c r="L421" s="117">
        <f>SUM(J421:J423)</f>
        <v>35.46</v>
      </c>
      <c r="M421" s="118" t="s">
        <v>33</v>
      </c>
      <c r="N421" s="119"/>
      <c r="O421" s="120"/>
      <c r="P421" s="514" t="s">
        <v>216</v>
      </c>
      <c r="AE421" s="264"/>
    </row>
    <row r="422" spans="1:31" s="726" customFormat="1" ht="19.5" customHeight="1">
      <c r="A422" s="121"/>
      <c r="B422" s="337"/>
      <c r="C422" s="337"/>
      <c r="D422" s="725"/>
      <c r="E422" s="122"/>
      <c r="F422" s="338">
        <v>1.2</v>
      </c>
      <c r="G422" s="338">
        <v>0.55000000000000004</v>
      </c>
      <c r="H422" s="339">
        <v>1.7999999999999999E-2</v>
      </c>
      <c r="I422" s="340">
        <v>10</v>
      </c>
      <c r="J422" s="341">
        <f t="shared" si="128"/>
        <v>6.6000000000000005</v>
      </c>
      <c r="K422" s="123"/>
      <c r="L422" s="124"/>
      <c r="M422" s="125"/>
      <c r="N422" s="126"/>
      <c r="O422" s="120"/>
      <c r="AE422" s="264"/>
    </row>
    <row r="423" spans="1:31" s="726" customFormat="1" ht="19.5" customHeight="1" thickBot="1">
      <c r="A423" s="121"/>
      <c r="B423" s="337"/>
      <c r="C423" s="337"/>
      <c r="D423" s="725"/>
      <c r="E423" s="122"/>
      <c r="F423" s="338">
        <v>1.3</v>
      </c>
      <c r="G423" s="338">
        <v>0.6</v>
      </c>
      <c r="H423" s="339">
        <v>1.7999999999999999E-2</v>
      </c>
      <c r="I423" s="726">
        <v>1</v>
      </c>
      <c r="J423" s="341">
        <f t="shared" si="128"/>
        <v>0.78</v>
      </c>
      <c r="K423" s="123"/>
      <c r="L423" s="124"/>
      <c r="M423" s="125"/>
      <c r="N423" s="126"/>
      <c r="O423" s="120"/>
      <c r="AE423" s="264"/>
    </row>
    <row r="424" spans="1:31" s="509" customFormat="1" ht="19.5" customHeight="1" thickBot="1">
      <c r="A424" s="1010">
        <v>43900</v>
      </c>
      <c r="B424" s="1011" t="s">
        <v>31</v>
      </c>
      <c r="C424" s="1011" t="s">
        <v>66</v>
      </c>
      <c r="D424" s="1012" t="s">
        <v>4</v>
      </c>
      <c r="E424" s="1013" t="s">
        <v>454</v>
      </c>
      <c r="F424" s="1014">
        <v>1.7</v>
      </c>
      <c r="G424" s="1014">
        <v>0.6</v>
      </c>
      <c r="H424" s="1015">
        <v>1.7999999999999999E-2</v>
      </c>
      <c r="I424" s="1016">
        <v>50</v>
      </c>
      <c r="J424" s="1017">
        <f>F424*G424*I424</f>
        <v>51</v>
      </c>
      <c r="K424" s="1018">
        <f>SUM(I424:I424)</f>
        <v>50</v>
      </c>
      <c r="L424" s="1019">
        <f>SUM(J424:J424)</f>
        <v>51</v>
      </c>
      <c r="M424" s="1020" t="s">
        <v>33</v>
      </c>
      <c r="N424" s="1021"/>
      <c r="O424" s="120"/>
      <c r="P424" s="440" t="s">
        <v>216</v>
      </c>
      <c r="AE424" s="264"/>
    </row>
    <row r="425" spans="1:31" s="510" customFormat="1" ht="19.5" customHeight="1">
      <c r="A425" s="113">
        <v>43901</v>
      </c>
      <c r="B425" s="308" t="s">
        <v>31</v>
      </c>
      <c r="C425" s="308" t="s">
        <v>66</v>
      </c>
      <c r="D425" s="114" t="s">
        <v>3</v>
      </c>
      <c r="E425" s="115" t="s">
        <v>455</v>
      </c>
      <c r="F425" s="329">
        <v>0.9</v>
      </c>
      <c r="G425" s="329">
        <v>0.6</v>
      </c>
      <c r="H425" s="330">
        <v>1.7999999999999999E-2</v>
      </c>
      <c r="I425" s="331">
        <v>19</v>
      </c>
      <c r="J425" s="332">
        <f t="shared" si="128"/>
        <v>10.260000000000002</v>
      </c>
      <c r="K425" s="116">
        <f>SUM(I425:I427)</f>
        <v>50</v>
      </c>
      <c r="L425" s="117">
        <f>SUM(J425:J427)</f>
        <v>29.520000000000003</v>
      </c>
      <c r="M425" s="118" t="s">
        <v>33</v>
      </c>
      <c r="N425" s="119"/>
      <c r="O425" s="120"/>
      <c r="P425" s="514" t="s">
        <v>219</v>
      </c>
      <c r="AE425" s="264"/>
    </row>
    <row r="426" spans="1:31" s="726" customFormat="1" ht="19.5" customHeight="1">
      <c r="A426" s="121"/>
      <c r="B426" s="337"/>
      <c r="C426" s="337"/>
      <c r="D426" s="1008"/>
      <c r="E426" s="280"/>
      <c r="F426" s="338">
        <v>1</v>
      </c>
      <c r="G426" s="338">
        <v>0.6</v>
      </c>
      <c r="H426" s="339">
        <v>1.7999999999999999E-2</v>
      </c>
      <c r="I426" s="340">
        <v>20</v>
      </c>
      <c r="J426" s="341">
        <f t="shared" ref="J426" si="135">F426*G426*I426</f>
        <v>12</v>
      </c>
      <c r="K426" s="123"/>
      <c r="L426" s="124"/>
      <c r="M426" s="125"/>
      <c r="N426" s="126"/>
      <c r="O426" s="120"/>
      <c r="AE426" s="264"/>
    </row>
    <row r="427" spans="1:31" s="510" customFormat="1" ht="19.5" customHeight="1" thickBot="1">
      <c r="A427" s="121"/>
      <c r="B427" s="337"/>
      <c r="C427" s="337"/>
      <c r="D427" s="1008"/>
      <c r="E427" s="280"/>
      <c r="F427" s="338">
        <v>1.1000000000000001</v>
      </c>
      <c r="G427" s="338">
        <v>0.6</v>
      </c>
      <c r="H427" s="339">
        <v>1.7999999999999999E-2</v>
      </c>
      <c r="I427" s="340">
        <v>11</v>
      </c>
      <c r="J427" s="341">
        <f t="shared" si="128"/>
        <v>7.2600000000000007</v>
      </c>
      <c r="K427" s="123"/>
      <c r="L427" s="124"/>
      <c r="M427" s="125"/>
      <c r="N427" s="126"/>
      <c r="O427" s="120"/>
      <c r="P427" s="514"/>
      <c r="AE427" s="264"/>
    </row>
    <row r="428" spans="1:31" s="509" customFormat="1" ht="19.5" customHeight="1">
      <c r="A428" s="113">
        <v>43901</v>
      </c>
      <c r="B428" s="308" t="s">
        <v>31</v>
      </c>
      <c r="C428" s="308" t="s">
        <v>66</v>
      </c>
      <c r="D428" s="114" t="s">
        <v>4</v>
      </c>
      <c r="E428" s="115" t="s">
        <v>465</v>
      </c>
      <c r="F428" s="329">
        <v>1.4</v>
      </c>
      <c r="G428" s="329">
        <v>0.6</v>
      </c>
      <c r="H428" s="330">
        <v>1.7999999999999999E-2</v>
      </c>
      <c r="I428" s="331">
        <v>25</v>
      </c>
      <c r="J428" s="332">
        <f t="shared" si="128"/>
        <v>21</v>
      </c>
      <c r="K428" s="116">
        <f>SUM(I428:I430)</f>
        <v>50</v>
      </c>
      <c r="L428" s="117">
        <f>SUM(J428:J430)</f>
        <v>43.68</v>
      </c>
      <c r="M428" s="118" t="s">
        <v>33</v>
      </c>
      <c r="N428" s="119"/>
      <c r="O428" s="120"/>
      <c r="P428" s="440" t="s">
        <v>216</v>
      </c>
      <c r="AE428" s="264"/>
    </row>
    <row r="429" spans="1:31" s="726" customFormat="1" ht="19.5" customHeight="1">
      <c r="A429" s="121"/>
      <c r="B429" s="337"/>
      <c r="C429" s="337"/>
      <c r="D429" s="725"/>
      <c r="E429" s="122"/>
      <c r="F429" s="338">
        <v>1.5</v>
      </c>
      <c r="G429" s="338">
        <v>0.6</v>
      </c>
      <c r="H429" s="339">
        <v>1.7999999999999999E-2</v>
      </c>
      <c r="I429" s="340">
        <v>22</v>
      </c>
      <c r="J429" s="341">
        <f t="shared" ref="J429" si="136">F429*G429*I429</f>
        <v>19.799999999999997</v>
      </c>
      <c r="K429" s="123"/>
      <c r="L429" s="124"/>
      <c r="M429" s="125"/>
      <c r="N429" s="126"/>
      <c r="O429" s="120"/>
      <c r="AE429" s="264"/>
    </row>
    <row r="430" spans="1:31" s="512" customFormat="1" ht="19.5" customHeight="1" thickBot="1">
      <c r="A430" s="121"/>
      <c r="B430" s="337"/>
      <c r="C430" s="337"/>
      <c r="D430" s="511"/>
      <c r="E430" s="122"/>
      <c r="F430" s="338">
        <v>1.6</v>
      </c>
      <c r="G430" s="338">
        <v>0.6</v>
      </c>
      <c r="H430" s="339">
        <v>1.7999999999999999E-2</v>
      </c>
      <c r="I430" s="340">
        <v>3</v>
      </c>
      <c r="J430" s="341">
        <f t="shared" si="128"/>
        <v>2.88</v>
      </c>
      <c r="K430" s="123"/>
      <c r="L430" s="124"/>
      <c r="M430" s="125"/>
      <c r="N430" s="126"/>
      <c r="O430" s="120"/>
      <c r="P430" s="514"/>
      <c r="AE430" s="264"/>
    </row>
    <row r="431" spans="1:31" s="509" customFormat="1" ht="19.5" customHeight="1">
      <c r="A431" s="113">
        <v>43901</v>
      </c>
      <c r="B431" s="308" t="s">
        <v>31</v>
      </c>
      <c r="C431" s="308" t="s">
        <v>66</v>
      </c>
      <c r="D431" s="114" t="s">
        <v>3</v>
      </c>
      <c r="E431" s="115" t="s">
        <v>468</v>
      </c>
      <c r="F431" s="329">
        <v>2</v>
      </c>
      <c r="G431" s="329">
        <v>0.6</v>
      </c>
      <c r="H431" s="330">
        <v>1.7999999999999999E-2</v>
      </c>
      <c r="I431" s="331">
        <v>26</v>
      </c>
      <c r="J431" s="332">
        <f t="shared" si="128"/>
        <v>31.2</v>
      </c>
      <c r="K431" s="116">
        <f>SUM(I431:I434)</f>
        <v>50</v>
      </c>
      <c r="L431" s="117">
        <f>SUM(J431:J434)</f>
        <v>57.599999999999994</v>
      </c>
      <c r="M431" s="118" t="s">
        <v>33</v>
      </c>
      <c r="N431" s="119" t="s">
        <v>32</v>
      </c>
      <c r="O431" s="120" t="s">
        <v>270</v>
      </c>
      <c r="P431" s="514" t="s">
        <v>219</v>
      </c>
      <c r="AE431" s="264"/>
    </row>
    <row r="432" spans="1:31" s="1025" customFormat="1" ht="19.5" customHeight="1">
      <c r="A432" s="121"/>
      <c r="B432" s="337"/>
      <c r="C432" s="337"/>
      <c r="D432" s="1024"/>
      <c r="E432" s="122"/>
      <c r="F432" s="338">
        <v>1.9</v>
      </c>
      <c r="G432" s="338">
        <v>0.6</v>
      </c>
      <c r="H432" s="339">
        <v>1.7999999999999999E-2</v>
      </c>
      <c r="I432" s="340">
        <v>11</v>
      </c>
      <c r="J432" s="341">
        <f t="shared" si="128"/>
        <v>12.54</v>
      </c>
      <c r="K432" s="123"/>
      <c r="L432" s="124"/>
      <c r="M432" s="125"/>
      <c r="N432" s="126"/>
      <c r="O432" s="120"/>
      <c r="AE432" s="264"/>
    </row>
    <row r="433" spans="1:31" s="726" customFormat="1" ht="19.5" customHeight="1">
      <c r="A433" s="121"/>
      <c r="B433" s="337"/>
      <c r="C433" s="337"/>
      <c r="D433" s="725"/>
      <c r="E433" s="122"/>
      <c r="F433" s="338">
        <v>1.8</v>
      </c>
      <c r="G433" s="338">
        <v>0.6</v>
      </c>
      <c r="H433" s="339">
        <v>1.7999999999999999E-2</v>
      </c>
      <c r="I433" s="340">
        <v>11</v>
      </c>
      <c r="J433" s="341">
        <f t="shared" ref="J433" si="137">F433*G433*I433</f>
        <v>11.88</v>
      </c>
      <c r="K433" s="123"/>
      <c r="L433" s="124"/>
      <c r="M433" s="125"/>
      <c r="N433" s="126"/>
      <c r="O433" s="120"/>
      <c r="AE433" s="264"/>
    </row>
    <row r="434" spans="1:31" s="509" customFormat="1" ht="19.5" customHeight="1" thickBot="1">
      <c r="A434" s="121"/>
      <c r="B434" s="337"/>
      <c r="C434" s="337"/>
      <c r="D434" s="508"/>
      <c r="E434" s="122"/>
      <c r="F434" s="338">
        <v>1.8</v>
      </c>
      <c r="G434" s="338">
        <v>0.55000000000000004</v>
      </c>
      <c r="H434" s="339">
        <v>1.7999999999999999E-2</v>
      </c>
      <c r="I434" s="340">
        <v>2</v>
      </c>
      <c r="J434" s="341">
        <f t="shared" si="128"/>
        <v>1.9800000000000002</v>
      </c>
      <c r="K434" s="123"/>
      <c r="L434" s="124"/>
      <c r="M434" s="125"/>
      <c r="N434" s="126"/>
      <c r="O434" s="120"/>
      <c r="P434" s="514"/>
      <c r="AE434" s="264"/>
    </row>
    <row r="435" spans="1:31" s="496" customFormat="1" ht="19.5" customHeight="1">
      <c r="A435" s="113">
        <v>43901</v>
      </c>
      <c r="B435" s="308" t="s">
        <v>31</v>
      </c>
      <c r="C435" s="308" t="s">
        <v>66</v>
      </c>
      <c r="D435" s="114" t="s">
        <v>3</v>
      </c>
      <c r="E435" s="115" t="s">
        <v>469</v>
      </c>
      <c r="F435" s="329">
        <v>1.2</v>
      </c>
      <c r="G435" s="329">
        <v>0.6</v>
      </c>
      <c r="H435" s="330">
        <v>1.7999999999999999E-2</v>
      </c>
      <c r="I435" s="331">
        <v>41</v>
      </c>
      <c r="J435" s="332">
        <f t="shared" si="128"/>
        <v>29.52</v>
      </c>
      <c r="K435" s="116">
        <f>SUM(I435:I436)</f>
        <v>50</v>
      </c>
      <c r="L435" s="117">
        <f>SUM(J435:J436)</f>
        <v>36.54</v>
      </c>
      <c r="M435" s="118" t="s">
        <v>33</v>
      </c>
      <c r="N435" s="119"/>
      <c r="O435" s="120"/>
      <c r="P435" s="514" t="s">
        <v>216</v>
      </c>
      <c r="AE435" s="264"/>
    </row>
    <row r="436" spans="1:31" s="625" customFormat="1" ht="19.5" customHeight="1" thickBot="1">
      <c r="A436" s="121"/>
      <c r="B436" s="337"/>
      <c r="C436" s="337"/>
      <c r="D436" s="624"/>
      <c r="E436" s="122"/>
      <c r="F436" s="338">
        <v>1.3</v>
      </c>
      <c r="G436" s="338">
        <v>0.6</v>
      </c>
      <c r="H436" s="339">
        <v>1.7999999999999999E-2</v>
      </c>
      <c r="I436" s="340">
        <v>9</v>
      </c>
      <c r="J436" s="341">
        <f t="shared" si="128"/>
        <v>7.0200000000000005</v>
      </c>
      <c r="K436" s="123"/>
      <c r="L436" s="124"/>
      <c r="M436" s="125"/>
      <c r="N436" s="126"/>
      <c r="O436" s="120"/>
      <c r="AE436" s="264"/>
    </row>
    <row r="437" spans="1:31" s="512" customFormat="1" ht="19.5" customHeight="1">
      <c r="A437" s="113">
        <v>43901</v>
      </c>
      <c r="B437" s="308" t="s">
        <v>31</v>
      </c>
      <c r="C437" s="308" t="s">
        <v>66</v>
      </c>
      <c r="D437" s="114" t="s">
        <v>3</v>
      </c>
      <c r="E437" s="115" t="s">
        <v>470</v>
      </c>
      <c r="F437" s="329">
        <v>1.1000000000000001</v>
      </c>
      <c r="G437" s="329">
        <v>0.6</v>
      </c>
      <c r="H437" s="330">
        <v>1.7999999999999999E-2</v>
      </c>
      <c r="I437" s="331">
        <v>37</v>
      </c>
      <c r="J437" s="332">
        <f t="shared" si="128"/>
        <v>24.42</v>
      </c>
      <c r="K437" s="116">
        <f>SUM(I437:I440)</f>
        <v>50</v>
      </c>
      <c r="L437" s="117">
        <f>SUM(J437:J440)</f>
        <v>32.110000000000007</v>
      </c>
      <c r="M437" s="118" t="s">
        <v>33</v>
      </c>
      <c r="N437" s="119"/>
      <c r="O437" s="120"/>
      <c r="P437" s="440" t="s">
        <v>216</v>
      </c>
      <c r="AE437" s="264"/>
    </row>
    <row r="438" spans="1:31" s="1025" customFormat="1" ht="19.5" customHeight="1">
      <c r="A438" s="121"/>
      <c r="B438" s="337"/>
      <c r="C438" s="337"/>
      <c r="D438" s="1024"/>
      <c r="E438" s="122"/>
      <c r="F438" s="338">
        <v>1</v>
      </c>
      <c r="G438" s="338">
        <v>0.6</v>
      </c>
      <c r="H438" s="339">
        <v>1.7999999999999999E-2</v>
      </c>
      <c r="I438" s="340">
        <v>11</v>
      </c>
      <c r="J438" s="341">
        <f t="shared" si="128"/>
        <v>6.6</v>
      </c>
      <c r="K438" s="123"/>
      <c r="L438" s="124"/>
      <c r="M438" s="125"/>
      <c r="N438" s="126"/>
      <c r="O438" s="120"/>
      <c r="AE438" s="264"/>
    </row>
    <row r="439" spans="1:31" s="627" customFormat="1" ht="19.5" customHeight="1">
      <c r="A439" s="121"/>
      <c r="B439" s="337"/>
      <c r="C439" s="337"/>
      <c r="D439" s="626"/>
      <c r="E439" s="122"/>
      <c r="F439" s="338">
        <v>1</v>
      </c>
      <c r="G439" s="338">
        <v>0.55000000000000004</v>
      </c>
      <c r="H439" s="339">
        <v>1.7999999999999999E-2</v>
      </c>
      <c r="I439" s="340">
        <v>1</v>
      </c>
      <c r="J439" s="341">
        <f t="shared" ref="J439:J440" si="138">F439*G439*I439</f>
        <v>0.55000000000000004</v>
      </c>
      <c r="K439" s="123"/>
      <c r="L439" s="124"/>
      <c r="M439" s="125"/>
      <c r="N439" s="126"/>
      <c r="O439" s="120"/>
      <c r="AE439" s="264"/>
    </row>
    <row r="440" spans="1:31" s="627" customFormat="1" ht="19.5" customHeight="1" thickBot="1">
      <c r="A440" s="121"/>
      <c r="B440" s="337"/>
      <c r="C440" s="337"/>
      <c r="D440" s="626"/>
      <c r="E440" s="122"/>
      <c r="F440" s="338">
        <v>0.9</v>
      </c>
      <c r="G440" s="338">
        <v>0.6</v>
      </c>
      <c r="H440" s="339">
        <v>1.7999999999999999E-2</v>
      </c>
      <c r="I440" s="340">
        <v>1</v>
      </c>
      <c r="J440" s="341">
        <f t="shared" si="138"/>
        <v>0.54</v>
      </c>
      <c r="K440" s="123"/>
      <c r="L440" s="124"/>
      <c r="M440" s="125"/>
      <c r="N440" s="126"/>
      <c r="O440" s="120"/>
      <c r="AE440" s="264"/>
    </row>
    <row r="441" spans="1:31" s="514" customFormat="1" ht="19.5" customHeight="1">
      <c r="A441" s="113">
        <v>43901</v>
      </c>
      <c r="B441" s="308" t="s">
        <v>31</v>
      </c>
      <c r="C441" s="308" t="s">
        <v>66</v>
      </c>
      <c r="D441" s="114" t="s">
        <v>3</v>
      </c>
      <c r="E441" s="115" t="s">
        <v>471</v>
      </c>
      <c r="F441" s="329">
        <v>2.1</v>
      </c>
      <c r="G441" s="329">
        <v>0.6</v>
      </c>
      <c r="H441" s="330">
        <v>1.7999999999999999E-2</v>
      </c>
      <c r="I441" s="331">
        <v>13</v>
      </c>
      <c r="J441" s="332">
        <f t="shared" si="128"/>
        <v>16.38</v>
      </c>
      <c r="K441" s="116">
        <f>SUM(I441:I444)</f>
        <v>50</v>
      </c>
      <c r="L441" s="117">
        <f>SUM(J441:J444)</f>
        <v>67.14</v>
      </c>
      <c r="M441" s="118" t="s">
        <v>33</v>
      </c>
      <c r="N441" s="119" t="s">
        <v>32</v>
      </c>
      <c r="O441" s="120" t="s">
        <v>270</v>
      </c>
      <c r="P441" s="440" t="s">
        <v>219</v>
      </c>
      <c r="AE441" s="264"/>
    </row>
    <row r="442" spans="1:31" s="1025" customFormat="1" ht="19.5" customHeight="1">
      <c r="A442" s="121"/>
      <c r="B442" s="337"/>
      <c r="C442" s="337"/>
      <c r="D442" s="1024"/>
      <c r="E442" s="122"/>
      <c r="F442" s="338">
        <v>2.2000000000000002</v>
      </c>
      <c r="G442" s="338">
        <v>0.6</v>
      </c>
      <c r="H442" s="339">
        <v>1.7999999999999999E-2</v>
      </c>
      <c r="I442" s="340">
        <v>12</v>
      </c>
      <c r="J442" s="341">
        <f t="shared" ref="J442" si="139">F442*G442*I442</f>
        <v>15.84</v>
      </c>
      <c r="K442" s="123"/>
      <c r="L442" s="124"/>
      <c r="M442" s="125"/>
      <c r="N442" s="126"/>
      <c r="O442" s="120"/>
      <c r="AE442" s="264"/>
    </row>
    <row r="443" spans="1:31" s="627" customFormat="1" ht="19.5" customHeight="1">
      <c r="A443" s="121"/>
      <c r="B443" s="337"/>
      <c r="C443" s="337"/>
      <c r="D443" s="626"/>
      <c r="E443" s="122"/>
      <c r="F443" s="338">
        <v>2.2999999999999998</v>
      </c>
      <c r="G443" s="338">
        <v>0.6</v>
      </c>
      <c r="H443" s="339">
        <v>1.7999999999999999E-2</v>
      </c>
      <c r="I443" s="340">
        <v>18</v>
      </c>
      <c r="J443" s="341">
        <f t="shared" si="128"/>
        <v>24.839999999999996</v>
      </c>
      <c r="K443" s="123"/>
      <c r="L443" s="124"/>
      <c r="M443" s="125"/>
      <c r="N443" s="126"/>
      <c r="O443" s="120"/>
      <c r="AE443" s="264"/>
    </row>
    <row r="444" spans="1:31" s="627" customFormat="1" ht="19.5" customHeight="1" thickBot="1">
      <c r="A444" s="121"/>
      <c r="B444" s="337"/>
      <c r="C444" s="337"/>
      <c r="D444" s="626"/>
      <c r="E444" s="122"/>
      <c r="F444" s="338">
        <v>2.4</v>
      </c>
      <c r="G444" s="338">
        <v>0.6</v>
      </c>
      <c r="H444" s="339">
        <v>1.7999999999999999E-2</v>
      </c>
      <c r="I444" s="340">
        <v>7</v>
      </c>
      <c r="J444" s="341">
        <f t="shared" ref="J444" si="140">F444*G444*I444</f>
        <v>10.08</v>
      </c>
      <c r="K444" s="123"/>
      <c r="L444" s="124"/>
      <c r="M444" s="125"/>
      <c r="N444" s="126"/>
      <c r="O444" s="120"/>
      <c r="AE444" s="264"/>
    </row>
    <row r="445" spans="1:31" s="514" customFormat="1" ht="19.5" customHeight="1">
      <c r="A445" s="113">
        <v>43901</v>
      </c>
      <c r="B445" s="308" t="s">
        <v>31</v>
      </c>
      <c r="C445" s="308" t="s">
        <v>66</v>
      </c>
      <c r="D445" s="114" t="s">
        <v>4</v>
      </c>
      <c r="E445" s="115" t="s">
        <v>472</v>
      </c>
      <c r="F445" s="329">
        <v>1.2</v>
      </c>
      <c r="G445" s="329">
        <v>0.6</v>
      </c>
      <c r="H445" s="330">
        <v>1.7999999999999999E-2</v>
      </c>
      <c r="I445" s="331">
        <v>45</v>
      </c>
      <c r="J445" s="332">
        <f t="shared" ref="J445:J479" si="141">F445*G445*I445</f>
        <v>32.4</v>
      </c>
      <c r="K445" s="116">
        <f>SUM(I445:I446)</f>
        <v>50</v>
      </c>
      <c r="L445" s="117">
        <f>SUM(J445:J446)</f>
        <v>36.299999999999997</v>
      </c>
      <c r="M445" s="118" t="s">
        <v>33</v>
      </c>
      <c r="N445" s="119"/>
      <c r="O445" s="120"/>
      <c r="P445" s="440" t="s">
        <v>216</v>
      </c>
      <c r="AE445" s="264"/>
    </row>
    <row r="446" spans="1:31" s="629" customFormat="1" ht="19.5" customHeight="1" thickBot="1">
      <c r="A446" s="121"/>
      <c r="B446" s="337"/>
      <c r="C446" s="337"/>
      <c r="D446" s="628"/>
      <c r="E446" s="122"/>
      <c r="F446" s="338">
        <v>1.3</v>
      </c>
      <c r="G446" s="338">
        <v>0.6</v>
      </c>
      <c r="H446" s="339">
        <v>1.7999999999999999E-2</v>
      </c>
      <c r="I446" s="340">
        <v>5</v>
      </c>
      <c r="J446" s="341">
        <f t="shared" si="141"/>
        <v>3.9000000000000004</v>
      </c>
      <c r="K446" s="123"/>
      <c r="L446" s="124"/>
      <c r="M446" s="125"/>
      <c r="N446" s="126"/>
      <c r="O446" s="120"/>
      <c r="AE446" s="264"/>
    </row>
    <row r="447" spans="1:31" s="517" customFormat="1" ht="19.5" customHeight="1">
      <c r="A447" s="113">
        <v>43901</v>
      </c>
      <c r="B447" s="308" t="s">
        <v>31</v>
      </c>
      <c r="C447" s="308" t="s">
        <v>66</v>
      </c>
      <c r="D447" s="114" t="s">
        <v>3</v>
      </c>
      <c r="E447" s="115" t="s">
        <v>482</v>
      </c>
      <c r="F447" s="329">
        <v>1.4</v>
      </c>
      <c r="G447" s="329">
        <v>0.6</v>
      </c>
      <c r="H447" s="330">
        <v>1.7999999999999999E-2</v>
      </c>
      <c r="I447" s="331">
        <v>19</v>
      </c>
      <c r="J447" s="332">
        <f t="shared" si="141"/>
        <v>15.959999999999999</v>
      </c>
      <c r="K447" s="116">
        <f>SUM(I447:I451)</f>
        <v>50</v>
      </c>
      <c r="L447" s="117">
        <f>SUM(J447:J451)</f>
        <v>44.859999999999992</v>
      </c>
      <c r="M447" s="118" t="s">
        <v>33</v>
      </c>
      <c r="N447" s="119" t="s">
        <v>32</v>
      </c>
      <c r="O447" s="120" t="s">
        <v>270</v>
      </c>
      <c r="P447" s="517" t="s">
        <v>219</v>
      </c>
      <c r="AE447" s="264"/>
    </row>
    <row r="448" spans="1:31" s="517" customFormat="1" ht="19.5" customHeight="1">
      <c r="A448" s="121"/>
      <c r="B448" s="337"/>
      <c r="C448" s="337"/>
      <c r="D448" s="516"/>
      <c r="E448" s="122"/>
      <c r="F448" s="338">
        <v>1.5</v>
      </c>
      <c r="G448" s="338">
        <v>0.6</v>
      </c>
      <c r="H448" s="339">
        <v>1.7999999999999999E-2</v>
      </c>
      <c r="I448" s="340">
        <v>16</v>
      </c>
      <c r="J448" s="341">
        <f t="shared" si="141"/>
        <v>14.399999999999999</v>
      </c>
      <c r="K448" s="123"/>
      <c r="L448" s="124"/>
      <c r="M448" s="125"/>
      <c r="N448" s="126"/>
      <c r="O448" s="120"/>
      <c r="AE448" s="264"/>
    </row>
    <row r="449" spans="1:31" s="726" customFormat="1" ht="19.5" customHeight="1">
      <c r="A449" s="121"/>
      <c r="B449" s="337"/>
      <c r="C449" s="337"/>
      <c r="D449" s="725"/>
      <c r="E449" s="122"/>
      <c r="F449" s="338">
        <v>1.6</v>
      </c>
      <c r="G449" s="338">
        <v>0.6</v>
      </c>
      <c r="H449" s="339">
        <v>1.7999999999999999E-2</v>
      </c>
      <c r="I449" s="340">
        <v>5</v>
      </c>
      <c r="J449" s="341">
        <f t="shared" ref="J449" si="142">F449*G449*I449</f>
        <v>4.8</v>
      </c>
      <c r="K449" s="123"/>
      <c r="L449" s="124"/>
      <c r="M449" s="125"/>
      <c r="N449" s="126"/>
      <c r="O449" s="120"/>
      <c r="AE449" s="264"/>
    </row>
    <row r="450" spans="1:31" s="517" customFormat="1" ht="19.5" customHeight="1">
      <c r="A450" s="121"/>
      <c r="B450" s="337"/>
      <c r="C450" s="337"/>
      <c r="D450" s="516"/>
      <c r="E450" s="122"/>
      <c r="F450" s="338">
        <v>1.7</v>
      </c>
      <c r="G450" s="338">
        <v>0.6</v>
      </c>
      <c r="H450" s="339">
        <v>1.7999999999999999E-2</v>
      </c>
      <c r="I450" s="340">
        <v>8</v>
      </c>
      <c r="J450" s="341">
        <f t="shared" si="141"/>
        <v>8.16</v>
      </c>
      <c r="K450" s="123"/>
      <c r="L450" s="124"/>
      <c r="M450" s="125"/>
      <c r="N450" s="126"/>
      <c r="O450" s="120"/>
      <c r="AE450" s="264"/>
    </row>
    <row r="451" spans="1:31" s="517" customFormat="1" ht="19.5" customHeight="1" thickBot="1">
      <c r="A451" s="127"/>
      <c r="B451" s="333"/>
      <c r="C451" s="333"/>
      <c r="D451" s="128"/>
      <c r="E451" s="129"/>
      <c r="F451" s="334">
        <v>1.4</v>
      </c>
      <c r="G451" s="338">
        <v>0.55000000000000004</v>
      </c>
      <c r="H451" s="335">
        <v>1.7999999999999999E-2</v>
      </c>
      <c r="I451" s="336">
        <v>2</v>
      </c>
      <c r="J451" s="342">
        <f t="shared" si="141"/>
        <v>1.54</v>
      </c>
      <c r="K451" s="130"/>
      <c r="L451" s="131"/>
      <c r="M451" s="132"/>
      <c r="N451" s="133"/>
      <c r="O451" s="120"/>
      <c r="AE451" s="264"/>
    </row>
    <row r="452" spans="1:31" s="517" customFormat="1" ht="19.5" customHeight="1">
      <c r="A452" s="113">
        <v>43901</v>
      </c>
      <c r="B452" s="308" t="s">
        <v>31</v>
      </c>
      <c r="C452" s="308" t="s">
        <v>66</v>
      </c>
      <c r="D452" s="114" t="s">
        <v>4</v>
      </c>
      <c r="E452" s="115" t="s">
        <v>483</v>
      </c>
      <c r="F452" s="329">
        <v>1.1000000000000001</v>
      </c>
      <c r="G452" s="329">
        <v>0.6</v>
      </c>
      <c r="H452" s="330">
        <v>1.7999999999999999E-2</v>
      </c>
      <c r="I452" s="331">
        <v>42</v>
      </c>
      <c r="J452" s="332">
        <f t="shared" si="141"/>
        <v>27.720000000000002</v>
      </c>
      <c r="K452" s="116">
        <f>SUM(I452:I454)</f>
        <v>50</v>
      </c>
      <c r="L452" s="117">
        <f>SUM(J452:J454)</f>
        <v>32.4</v>
      </c>
      <c r="M452" s="118" t="s">
        <v>33</v>
      </c>
      <c r="N452" s="119"/>
      <c r="O452" s="120"/>
      <c r="P452" s="440" t="s">
        <v>216</v>
      </c>
      <c r="AE452" s="264"/>
    </row>
    <row r="453" spans="1:31" s="632" customFormat="1" ht="19.5" customHeight="1">
      <c r="A453" s="121"/>
      <c r="B453" s="337"/>
      <c r="C453" s="337"/>
      <c r="D453" s="631"/>
      <c r="E453" s="122"/>
      <c r="F453" s="338">
        <v>1</v>
      </c>
      <c r="G453" s="338">
        <v>0.6</v>
      </c>
      <c r="H453" s="339">
        <v>1.7999999999999999E-2</v>
      </c>
      <c r="I453" s="340">
        <v>6</v>
      </c>
      <c r="J453" s="341">
        <f t="shared" ref="J453:J454" si="143">F453*G453*I453</f>
        <v>3.5999999999999996</v>
      </c>
      <c r="K453" s="123"/>
      <c r="L453" s="124"/>
      <c r="M453" s="125"/>
      <c r="N453" s="126"/>
      <c r="O453" s="120"/>
      <c r="AE453" s="264"/>
    </row>
    <row r="454" spans="1:31" s="632" customFormat="1" ht="19.5" customHeight="1" thickBot="1">
      <c r="A454" s="121"/>
      <c r="B454" s="337"/>
      <c r="C454" s="337"/>
      <c r="D454" s="631"/>
      <c r="E454" s="122"/>
      <c r="F454" s="338">
        <v>0.9</v>
      </c>
      <c r="G454" s="338">
        <v>0.6</v>
      </c>
      <c r="H454" s="339">
        <v>1.7999999999999999E-2</v>
      </c>
      <c r="I454" s="340">
        <v>2</v>
      </c>
      <c r="J454" s="341">
        <f t="shared" si="143"/>
        <v>1.08</v>
      </c>
      <c r="K454" s="123"/>
      <c r="L454" s="124"/>
      <c r="M454" s="125"/>
      <c r="N454" s="126"/>
      <c r="O454" s="120"/>
      <c r="AE454" s="264"/>
    </row>
    <row r="455" spans="1:31" s="519" customFormat="1" ht="19.5" customHeight="1">
      <c r="A455" s="113">
        <v>43902</v>
      </c>
      <c r="B455" s="308" t="s">
        <v>31</v>
      </c>
      <c r="C455" s="308" t="s">
        <v>66</v>
      </c>
      <c r="D455" s="114" t="s">
        <v>4</v>
      </c>
      <c r="E455" s="115" t="s">
        <v>495</v>
      </c>
      <c r="F455" s="329">
        <v>1.4</v>
      </c>
      <c r="G455" s="329">
        <v>0.6</v>
      </c>
      <c r="H455" s="330">
        <v>1.7999999999999999E-2</v>
      </c>
      <c r="I455" s="331">
        <v>6</v>
      </c>
      <c r="J455" s="332">
        <f t="shared" si="141"/>
        <v>5.04</v>
      </c>
      <c r="K455" s="116">
        <f>SUM(I455:I457)</f>
        <v>50</v>
      </c>
      <c r="L455" s="117">
        <f>SUM(J455:J457)</f>
        <v>45.66</v>
      </c>
      <c r="M455" s="118" t="s">
        <v>33</v>
      </c>
      <c r="N455" s="119"/>
      <c r="O455" s="120"/>
      <c r="P455" s="440" t="s">
        <v>216</v>
      </c>
      <c r="AE455" s="264"/>
    </row>
    <row r="456" spans="1:31" s="632" customFormat="1" ht="19.5" customHeight="1">
      <c r="A456" s="121"/>
      <c r="B456" s="337"/>
      <c r="C456" s="337"/>
      <c r="D456" s="631"/>
      <c r="E456" s="122"/>
      <c r="F456" s="338">
        <v>1.5</v>
      </c>
      <c r="G456" s="338">
        <v>0.6</v>
      </c>
      <c r="H456" s="339">
        <v>1.7999999999999999E-2</v>
      </c>
      <c r="I456" s="340">
        <v>27</v>
      </c>
      <c r="J456" s="341">
        <f t="shared" si="141"/>
        <v>24.299999999999997</v>
      </c>
      <c r="K456" s="123"/>
      <c r="L456" s="124"/>
      <c r="M456" s="125"/>
      <c r="N456" s="126"/>
      <c r="O456" s="120"/>
      <c r="AE456" s="264"/>
    </row>
    <row r="457" spans="1:31" s="632" customFormat="1" ht="19.5" customHeight="1" thickBot="1">
      <c r="A457" s="121"/>
      <c r="B457" s="337"/>
      <c r="C457" s="337"/>
      <c r="D457" s="631"/>
      <c r="E457" s="122"/>
      <c r="F457" s="338">
        <v>1.6</v>
      </c>
      <c r="G457" s="338">
        <v>0.6</v>
      </c>
      <c r="H457" s="339">
        <v>1.7999999999999999E-2</v>
      </c>
      <c r="I457" s="340">
        <v>17</v>
      </c>
      <c r="J457" s="341">
        <f t="shared" si="141"/>
        <v>16.32</v>
      </c>
      <c r="K457" s="123"/>
      <c r="L457" s="124"/>
      <c r="M457" s="125"/>
      <c r="N457" s="126"/>
      <c r="O457" s="120"/>
      <c r="AE457" s="264"/>
    </row>
    <row r="458" spans="1:31" s="519" customFormat="1" ht="19.5" customHeight="1">
      <c r="A458" s="113">
        <v>43902</v>
      </c>
      <c r="B458" s="308" t="s">
        <v>31</v>
      </c>
      <c r="C458" s="308" t="s">
        <v>66</v>
      </c>
      <c r="D458" s="114" t="s">
        <v>3</v>
      </c>
      <c r="E458" s="115" t="s">
        <v>496</v>
      </c>
      <c r="F458" s="329">
        <v>2.5</v>
      </c>
      <c r="G458" s="329">
        <v>0.6</v>
      </c>
      <c r="H458" s="330">
        <v>1.7999999999999999E-2</v>
      </c>
      <c r="I458" s="331">
        <v>25</v>
      </c>
      <c r="J458" s="332">
        <f t="shared" si="141"/>
        <v>37.5</v>
      </c>
      <c r="K458" s="116">
        <f>SUM(I458:I463)</f>
        <v>50</v>
      </c>
      <c r="L458" s="117">
        <f>SUM(J458:J463)</f>
        <v>79.06</v>
      </c>
      <c r="M458" s="118" t="s">
        <v>33</v>
      </c>
      <c r="N458" s="119"/>
      <c r="O458" s="120"/>
      <c r="P458" s="519" t="s">
        <v>219</v>
      </c>
      <c r="AE458" s="264"/>
    </row>
    <row r="459" spans="1:31" s="1027" customFormat="1" ht="19.5" customHeight="1">
      <c r="A459" s="121"/>
      <c r="B459" s="337"/>
      <c r="C459" s="337"/>
      <c r="D459" s="1026"/>
      <c r="E459" s="122"/>
      <c r="F459" s="338">
        <v>2.8</v>
      </c>
      <c r="G459" s="338">
        <v>0.6</v>
      </c>
      <c r="H459" s="339">
        <v>1.7999999999999999E-2</v>
      </c>
      <c r="I459" s="340">
        <v>9</v>
      </c>
      <c r="J459" s="341">
        <f t="shared" si="141"/>
        <v>15.12</v>
      </c>
      <c r="K459" s="123"/>
      <c r="L459" s="124"/>
      <c r="M459" s="125"/>
      <c r="N459" s="126"/>
      <c r="O459" s="120"/>
      <c r="AE459" s="264"/>
    </row>
    <row r="460" spans="1:31" s="1027" customFormat="1" ht="19.5" customHeight="1">
      <c r="A460" s="121"/>
      <c r="B460" s="337"/>
      <c r="C460" s="337"/>
      <c r="D460" s="1026"/>
      <c r="E460" s="122"/>
      <c r="F460" s="338">
        <v>2.8</v>
      </c>
      <c r="G460" s="338">
        <v>0.55000000000000004</v>
      </c>
      <c r="H460" s="339">
        <v>1.7999999999999999E-2</v>
      </c>
      <c r="I460" s="340">
        <v>1</v>
      </c>
      <c r="J460" s="341">
        <f t="shared" ref="J460" si="144">F460*G460*I460</f>
        <v>1.54</v>
      </c>
      <c r="K460" s="123"/>
      <c r="L460" s="124"/>
      <c r="M460" s="125"/>
      <c r="N460" s="126"/>
      <c r="O460" s="120"/>
      <c r="AE460" s="264"/>
    </row>
    <row r="461" spans="1:31" s="1027" customFormat="1" ht="19.5" customHeight="1">
      <c r="A461" s="121"/>
      <c r="B461" s="337"/>
      <c r="C461" s="337"/>
      <c r="D461" s="1026"/>
      <c r="E461" s="122"/>
      <c r="F461" s="338">
        <v>2.6</v>
      </c>
      <c r="G461" s="338">
        <v>0.6</v>
      </c>
      <c r="H461" s="339">
        <v>1.7999999999999999E-2</v>
      </c>
      <c r="I461" s="340">
        <v>6</v>
      </c>
      <c r="J461" s="341">
        <f t="shared" si="141"/>
        <v>9.36</v>
      </c>
      <c r="K461" s="123"/>
      <c r="L461" s="124"/>
      <c r="M461" s="125"/>
      <c r="N461" s="126"/>
      <c r="O461" s="120"/>
      <c r="AE461" s="264"/>
    </row>
    <row r="462" spans="1:31" s="728" customFormat="1" ht="19.5" customHeight="1">
      <c r="A462" s="121"/>
      <c r="B462" s="337"/>
      <c r="C462" s="337"/>
      <c r="D462" s="727"/>
      <c r="E462" s="122"/>
      <c r="F462" s="338">
        <v>2.9</v>
      </c>
      <c r="G462" s="338">
        <v>0.6</v>
      </c>
      <c r="H462" s="339">
        <v>1.7999999999999999E-2</v>
      </c>
      <c r="I462" s="340">
        <v>8</v>
      </c>
      <c r="J462" s="341">
        <f t="shared" ref="J462" si="145">F462*G462*I462</f>
        <v>13.92</v>
      </c>
      <c r="K462" s="123"/>
      <c r="L462" s="124"/>
      <c r="M462" s="125"/>
      <c r="N462" s="126"/>
      <c r="O462" s="120"/>
      <c r="AE462" s="264"/>
    </row>
    <row r="463" spans="1:31" s="519" customFormat="1" ht="19.5" customHeight="1" thickBot="1">
      <c r="A463" s="121"/>
      <c r="B463" s="337"/>
      <c r="C463" s="337"/>
      <c r="D463" s="518"/>
      <c r="E463" s="122"/>
      <c r="F463" s="338">
        <v>2.7</v>
      </c>
      <c r="G463" s="338">
        <v>0.6</v>
      </c>
      <c r="H463" s="339">
        <v>1.7999999999999999E-2</v>
      </c>
      <c r="I463" s="340">
        <v>1</v>
      </c>
      <c r="J463" s="341">
        <f t="shared" si="141"/>
        <v>1.62</v>
      </c>
      <c r="K463" s="123"/>
      <c r="L463" s="124"/>
      <c r="M463" s="125"/>
      <c r="N463" s="126"/>
      <c r="O463" s="120"/>
      <c r="AE463" s="264"/>
    </row>
    <row r="464" spans="1:31" s="519" customFormat="1" ht="19.5" customHeight="1">
      <c r="A464" s="113">
        <v>43902</v>
      </c>
      <c r="B464" s="308" t="s">
        <v>31</v>
      </c>
      <c r="C464" s="308" t="s">
        <v>66</v>
      </c>
      <c r="D464" s="114" t="s">
        <v>4</v>
      </c>
      <c r="E464" s="115" t="s">
        <v>497</v>
      </c>
      <c r="F464" s="329">
        <v>0.9</v>
      </c>
      <c r="G464" s="329">
        <v>0.6</v>
      </c>
      <c r="H464" s="330">
        <v>1.7999999999999999E-2</v>
      </c>
      <c r="I464" s="331">
        <v>17</v>
      </c>
      <c r="J464" s="332">
        <f t="shared" si="141"/>
        <v>9.18</v>
      </c>
      <c r="K464" s="116">
        <f>SUM(I464:I468)</f>
        <v>49</v>
      </c>
      <c r="L464" s="117">
        <f>SUM(J464:J468)</f>
        <v>30.72</v>
      </c>
      <c r="M464" s="118" t="s">
        <v>33</v>
      </c>
      <c r="N464" s="119"/>
      <c r="O464" s="120"/>
      <c r="P464" s="519" t="s">
        <v>219</v>
      </c>
      <c r="AE464" s="264"/>
    </row>
    <row r="465" spans="1:31" s="1027" customFormat="1" ht="19.5" customHeight="1">
      <c r="A465" s="121"/>
      <c r="B465" s="337"/>
      <c r="C465" s="337"/>
      <c r="D465" s="1026"/>
      <c r="E465" s="122"/>
      <c r="F465" s="338">
        <v>1</v>
      </c>
      <c r="G465" s="338">
        <v>0.6</v>
      </c>
      <c r="H465" s="339">
        <v>1.7999999999999999E-2</v>
      </c>
      <c r="I465" s="340">
        <v>11</v>
      </c>
      <c r="J465" s="341">
        <f t="shared" ref="J465" si="146">F465*G465*I465</f>
        <v>6.6</v>
      </c>
      <c r="K465" s="123"/>
      <c r="L465" s="124"/>
      <c r="M465" s="125"/>
      <c r="N465" s="126"/>
      <c r="O465" s="120"/>
      <c r="AE465" s="264"/>
    </row>
    <row r="466" spans="1:31" s="1027" customFormat="1" ht="19.5" customHeight="1">
      <c r="A466" s="121"/>
      <c r="B466" s="337"/>
      <c r="C466" s="337"/>
      <c r="D466" s="1026"/>
      <c r="E466" s="122"/>
      <c r="F466" s="338">
        <v>1.1000000000000001</v>
      </c>
      <c r="G466" s="338">
        <v>0.6</v>
      </c>
      <c r="H466" s="339">
        <v>1.7999999999999999E-2</v>
      </c>
      <c r="I466" s="340">
        <v>10</v>
      </c>
      <c r="J466" s="341">
        <f t="shared" si="141"/>
        <v>6.6000000000000005</v>
      </c>
      <c r="K466" s="123"/>
      <c r="L466" s="124"/>
      <c r="M466" s="125"/>
      <c r="N466" s="126"/>
      <c r="O466" s="120"/>
      <c r="AE466" s="264"/>
    </row>
    <row r="467" spans="1:31" s="1027" customFormat="1" ht="19.5" customHeight="1">
      <c r="A467" s="121"/>
      <c r="B467" s="337"/>
      <c r="C467" s="337"/>
      <c r="D467" s="1026"/>
      <c r="E467" s="122"/>
      <c r="F467" s="338">
        <v>1.2</v>
      </c>
      <c r="G467" s="338">
        <v>0.6</v>
      </c>
      <c r="H467" s="339">
        <v>1.7999999999999999E-2</v>
      </c>
      <c r="I467" s="340">
        <v>4</v>
      </c>
      <c r="J467" s="341">
        <f t="shared" ref="J467" si="147">F467*G467*I467</f>
        <v>2.88</v>
      </c>
      <c r="K467" s="123"/>
      <c r="L467" s="124"/>
      <c r="M467" s="125"/>
      <c r="N467" s="126"/>
      <c r="O467" s="120"/>
      <c r="AE467" s="264"/>
    </row>
    <row r="468" spans="1:31" s="632" customFormat="1" ht="19.5" customHeight="1" thickBot="1">
      <c r="A468" s="121"/>
      <c r="B468" s="337"/>
      <c r="C468" s="337"/>
      <c r="D468" s="631"/>
      <c r="E468" s="122"/>
      <c r="F468" s="338">
        <v>1.3</v>
      </c>
      <c r="G468" s="338">
        <v>0.6</v>
      </c>
      <c r="H468" s="339">
        <v>1.7999999999999999E-2</v>
      </c>
      <c r="I468" s="340">
        <v>7</v>
      </c>
      <c r="J468" s="341">
        <f t="shared" si="141"/>
        <v>5.46</v>
      </c>
      <c r="K468" s="123"/>
      <c r="L468" s="124"/>
      <c r="M468" s="125"/>
      <c r="N468" s="126"/>
      <c r="O468" s="120"/>
      <c r="AE468" s="264"/>
    </row>
    <row r="469" spans="1:31" s="519" customFormat="1" ht="19.5" customHeight="1">
      <c r="A469" s="113">
        <v>43902</v>
      </c>
      <c r="B469" s="308" t="s">
        <v>31</v>
      </c>
      <c r="C469" s="308" t="s">
        <v>66</v>
      </c>
      <c r="D469" s="114" t="s">
        <v>3</v>
      </c>
      <c r="E469" s="115" t="s">
        <v>498</v>
      </c>
      <c r="F469" s="329">
        <v>1.2</v>
      </c>
      <c r="G469" s="329">
        <v>0.6</v>
      </c>
      <c r="H469" s="330">
        <v>1.7999999999999999E-2</v>
      </c>
      <c r="I469" s="331">
        <v>24</v>
      </c>
      <c r="J469" s="332">
        <f t="shared" si="141"/>
        <v>17.28</v>
      </c>
      <c r="K469" s="116">
        <f>SUM(I469:I470)</f>
        <v>50</v>
      </c>
      <c r="L469" s="117">
        <f>SUM(J469:J470)</f>
        <v>37.56</v>
      </c>
      <c r="M469" s="118" t="s">
        <v>33</v>
      </c>
      <c r="N469" s="119"/>
      <c r="O469" s="120"/>
      <c r="P469" s="519" t="s">
        <v>216</v>
      </c>
      <c r="AE469" s="264"/>
    </row>
    <row r="470" spans="1:31" s="632" customFormat="1" ht="19.5" customHeight="1" thickBot="1">
      <c r="A470" s="121"/>
      <c r="B470" s="337"/>
      <c r="C470" s="337"/>
      <c r="D470" s="631"/>
      <c r="E470" s="122"/>
      <c r="F470" s="338">
        <v>1.3</v>
      </c>
      <c r="G470" s="338">
        <v>0.6</v>
      </c>
      <c r="H470" s="339">
        <v>1.7999999999999999E-2</v>
      </c>
      <c r="I470" s="340">
        <v>26</v>
      </c>
      <c r="J470" s="341">
        <f t="shared" ref="J470" si="148">F470*G470*I470</f>
        <v>20.28</v>
      </c>
      <c r="K470" s="123"/>
      <c r="L470" s="124"/>
      <c r="M470" s="125"/>
      <c r="N470" s="126"/>
      <c r="O470" s="120"/>
      <c r="AE470" s="264"/>
    </row>
    <row r="471" spans="1:31" s="519" customFormat="1" ht="19.5" customHeight="1" thickBot="1">
      <c r="A471" s="113">
        <v>43902</v>
      </c>
      <c r="B471" s="308" t="s">
        <v>31</v>
      </c>
      <c r="C471" s="308" t="s">
        <v>66</v>
      </c>
      <c r="D471" s="114" t="s">
        <v>3</v>
      </c>
      <c r="E471" s="115" t="s">
        <v>499</v>
      </c>
      <c r="F471" s="329">
        <v>0.8</v>
      </c>
      <c r="G471" s="329">
        <v>0.6</v>
      </c>
      <c r="H471" s="330">
        <v>1.7999999999999999E-2</v>
      </c>
      <c r="I471" s="331">
        <v>50</v>
      </c>
      <c r="J471" s="332">
        <f t="shared" si="141"/>
        <v>24</v>
      </c>
      <c r="K471" s="116">
        <f>SUM(I471:I471)</f>
        <v>50</v>
      </c>
      <c r="L471" s="117">
        <f>SUM(J471:J471)</f>
        <v>24</v>
      </c>
      <c r="M471" s="118" t="s">
        <v>33</v>
      </c>
      <c r="N471" s="119"/>
      <c r="O471" s="120"/>
      <c r="P471" s="519" t="s">
        <v>216</v>
      </c>
      <c r="AE471" s="264"/>
    </row>
    <row r="472" spans="1:31" s="519" customFormat="1" ht="19.5" customHeight="1">
      <c r="A472" s="113">
        <v>43902</v>
      </c>
      <c r="B472" s="308" t="s">
        <v>31</v>
      </c>
      <c r="C472" s="308" t="s">
        <v>66</v>
      </c>
      <c r="D472" s="114" t="s">
        <v>3</v>
      </c>
      <c r="E472" s="115" t="s">
        <v>508</v>
      </c>
      <c r="F472" s="329">
        <v>0.9</v>
      </c>
      <c r="G472" s="329">
        <v>0.6</v>
      </c>
      <c r="H472" s="330">
        <v>1.7999999999999999E-2</v>
      </c>
      <c r="I472" s="331">
        <v>5</v>
      </c>
      <c r="J472" s="332">
        <f t="shared" si="141"/>
        <v>2.7</v>
      </c>
      <c r="K472" s="116">
        <f>SUM(I472:I474)</f>
        <v>50</v>
      </c>
      <c r="L472" s="117">
        <f>SUM(J472:J474)</f>
        <v>30.9</v>
      </c>
      <c r="M472" s="118" t="s">
        <v>33</v>
      </c>
      <c r="N472" s="119"/>
      <c r="O472" s="120"/>
      <c r="P472" s="519" t="s">
        <v>216</v>
      </c>
      <c r="AE472" s="264"/>
    </row>
    <row r="473" spans="1:31" s="632" customFormat="1" ht="19.5" customHeight="1">
      <c r="A473" s="121"/>
      <c r="B473" s="337"/>
      <c r="C473" s="337"/>
      <c r="D473" s="631"/>
      <c r="E473" s="122"/>
      <c r="F473" s="338">
        <v>1</v>
      </c>
      <c r="G473" s="338">
        <v>0.6</v>
      </c>
      <c r="H473" s="339">
        <v>1.7999999999999999E-2</v>
      </c>
      <c r="I473" s="340">
        <v>25</v>
      </c>
      <c r="J473" s="341">
        <f t="shared" ref="J473:J474" si="149">F473*G473*I473</f>
        <v>15</v>
      </c>
      <c r="K473" s="123"/>
      <c r="L473" s="124"/>
      <c r="M473" s="125"/>
      <c r="N473" s="126"/>
      <c r="O473" s="120"/>
      <c r="AE473" s="264"/>
    </row>
    <row r="474" spans="1:31" s="632" customFormat="1" ht="19.5" customHeight="1" thickBot="1">
      <c r="A474" s="121"/>
      <c r="B474" s="337"/>
      <c r="C474" s="337"/>
      <c r="D474" s="631"/>
      <c r="E474" s="122"/>
      <c r="F474" s="338">
        <v>1.1000000000000001</v>
      </c>
      <c r="G474" s="338">
        <v>0.6</v>
      </c>
      <c r="H474" s="339">
        <v>1.7999999999999999E-2</v>
      </c>
      <c r="I474" s="340">
        <v>20</v>
      </c>
      <c r="J474" s="341">
        <f t="shared" si="149"/>
        <v>13.200000000000001</v>
      </c>
      <c r="K474" s="123"/>
      <c r="L474" s="124"/>
      <c r="M474" s="125"/>
      <c r="N474" s="126"/>
      <c r="O474" s="120"/>
      <c r="AE474" s="264"/>
    </row>
    <row r="475" spans="1:31" s="519" customFormat="1" ht="19.5" customHeight="1">
      <c r="A475" s="113">
        <v>43902</v>
      </c>
      <c r="B475" s="308" t="s">
        <v>31</v>
      </c>
      <c r="C475" s="308" t="s">
        <v>66</v>
      </c>
      <c r="D475" s="114" t="s">
        <v>3</v>
      </c>
      <c r="E475" s="115" t="s">
        <v>509</v>
      </c>
      <c r="F475" s="329">
        <v>1.2</v>
      </c>
      <c r="G475" s="329">
        <v>0.6</v>
      </c>
      <c r="H475" s="330">
        <v>1.7999999999999999E-2</v>
      </c>
      <c r="I475" s="331">
        <v>2</v>
      </c>
      <c r="J475" s="332">
        <f t="shared" si="141"/>
        <v>1.44</v>
      </c>
      <c r="K475" s="116">
        <f>SUM(I475:I477)</f>
        <v>50</v>
      </c>
      <c r="L475" s="117">
        <f>SUM(J475:J477)</f>
        <v>38.815000000000005</v>
      </c>
      <c r="M475" s="118" t="s">
        <v>33</v>
      </c>
      <c r="N475" s="119"/>
      <c r="O475" s="120"/>
      <c r="P475" s="519" t="s">
        <v>216</v>
      </c>
      <c r="AE475" s="264"/>
    </row>
    <row r="476" spans="1:31" s="519" customFormat="1" ht="19.5" customHeight="1">
      <c r="A476" s="121"/>
      <c r="B476" s="337"/>
      <c r="C476" s="337"/>
      <c r="D476" s="518"/>
      <c r="E476" s="122"/>
      <c r="F476" s="338">
        <v>1.3</v>
      </c>
      <c r="G476" s="338">
        <v>0.6</v>
      </c>
      <c r="H476" s="339">
        <v>1.7999999999999999E-2</v>
      </c>
      <c r="I476" s="340">
        <v>47</v>
      </c>
      <c r="J476" s="341">
        <f t="shared" si="141"/>
        <v>36.660000000000004</v>
      </c>
      <c r="K476" s="123"/>
      <c r="L476" s="124"/>
      <c r="M476" s="125"/>
      <c r="N476" s="126"/>
      <c r="O476" s="120"/>
      <c r="AE476" s="264"/>
    </row>
    <row r="477" spans="1:31" s="519" customFormat="1" ht="19.5" customHeight="1" thickBot="1">
      <c r="A477" s="121"/>
      <c r="B477" s="337"/>
      <c r="C477" s="337"/>
      <c r="D477" s="518"/>
      <c r="E477" s="122"/>
      <c r="F477" s="338">
        <v>1.3</v>
      </c>
      <c r="G477" s="338">
        <v>0.55000000000000004</v>
      </c>
      <c r="H477" s="339">
        <v>1.7999999999999999E-2</v>
      </c>
      <c r="I477" s="340">
        <v>1</v>
      </c>
      <c r="J477" s="341">
        <f t="shared" si="141"/>
        <v>0.71500000000000008</v>
      </c>
      <c r="K477" s="123"/>
      <c r="L477" s="124"/>
      <c r="M477" s="125"/>
      <c r="N477" s="126"/>
      <c r="O477" s="120"/>
      <c r="AE477" s="264"/>
    </row>
    <row r="478" spans="1:31" s="514" customFormat="1" ht="19.5" customHeight="1">
      <c r="A478" s="113">
        <v>43902</v>
      </c>
      <c r="B478" s="308" t="s">
        <v>31</v>
      </c>
      <c r="C478" s="308" t="s">
        <v>66</v>
      </c>
      <c r="D478" s="114" t="s">
        <v>4</v>
      </c>
      <c r="E478" s="115" t="s">
        <v>500</v>
      </c>
      <c r="F478" s="329">
        <v>1.2</v>
      </c>
      <c r="G478" s="329">
        <v>0.6</v>
      </c>
      <c r="H478" s="330">
        <v>1.7999999999999999E-2</v>
      </c>
      <c r="I478" s="331">
        <v>40</v>
      </c>
      <c r="J478" s="332">
        <f t="shared" si="141"/>
        <v>28.799999999999997</v>
      </c>
      <c r="K478" s="116">
        <f>SUM(I478:I479)</f>
        <v>50</v>
      </c>
      <c r="L478" s="117">
        <f>SUM(J478:J479)</f>
        <v>36.599999999999994</v>
      </c>
      <c r="M478" s="118" t="s">
        <v>33</v>
      </c>
      <c r="N478" s="119"/>
      <c r="O478" s="120"/>
      <c r="P478" s="440" t="s">
        <v>216</v>
      </c>
      <c r="AE478" s="264"/>
    </row>
    <row r="479" spans="1:31" s="636" customFormat="1" ht="19.5" customHeight="1" thickBot="1">
      <c r="A479" s="121"/>
      <c r="B479" s="337"/>
      <c r="C479" s="337"/>
      <c r="D479" s="635"/>
      <c r="E479" s="122"/>
      <c r="F479" s="338">
        <v>1.3</v>
      </c>
      <c r="G479" s="338">
        <v>0.6</v>
      </c>
      <c r="H479" s="339">
        <v>1.7999999999999999E-2</v>
      </c>
      <c r="I479" s="340">
        <v>10</v>
      </c>
      <c r="J479" s="341">
        <f t="shared" si="141"/>
        <v>7.8000000000000007</v>
      </c>
      <c r="K479" s="123"/>
      <c r="L479" s="124"/>
      <c r="M479" s="125"/>
      <c r="N479" s="126"/>
      <c r="O479" s="120"/>
      <c r="AE479" s="264"/>
    </row>
    <row r="480" spans="1:31" s="512" customFormat="1" ht="19.5" customHeight="1">
      <c r="A480" s="113">
        <v>43902</v>
      </c>
      <c r="B480" s="308" t="s">
        <v>31</v>
      </c>
      <c r="C480" s="308" t="s">
        <v>66</v>
      </c>
      <c r="D480" s="114" t="s">
        <v>3</v>
      </c>
      <c r="E480" s="115" t="s">
        <v>501</v>
      </c>
      <c r="F480" s="329">
        <v>2.1</v>
      </c>
      <c r="G480" s="329">
        <v>0.6</v>
      </c>
      <c r="H480" s="330">
        <v>1.7999999999999999E-2</v>
      </c>
      <c r="I480" s="331">
        <v>6</v>
      </c>
      <c r="J480" s="332">
        <f t="shared" ref="J480:J571" si="150">F480*G480*I480</f>
        <v>7.5600000000000005</v>
      </c>
      <c r="K480" s="116">
        <f>SUM(I480:I486)</f>
        <v>50</v>
      </c>
      <c r="L480" s="117">
        <f>SUM(J480:J486)</f>
        <v>67.94</v>
      </c>
      <c r="M480" s="118" t="s">
        <v>33</v>
      </c>
      <c r="N480" s="119"/>
      <c r="O480" s="120"/>
      <c r="P480" s="514" t="s">
        <v>219</v>
      </c>
      <c r="AE480" s="264"/>
    </row>
    <row r="481" spans="1:31" s="1029" customFormat="1" ht="19.5" customHeight="1">
      <c r="A481" s="121"/>
      <c r="B481" s="337"/>
      <c r="C481" s="337"/>
      <c r="D481" s="1028"/>
      <c r="E481" s="122"/>
      <c r="F481" s="338">
        <v>2.2000000000000002</v>
      </c>
      <c r="G481" s="338">
        <v>0.6</v>
      </c>
      <c r="H481" s="339">
        <v>1.7999999999999999E-2</v>
      </c>
      <c r="I481" s="340">
        <v>10</v>
      </c>
      <c r="J481" s="341">
        <f t="shared" ref="J481:J483" si="151">F481*G481*I481</f>
        <v>13.200000000000001</v>
      </c>
      <c r="K481" s="123"/>
      <c r="L481" s="124"/>
      <c r="M481" s="125"/>
      <c r="N481" s="126"/>
      <c r="O481" s="120"/>
      <c r="AE481" s="264"/>
    </row>
    <row r="482" spans="1:31" s="1029" customFormat="1" ht="19.5" customHeight="1">
      <c r="A482" s="121"/>
      <c r="B482" s="337"/>
      <c r="C482" s="337"/>
      <c r="D482" s="1028"/>
      <c r="E482" s="122"/>
      <c r="F482" s="338">
        <v>2.2999999999999998</v>
      </c>
      <c r="G482" s="338">
        <v>0.6</v>
      </c>
      <c r="H482" s="339">
        <v>1.7999999999999999E-2</v>
      </c>
      <c r="I482" s="340">
        <v>17</v>
      </c>
      <c r="J482" s="341">
        <f t="shared" si="151"/>
        <v>23.459999999999997</v>
      </c>
      <c r="K482" s="123"/>
      <c r="L482" s="124"/>
      <c r="M482" s="125"/>
      <c r="N482" s="126"/>
      <c r="O482" s="120"/>
      <c r="AE482" s="264"/>
    </row>
    <row r="483" spans="1:31" s="1029" customFormat="1" ht="19.5" customHeight="1">
      <c r="A483" s="121"/>
      <c r="B483" s="337"/>
      <c r="C483" s="337"/>
      <c r="D483" s="1028"/>
      <c r="E483" s="122"/>
      <c r="F483" s="338">
        <v>2.4</v>
      </c>
      <c r="G483" s="338">
        <v>0.6</v>
      </c>
      <c r="H483" s="339">
        <v>1.7999999999999999E-2</v>
      </c>
      <c r="I483" s="340">
        <v>13</v>
      </c>
      <c r="J483" s="341">
        <f t="shared" si="151"/>
        <v>18.72</v>
      </c>
      <c r="K483" s="123"/>
      <c r="L483" s="124"/>
      <c r="M483" s="125"/>
      <c r="N483" s="126"/>
      <c r="O483" s="120"/>
      <c r="AE483" s="264"/>
    </row>
    <row r="484" spans="1:31" s="730" customFormat="1" ht="19.5" customHeight="1">
      <c r="A484" s="121"/>
      <c r="B484" s="337"/>
      <c r="C484" s="337"/>
      <c r="D484" s="729"/>
      <c r="E484" s="122"/>
      <c r="F484" s="338">
        <v>2.1</v>
      </c>
      <c r="G484" s="338">
        <v>0.6</v>
      </c>
      <c r="H484" s="339">
        <v>1.7999999999999999E-2</v>
      </c>
      <c r="I484" s="340">
        <v>1</v>
      </c>
      <c r="J484" s="341">
        <f t="shared" si="150"/>
        <v>1.26</v>
      </c>
      <c r="K484" s="123"/>
      <c r="L484" s="124"/>
      <c r="M484" s="125"/>
      <c r="N484" s="126"/>
      <c r="O484" s="120"/>
      <c r="AE484" s="264"/>
    </row>
    <row r="485" spans="1:31" s="730" customFormat="1" ht="19.5" customHeight="1">
      <c r="A485" s="121"/>
      <c r="B485" s="337"/>
      <c r="C485" s="337"/>
      <c r="D485" s="729"/>
      <c r="E485" s="122"/>
      <c r="F485" s="338">
        <v>2.2000000000000002</v>
      </c>
      <c r="G485" s="338">
        <v>0.55000000000000004</v>
      </c>
      <c r="H485" s="339">
        <v>1.7999999999999999E-2</v>
      </c>
      <c r="I485" s="340">
        <v>2</v>
      </c>
      <c r="J485" s="341">
        <f t="shared" ref="J485" si="152">F485*G485*I485</f>
        <v>2.4200000000000004</v>
      </c>
      <c r="K485" s="123"/>
      <c r="L485" s="124"/>
      <c r="M485" s="125"/>
      <c r="N485" s="126"/>
      <c r="O485" s="120"/>
      <c r="AE485" s="264"/>
    </row>
    <row r="486" spans="1:31" s="730" customFormat="1" ht="19.5" customHeight="1" thickBot="1">
      <c r="A486" s="121"/>
      <c r="B486" s="337"/>
      <c r="C486" s="337"/>
      <c r="D486" s="729"/>
      <c r="E486" s="122"/>
      <c r="F486" s="338">
        <v>2.4</v>
      </c>
      <c r="G486" s="338">
        <v>0.55000000000000004</v>
      </c>
      <c r="H486" s="339">
        <v>1.7999999999999999E-2</v>
      </c>
      <c r="I486" s="340">
        <v>1</v>
      </c>
      <c r="J486" s="341">
        <f t="shared" ref="J486" si="153">F486*G486*I486</f>
        <v>1.32</v>
      </c>
      <c r="K486" s="123"/>
      <c r="L486" s="124"/>
      <c r="M486" s="125"/>
      <c r="N486" s="126"/>
      <c r="O486" s="120"/>
      <c r="AE486" s="264"/>
    </row>
    <row r="487" spans="1:31" s="521" customFormat="1" ht="19.5" customHeight="1">
      <c r="A487" s="113">
        <v>43902</v>
      </c>
      <c r="B487" s="308" t="s">
        <v>31</v>
      </c>
      <c r="C487" s="308" t="s">
        <v>66</v>
      </c>
      <c r="D487" s="114" t="s">
        <v>3</v>
      </c>
      <c r="E487" s="115" t="s">
        <v>502</v>
      </c>
      <c r="F487" s="329">
        <v>0.9</v>
      </c>
      <c r="G487" s="329">
        <v>0.6</v>
      </c>
      <c r="H487" s="330">
        <v>1.7999999999999999E-2</v>
      </c>
      <c r="I487" s="331">
        <v>17</v>
      </c>
      <c r="J487" s="332">
        <f t="shared" si="150"/>
        <v>9.18</v>
      </c>
      <c r="K487" s="116">
        <f>SUM(I487:I490)</f>
        <v>49</v>
      </c>
      <c r="L487" s="117">
        <f>SUM(J487:J490)</f>
        <v>29.175000000000001</v>
      </c>
      <c r="M487" s="118" t="s">
        <v>33</v>
      </c>
      <c r="N487" s="119" t="s">
        <v>32</v>
      </c>
      <c r="O487" s="120" t="s">
        <v>270</v>
      </c>
      <c r="P487" s="521" t="s">
        <v>219</v>
      </c>
      <c r="AE487" s="264"/>
    </row>
    <row r="488" spans="1:31" s="732" customFormat="1" ht="19.5" customHeight="1">
      <c r="A488" s="121"/>
      <c r="B488" s="337"/>
      <c r="C488" s="337"/>
      <c r="D488" s="731"/>
      <c r="E488" s="122"/>
      <c r="F488" s="338">
        <v>1</v>
      </c>
      <c r="G488" s="338">
        <v>0.6</v>
      </c>
      <c r="H488" s="339">
        <v>1.7999999999999999E-2</v>
      </c>
      <c r="I488" s="340">
        <v>16</v>
      </c>
      <c r="J488" s="341">
        <f t="shared" si="150"/>
        <v>9.6</v>
      </c>
      <c r="K488" s="123"/>
      <c r="L488" s="124"/>
      <c r="M488" s="125"/>
      <c r="N488" s="126"/>
      <c r="O488" s="120"/>
      <c r="AE488" s="264"/>
    </row>
    <row r="489" spans="1:31" s="732" customFormat="1" ht="19.5" customHeight="1">
      <c r="A489" s="121"/>
      <c r="B489" s="337"/>
      <c r="C489" s="337"/>
      <c r="D489" s="731"/>
      <c r="E489" s="122"/>
      <c r="F489" s="338">
        <v>1.1000000000000001</v>
      </c>
      <c r="G489" s="338">
        <v>0.6</v>
      </c>
      <c r="H489" s="339">
        <v>1.7999999999999999E-2</v>
      </c>
      <c r="I489" s="340">
        <v>13</v>
      </c>
      <c r="J489" s="341">
        <f t="shared" ref="J489" si="154">F489*G489*I489</f>
        <v>8.58</v>
      </c>
      <c r="K489" s="123"/>
      <c r="L489" s="124"/>
      <c r="M489" s="125"/>
      <c r="N489" s="126"/>
      <c r="O489" s="120"/>
      <c r="AE489" s="264"/>
    </row>
    <row r="490" spans="1:31" s="521" customFormat="1" ht="19.5" customHeight="1" thickBot="1">
      <c r="A490" s="121"/>
      <c r="B490" s="337"/>
      <c r="C490" s="337"/>
      <c r="D490" s="520"/>
      <c r="E490" s="122"/>
      <c r="F490" s="338">
        <v>1.1000000000000001</v>
      </c>
      <c r="G490" s="338">
        <v>0.55000000000000004</v>
      </c>
      <c r="H490" s="339">
        <v>1.7999999999999999E-2</v>
      </c>
      <c r="I490" s="340">
        <v>3</v>
      </c>
      <c r="J490" s="341">
        <f t="shared" si="150"/>
        <v>1.8150000000000004</v>
      </c>
      <c r="K490" s="123"/>
      <c r="L490" s="124"/>
      <c r="M490" s="125"/>
      <c r="N490" s="126"/>
      <c r="O490" s="120"/>
      <c r="AE490" s="264"/>
    </row>
    <row r="491" spans="1:31" s="521" customFormat="1" ht="19.5" customHeight="1">
      <c r="A491" s="113">
        <v>43902</v>
      </c>
      <c r="B491" s="308" t="s">
        <v>31</v>
      </c>
      <c r="C491" s="308" t="s">
        <v>66</v>
      </c>
      <c r="D491" s="114" t="s">
        <v>3</v>
      </c>
      <c r="E491" s="115" t="s">
        <v>503</v>
      </c>
      <c r="F491" s="329">
        <v>1.4</v>
      </c>
      <c r="G491" s="329">
        <v>0.6</v>
      </c>
      <c r="H491" s="330">
        <v>1.7999999999999999E-2</v>
      </c>
      <c r="I491" s="331">
        <v>17</v>
      </c>
      <c r="J491" s="332">
        <f t="shared" si="150"/>
        <v>14.28</v>
      </c>
      <c r="K491" s="116">
        <f>SUM(I491:I497)</f>
        <v>51</v>
      </c>
      <c r="L491" s="117">
        <f>SUM(J491:J497)</f>
        <v>46.445000000000007</v>
      </c>
      <c r="M491" s="118" t="s">
        <v>33</v>
      </c>
      <c r="N491" s="119"/>
      <c r="O491" s="120"/>
      <c r="P491" s="521" t="s">
        <v>219</v>
      </c>
      <c r="AE491" s="264"/>
    </row>
    <row r="492" spans="1:31" s="1029" customFormat="1" ht="19.5" customHeight="1">
      <c r="A492" s="121"/>
      <c r="B492" s="337"/>
      <c r="C492" s="337"/>
      <c r="D492" s="1028"/>
      <c r="E492" s="122"/>
      <c r="F492" s="338">
        <v>1.5</v>
      </c>
      <c r="G492" s="338">
        <v>0.6</v>
      </c>
      <c r="H492" s="339">
        <v>1.7999999999999999E-2</v>
      </c>
      <c r="I492" s="340">
        <v>8</v>
      </c>
      <c r="J492" s="341">
        <f t="shared" si="150"/>
        <v>7.1999999999999993</v>
      </c>
      <c r="K492" s="123"/>
      <c r="L492" s="124"/>
      <c r="M492" s="125"/>
      <c r="N492" s="126"/>
      <c r="O492" s="120"/>
      <c r="AE492" s="264"/>
    </row>
    <row r="493" spans="1:31" s="1029" customFormat="1" ht="19.5" customHeight="1">
      <c r="A493" s="121"/>
      <c r="B493" s="337"/>
      <c r="C493" s="337"/>
      <c r="D493" s="1028"/>
      <c r="E493" s="122"/>
      <c r="F493" s="338">
        <v>1.6</v>
      </c>
      <c r="G493" s="338">
        <v>0.6</v>
      </c>
      <c r="H493" s="339">
        <v>1.7999999999999999E-2</v>
      </c>
      <c r="I493" s="340">
        <v>12</v>
      </c>
      <c r="J493" s="341">
        <f t="shared" ref="J493:J494" si="155">F493*G493*I493</f>
        <v>11.52</v>
      </c>
      <c r="K493" s="123"/>
      <c r="L493" s="124"/>
      <c r="M493" s="125"/>
      <c r="N493" s="126"/>
      <c r="O493" s="120"/>
      <c r="AE493" s="264"/>
    </row>
    <row r="494" spans="1:31" s="1029" customFormat="1" ht="19.5" customHeight="1">
      <c r="A494" s="121"/>
      <c r="B494" s="337"/>
      <c r="C494" s="337"/>
      <c r="D494" s="1028"/>
      <c r="E494" s="122"/>
      <c r="F494" s="338">
        <v>1.7</v>
      </c>
      <c r="G494" s="338">
        <v>0.6</v>
      </c>
      <c r="H494" s="339">
        <v>1.7999999999999999E-2</v>
      </c>
      <c r="I494" s="340">
        <v>10</v>
      </c>
      <c r="J494" s="341">
        <f t="shared" si="155"/>
        <v>10.199999999999999</v>
      </c>
      <c r="K494" s="123"/>
      <c r="L494" s="124"/>
      <c r="M494" s="125"/>
      <c r="N494" s="126"/>
      <c r="O494" s="120"/>
      <c r="AE494" s="264"/>
    </row>
    <row r="495" spans="1:31" s="638" customFormat="1" ht="19.5" customHeight="1">
      <c r="A495" s="121"/>
      <c r="B495" s="337"/>
      <c r="C495" s="337"/>
      <c r="D495" s="637"/>
      <c r="E495" s="122"/>
      <c r="F495" s="338">
        <v>1.5</v>
      </c>
      <c r="G495" s="338">
        <v>0.55000000000000004</v>
      </c>
      <c r="H495" s="339">
        <v>1.7999999999999999E-2</v>
      </c>
      <c r="I495" s="340">
        <v>1</v>
      </c>
      <c r="J495" s="341">
        <f t="shared" ref="J495" si="156">F495*G495*I495</f>
        <v>0.82500000000000007</v>
      </c>
      <c r="K495" s="123"/>
      <c r="L495" s="124"/>
      <c r="M495" s="125"/>
      <c r="N495" s="126"/>
      <c r="O495" s="120"/>
      <c r="AE495" s="264"/>
    </row>
    <row r="496" spans="1:31" s="521" customFormat="1" ht="19.5" customHeight="1">
      <c r="A496" s="121"/>
      <c r="B496" s="337"/>
      <c r="C496" s="337"/>
      <c r="D496" s="520"/>
      <c r="E496" s="122"/>
      <c r="F496" s="338">
        <v>1.4</v>
      </c>
      <c r="G496" s="338">
        <v>0.55000000000000004</v>
      </c>
      <c r="H496" s="339">
        <v>1.7999999999999999E-2</v>
      </c>
      <c r="I496" s="340">
        <v>2</v>
      </c>
      <c r="J496" s="341">
        <f t="shared" si="150"/>
        <v>1.54</v>
      </c>
      <c r="K496" s="123"/>
      <c r="L496" s="124"/>
      <c r="M496" s="125"/>
      <c r="N496" s="126"/>
      <c r="O496" s="120"/>
      <c r="AE496" s="264"/>
    </row>
    <row r="497" spans="1:31" s="521" customFormat="1" ht="19.5" customHeight="1" thickBot="1">
      <c r="A497" s="121"/>
      <c r="B497" s="337"/>
      <c r="C497" s="337"/>
      <c r="D497" s="520"/>
      <c r="E497" s="122"/>
      <c r="F497" s="338">
        <v>1.6</v>
      </c>
      <c r="G497" s="338">
        <v>0.55000000000000004</v>
      </c>
      <c r="H497" s="339">
        <v>1.7999999999999999E-2</v>
      </c>
      <c r="I497" s="340">
        <v>1</v>
      </c>
      <c r="J497" s="341">
        <f t="shared" si="150"/>
        <v>0.88000000000000012</v>
      </c>
      <c r="K497" s="123"/>
      <c r="L497" s="124"/>
      <c r="M497" s="125"/>
      <c r="N497" s="126"/>
      <c r="O497" s="120"/>
      <c r="AE497" s="264"/>
    </row>
    <row r="498" spans="1:31" s="521" customFormat="1" ht="19.5" customHeight="1">
      <c r="A498" s="113">
        <v>43904</v>
      </c>
      <c r="B498" s="308" t="s">
        <v>31</v>
      </c>
      <c r="C498" s="308" t="s">
        <v>66</v>
      </c>
      <c r="D498" s="114" t="s">
        <v>4</v>
      </c>
      <c r="E498" s="115" t="s">
        <v>504</v>
      </c>
      <c r="F498" s="329">
        <v>2</v>
      </c>
      <c r="G498" s="329">
        <v>0.6</v>
      </c>
      <c r="H498" s="330">
        <v>1.7999999999999999E-2</v>
      </c>
      <c r="I498" s="331">
        <v>8</v>
      </c>
      <c r="J498" s="332">
        <f t="shared" si="150"/>
        <v>9.6</v>
      </c>
      <c r="K498" s="116">
        <f>SUM(I498:I506)</f>
        <v>47</v>
      </c>
      <c r="L498" s="117">
        <f>SUM(J498:J506)</f>
        <v>57.6</v>
      </c>
      <c r="M498" s="118" t="s">
        <v>33</v>
      </c>
      <c r="N498" s="119"/>
      <c r="O498" s="120"/>
      <c r="P498" s="521" t="s">
        <v>219</v>
      </c>
      <c r="AE498" s="264"/>
    </row>
    <row r="499" spans="1:31" s="1029" customFormat="1" ht="19.5" customHeight="1">
      <c r="A499" s="121"/>
      <c r="B499" s="337"/>
      <c r="C499" s="337"/>
      <c r="D499" s="1028"/>
      <c r="E499" s="122"/>
      <c r="F499" s="338">
        <v>1.8</v>
      </c>
      <c r="G499" s="338">
        <v>0.6</v>
      </c>
      <c r="H499" s="339">
        <v>1.7999999999999999E-2</v>
      </c>
      <c r="I499" s="340">
        <v>8</v>
      </c>
      <c r="J499" s="341">
        <f t="shared" ref="J499:J502" si="157">F499*G499*I499</f>
        <v>8.64</v>
      </c>
      <c r="K499" s="123"/>
      <c r="L499" s="124"/>
      <c r="M499" s="125"/>
      <c r="N499" s="126"/>
      <c r="O499" s="120"/>
      <c r="AE499" s="264"/>
    </row>
    <row r="500" spans="1:31" s="1029" customFormat="1" ht="19.5" customHeight="1">
      <c r="A500" s="121"/>
      <c r="B500" s="337"/>
      <c r="C500" s="337"/>
      <c r="D500" s="1028"/>
      <c r="E500" s="122"/>
      <c r="F500" s="338">
        <v>2.1</v>
      </c>
      <c r="G500" s="338">
        <v>0.6</v>
      </c>
      <c r="H500" s="339">
        <v>1.7999999999999999E-2</v>
      </c>
      <c r="I500" s="340">
        <v>11</v>
      </c>
      <c r="J500" s="341">
        <f t="shared" si="157"/>
        <v>13.86</v>
      </c>
      <c r="K500" s="123"/>
      <c r="L500" s="124"/>
      <c r="M500" s="125"/>
      <c r="N500" s="126"/>
      <c r="O500" s="120"/>
      <c r="AE500" s="264"/>
    </row>
    <row r="501" spans="1:31" s="1029" customFormat="1" ht="19.5" customHeight="1">
      <c r="A501" s="121"/>
      <c r="B501" s="337"/>
      <c r="C501" s="337"/>
      <c r="D501" s="1028"/>
      <c r="E501" s="122"/>
      <c r="F501" s="338">
        <v>1.7</v>
      </c>
      <c r="G501" s="338">
        <v>0.6</v>
      </c>
      <c r="H501" s="339">
        <v>1.7999999999999999E-2</v>
      </c>
      <c r="I501" s="340">
        <v>4</v>
      </c>
      <c r="J501" s="341">
        <f t="shared" si="157"/>
        <v>4.08</v>
      </c>
      <c r="K501" s="123"/>
      <c r="L501" s="124"/>
      <c r="M501" s="125"/>
      <c r="N501" s="126"/>
      <c r="O501" s="120"/>
      <c r="AE501" s="264"/>
    </row>
    <row r="502" spans="1:31" s="1029" customFormat="1" ht="19.5" customHeight="1">
      <c r="A502" s="121"/>
      <c r="B502" s="337"/>
      <c r="C502" s="337"/>
      <c r="D502" s="1028"/>
      <c r="E502" s="122"/>
      <c r="F502" s="338">
        <v>1.9</v>
      </c>
      <c r="G502" s="338">
        <v>0.6</v>
      </c>
      <c r="H502" s="339">
        <v>1.7999999999999999E-2</v>
      </c>
      <c r="I502" s="340">
        <v>2</v>
      </c>
      <c r="J502" s="341">
        <f t="shared" si="157"/>
        <v>2.2799999999999998</v>
      </c>
      <c r="K502" s="123"/>
      <c r="L502" s="124"/>
      <c r="M502" s="125"/>
      <c r="N502" s="126"/>
      <c r="O502" s="120"/>
      <c r="AE502" s="264"/>
    </row>
    <row r="503" spans="1:31" s="1029" customFormat="1" ht="19.5" customHeight="1">
      <c r="A503" s="121"/>
      <c r="B503" s="337"/>
      <c r="C503" s="337"/>
      <c r="D503" s="1028"/>
      <c r="E503" s="122"/>
      <c r="F503" s="338">
        <v>2.5</v>
      </c>
      <c r="G503" s="338">
        <v>0.6</v>
      </c>
      <c r="H503" s="339">
        <v>1.7999999999999999E-2</v>
      </c>
      <c r="I503" s="340">
        <v>2</v>
      </c>
      <c r="J503" s="341">
        <f t="shared" si="150"/>
        <v>3</v>
      </c>
      <c r="K503" s="123"/>
      <c r="L503" s="124"/>
      <c r="M503" s="125"/>
      <c r="N503" s="126"/>
      <c r="O503" s="120"/>
      <c r="AE503" s="264"/>
    </row>
    <row r="504" spans="1:31" s="1029" customFormat="1" ht="19.5" customHeight="1">
      <c r="A504" s="121"/>
      <c r="B504" s="337"/>
      <c r="C504" s="337"/>
      <c r="D504" s="1028"/>
      <c r="E504" s="122"/>
      <c r="F504" s="338">
        <v>2.2000000000000002</v>
      </c>
      <c r="G504" s="338">
        <v>0.6</v>
      </c>
      <c r="H504" s="339">
        <v>1.7999999999999999E-2</v>
      </c>
      <c r="I504" s="340">
        <v>5</v>
      </c>
      <c r="J504" s="341">
        <f t="shared" ref="J504" si="158">F504*G504*I504</f>
        <v>6.6000000000000005</v>
      </c>
      <c r="K504" s="123"/>
      <c r="L504" s="124"/>
      <c r="M504" s="125"/>
      <c r="N504" s="126"/>
      <c r="O504" s="120"/>
      <c r="AE504" s="264"/>
    </row>
    <row r="505" spans="1:31" s="1029" customFormat="1" ht="19.5" customHeight="1">
      <c r="A505" s="121"/>
      <c r="B505" s="337"/>
      <c r="C505" s="337"/>
      <c r="D505" s="1028"/>
      <c r="E505" s="122"/>
      <c r="F505" s="338">
        <v>2.2999999999999998</v>
      </c>
      <c r="G505" s="338">
        <v>0.6</v>
      </c>
      <c r="H505" s="339">
        <v>1.7999999999999999E-2</v>
      </c>
      <c r="I505" s="340">
        <v>5</v>
      </c>
      <c r="J505" s="341">
        <f t="shared" ref="J505" si="159">F505*G505*I505</f>
        <v>6.8999999999999995</v>
      </c>
      <c r="K505" s="123"/>
      <c r="L505" s="124"/>
      <c r="M505" s="125"/>
      <c r="N505" s="126"/>
      <c r="O505" s="120"/>
      <c r="AE505" s="264"/>
    </row>
    <row r="506" spans="1:31" s="638" customFormat="1" ht="19.5" customHeight="1" thickBot="1">
      <c r="A506" s="121"/>
      <c r="B506" s="337"/>
      <c r="C506" s="337"/>
      <c r="D506" s="637"/>
      <c r="E506" s="122"/>
      <c r="F506" s="338">
        <v>2.4</v>
      </c>
      <c r="G506" s="338">
        <v>0.55000000000000004</v>
      </c>
      <c r="H506" s="339">
        <v>1.7999999999999999E-2</v>
      </c>
      <c r="I506" s="340">
        <v>2</v>
      </c>
      <c r="J506" s="341">
        <f t="shared" si="150"/>
        <v>2.64</v>
      </c>
      <c r="K506" s="123"/>
      <c r="L506" s="124"/>
      <c r="M506" s="125"/>
      <c r="N506" s="126"/>
      <c r="O506" s="120"/>
      <c r="AE506" s="264"/>
    </row>
    <row r="507" spans="1:31" s="521" customFormat="1" ht="19.5" customHeight="1">
      <c r="A507" s="113">
        <v>43904</v>
      </c>
      <c r="B507" s="308" t="s">
        <v>31</v>
      </c>
      <c r="C507" s="308" t="s">
        <v>66</v>
      </c>
      <c r="D507" s="114" t="s">
        <v>3</v>
      </c>
      <c r="E507" s="115" t="s">
        <v>505</v>
      </c>
      <c r="F507" s="329">
        <v>1.2</v>
      </c>
      <c r="G507" s="329">
        <v>0.6</v>
      </c>
      <c r="H507" s="330">
        <v>1.7999999999999999E-2</v>
      </c>
      <c r="I507" s="331">
        <v>26</v>
      </c>
      <c r="J507" s="332">
        <f t="shared" si="150"/>
        <v>18.72</v>
      </c>
      <c r="K507" s="116">
        <f>SUM(I507:I509)</f>
        <v>51</v>
      </c>
      <c r="L507" s="117">
        <f>SUM(J507:J509)</f>
        <v>38.099999999999994</v>
      </c>
      <c r="M507" s="118" t="s">
        <v>33</v>
      </c>
      <c r="N507" s="119"/>
      <c r="O507" s="120"/>
      <c r="P507" s="521" t="s">
        <v>219</v>
      </c>
      <c r="AE507" s="264"/>
    </row>
    <row r="508" spans="1:31" s="641" customFormat="1" ht="19.5" customHeight="1">
      <c r="A508" s="121"/>
      <c r="B508" s="337"/>
      <c r="C508" s="337"/>
      <c r="D508" s="640"/>
      <c r="E508" s="122"/>
      <c r="F508" s="338">
        <v>1.2</v>
      </c>
      <c r="G508" s="338">
        <v>0.55000000000000004</v>
      </c>
      <c r="H508" s="339">
        <v>1.7999999999999999E-2</v>
      </c>
      <c r="I508" s="340">
        <v>1</v>
      </c>
      <c r="J508" s="341">
        <f t="shared" ref="J508" si="160">F508*G508*I508</f>
        <v>0.66</v>
      </c>
      <c r="K508" s="123"/>
      <c r="L508" s="124"/>
      <c r="M508" s="125"/>
      <c r="N508" s="126"/>
      <c r="O508" s="120"/>
      <c r="AE508" s="264"/>
    </row>
    <row r="509" spans="1:31" s="521" customFormat="1" ht="19.5" customHeight="1" thickBot="1">
      <c r="A509" s="121"/>
      <c r="B509" s="337"/>
      <c r="C509" s="337"/>
      <c r="D509" s="520"/>
      <c r="E509" s="122"/>
      <c r="F509" s="338">
        <v>1.3</v>
      </c>
      <c r="G509" s="338">
        <v>0.6</v>
      </c>
      <c r="H509" s="339">
        <v>1.7999999999999999E-2</v>
      </c>
      <c r="I509" s="340">
        <v>24</v>
      </c>
      <c r="J509" s="341">
        <f t="shared" si="150"/>
        <v>18.72</v>
      </c>
      <c r="K509" s="123"/>
      <c r="L509" s="124"/>
      <c r="M509" s="125"/>
      <c r="N509" s="126"/>
      <c r="O509" s="120"/>
      <c r="AE509" s="264"/>
    </row>
    <row r="510" spans="1:31" s="524" customFormat="1" ht="19.5" customHeight="1">
      <c r="A510" s="113">
        <v>43904</v>
      </c>
      <c r="B510" s="308" t="s">
        <v>31</v>
      </c>
      <c r="C510" s="308" t="s">
        <v>66</v>
      </c>
      <c r="D510" s="114" t="s">
        <v>3</v>
      </c>
      <c r="E510" s="115" t="s">
        <v>506</v>
      </c>
      <c r="F510" s="329">
        <v>1.2</v>
      </c>
      <c r="G510" s="329">
        <v>0.6</v>
      </c>
      <c r="H510" s="330">
        <v>1.7999999999999999E-2</v>
      </c>
      <c r="I510" s="331">
        <v>27</v>
      </c>
      <c r="J510" s="332">
        <f t="shared" si="150"/>
        <v>19.439999999999998</v>
      </c>
      <c r="K510" s="116">
        <f>SUM(I510:I512)</f>
        <v>50</v>
      </c>
      <c r="L510" s="117">
        <f>SUM(J510:J512)</f>
        <v>37.26</v>
      </c>
      <c r="M510" s="118" t="s">
        <v>33</v>
      </c>
      <c r="N510" s="119"/>
      <c r="O510" s="120"/>
      <c r="P510" s="524" t="s">
        <v>216</v>
      </c>
      <c r="AE510" s="264"/>
    </row>
    <row r="511" spans="1:31" s="1029" customFormat="1" ht="19.5" customHeight="1">
      <c r="A511" s="121"/>
      <c r="B511" s="337"/>
      <c r="C511" s="337"/>
      <c r="D511" s="1028"/>
      <c r="E511" s="122"/>
      <c r="F511" s="338">
        <v>1.2</v>
      </c>
      <c r="G511" s="338">
        <v>0.55000000000000004</v>
      </c>
      <c r="H511" s="339">
        <v>1.7999999999999999E-2</v>
      </c>
      <c r="I511" s="340">
        <v>1</v>
      </c>
      <c r="J511" s="341">
        <f t="shared" ref="J511" si="161">F511*G511*I511</f>
        <v>0.66</v>
      </c>
      <c r="K511" s="123"/>
      <c r="L511" s="124"/>
      <c r="M511" s="125"/>
      <c r="N511" s="126"/>
      <c r="O511" s="120"/>
      <c r="AE511" s="264"/>
    </row>
    <row r="512" spans="1:31" s="524" customFormat="1" ht="19.5" customHeight="1" thickBot="1">
      <c r="A512" s="121"/>
      <c r="B512" s="337"/>
      <c r="C512" s="337"/>
      <c r="D512" s="523"/>
      <c r="E512" s="122"/>
      <c r="F512" s="338">
        <v>1.3</v>
      </c>
      <c r="G512" s="338">
        <v>0.6</v>
      </c>
      <c r="H512" s="339">
        <v>1.7999999999999999E-2</v>
      </c>
      <c r="I512" s="340">
        <v>22</v>
      </c>
      <c r="J512" s="341">
        <f t="shared" si="150"/>
        <v>17.16</v>
      </c>
      <c r="K512" s="123"/>
      <c r="L512" s="124"/>
      <c r="M512" s="125"/>
      <c r="N512" s="126"/>
      <c r="O512" s="120"/>
      <c r="AE512" s="264"/>
    </row>
    <row r="513" spans="1:31" s="524" customFormat="1" ht="19.5" customHeight="1">
      <c r="A513" s="113">
        <v>43904</v>
      </c>
      <c r="B513" s="308" t="s">
        <v>31</v>
      </c>
      <c r="C513" s="308" t="s">
        <v>66</v>
      </c>
      <c r="D513" s="114" t="s">
        <v>3</v>
      </c>
      <c r="E513" s="115" t="s">
        <v>507</v>
      </c>
      <c r="F513" s="329">
        <v>0.9</v>
      </c>
      <c r="G513" s="329">
        <v>0.6</v>
      </c>
      <c r="H513" s="330">
        <v>1.7999999999999999E-2</v>
      </c>
      <c r="I513" s="331">
        <v>4</v>
      </c>
      <c r="J513" s="332">
        <f t="shared" si="150"/>
        <v>2.16</v>
      </c>
      <c r="K513" s="116">
        <f>SUM(I513:I517)</f>
        <v>50</v>
      </c>
      <c r="L513" s="117">
        <f>SUM(J513:J517)</f>
        <v>31.075000000000003</v>
      </c>
      <c r="M513" s="118" t="s">
        <v>33</v>
      </c>
      <c r="N513" s="119"/>
      <c r="O513" s="120"/>
      <c r="P513" s="524" t="s">
        <v>216</v>
      </c>
      <c r="AE513" s="264"/>
    </row>
    <row r="514" spans="1:31" s="734" customFormat="1" ht="19.5" customHeight="1">
      <c r="A514" s="121"/>
      <c r="B514" s="337"/>
      <c r="C514" s="337"/>
      <c r="D514" s="733"/>
      <c r="E514" s="122"/>
      <c r="F514" s="338">
        <v>0.9</v>
      </c>
      <c r="G514" s="338">
        <v>0.55000000000000004</v>
      </c>
      <c r="H514" s="339">
        <v>1.7999999999999999E-2</v>
      </c>
      <c r="I514" s="340">
        <v>2</v>
      </c>
      <c r="J514" s="341">
        <f t="shared" si="150"/>
        <v>0.9900000000000001</v>
      </c>
      <c r="K514" s="123"/>
      <c r="L514" s="124"/>
      <c r="M514" s="125"/>
      <c r="N514" s="126"/>
      <c r="O514" s="120"/>
      <c r="AE514" s="264"/>
    </row>
    <row r="515" spans="1:31" s="734" customFormat="1" ht="19.5" customHeight="1">
      <c r="A515" s="121"/>
      <c r="B515" s="337"/>
      <c r="C515" s="337"/>
      <c r="D515" s="733"/>
      <c r="E515" s="122"/>
      <c r="F515" s="338">
        <v>1</v>
      </c>
      <c r="G515" s="338">
        <v>0.6</v>
      </c>
      <c r="H515" s="339">
        <v>1.7999999999999999E-2</v>
      </c>
      <c r="I515" s="340">
        <v>14</v>
      </c>
      <c r="J515" s="341">
        <f t="shared" ref="J515" si="162">F515*G515*I515</f>
        <v>8.4</v>
      </c>
      <c r="K515" s="123"/>
      <c r="L515" s="124"/>
      <c r="M515" s="125"/>
      <c r="N515" s="126"/>
      <c r="O515" s="120"/>
      <c r="AE515" s="264"/>
    </row>
    <row r="516" spans="1:31" s="734" customFormat="1" ht="19.5" customHeight="1">
      <c r="A516" s="121"/>
      <c r="B516" s="337"/>
      <c r="C516" s="337"/>
      <c r="D516" s="733"/>
      <c r="E516" s="122"/>
      <c r="F516" s="338">
        <v>1.1000000000000001</v>
      </c>
      <c r="G516" s="338">
        <v>0.6</v>
      </c>
      <c r="H516" s="339">
        <v>1.7999999999999999E-2</v>
      </c>
      <c r="I516" s="340">
        <v>25</v>
      </c>
      <c r="J516" s="341">
        <f t="shared" ref="J516" si="163">F516*G516*I516</f>
        <v>16.5</v>
      </c>
      <c r="K516" s="123"/>
      <c r="L516" s="124"/>
      <c r="M516" s="125"/>
      <c r="N516" s="126"/>
      <c r="O516" s="120"/>
      <c r="AE516" s="264"/>
    </row>
    <row r="517" spans="1:31" s="524" customFormat="1" ht="19.5" customHeight="1" thickBot="1">
      <c r="A517" s="121"/>
      <c r="B517" s="337"/>
      <c r="C517" s="337"/>
      <c r="D517" s="523"/>
      <c r="E517" s="122"/>
      <c r="F517" s="338">
        <v>1.1000000000000001</v>
      </c>
      <c r="G517" s="338">
        <v>0.55000000000000004</v>
      </c>
      <c r="H517" s="339">
        <v>1.7999999999999999E-2</v>
      </c>
      <c r="I517" s="340">
        <v>5</v>
      </c>
      <c r="J517" s="341">
        <f t="shared" si="150"/>
        <v>3.0250000000000004</v>
      </c>
      <c r="K517" s="123"/>
      <c r="L517" s="124"/>
      <c r="M517" s="125"/>
      <c r="N517" s="126"/>
      <c r="O517" s="120"/>
      <c r="AE517" s="264"/>
    </row>
    <row r="518" spans="1:31" s="524" customFormat="1" ht="19.5" customHeight="1">
      <c r="A518" s="113">
        <v>43904</v>
      </c>
      <c r="B518" s="308" t="s">
        <v>31</v>
      </c>
      <c r="C518" s="308" t="s">
        <v>66</v>
      </c>
      <c r="D518" s="114" t="s">
        <v>4</v>
      </c>
      <c r="E518" s="115" t="s">
        <v>510</v>
      </c>
      <c r="F518" s="329">
        <v>2.5</v>
      </c>
      <c r="G518" s="329">
        <v>0.6</v>
      </c>
      <c r="H518" s="330">
        <v>1.7999999999999999E-2</v>
      </c>
      <c r="I518" s="331">
        <v>11</v>
      </c>
      <c r="J518" s="332">
        <f t="shared" si="150"/>
        <v>16.5</v>
      </c>
      <c r="K518" s="116">
        <f>SUM(I518:I525)</f>
        <v>50</v>
      </c>
      <c r="L518" s="117">
        <f>SUM(J518:J525)</f>
        <v>72.720000000000013</v>
      </c>
      <c r="M518" s="118" t="s">
        <v>33</v>
      </c>
      <c r="N518" s="119" t="s">
        <v>32</v>
      </c>
      <c r="O518" s="120" t="s">
        <v>229</v>
      </c>
      <c r="P518" s="524" t="s">
        <v>219</v>
      </c>
      <c r="AE518" s="264"/>
    </row>
    <row r="519" spans="1:31" s="1031" customFormat="1" ht="19.5" customHeight="1">
      <c r="A519" s="121"/>
      <c r="B519" s="337"/>
      <c r="C519" s="337"/>
      <c r="D519" s="1030"/>
      <c r="E519" s="122"/>
      <c r="F519" s="338">
        <v>2.6</v>
      </c>
      <c r="G519" s="338">
        <v>0.6</v>
      </c>
      <c r="H519" s="339">
        <v>1.7999999999999999E-2</v>
      </c>
      <c r="I519" s="340">
        <v>20</v>
      </c>
      <c r="J519" s="341">
        <f t="shared" ref="J519:J522" si="164">F519*G519*I519</f>
        <v>31.200000000000003</v>
      </c>
      <c r="K519" s="123"/>
      <c r="L519" s="124"/>
      <c r="M519" s="125"/>
      <c r="N519" s="126"/>
      <c r="O519" s="120"/>
      <c r="AE519" s="264"/>
    </row>
    <row r="520" spans="1:31" s="1031" customFormat="1" ht="19.5" customHeight="1">
      <c r="A520" s="121"/>
      <c r="B520" s="337"/>
      <c r="C520" s="337"/>
      <c r="D520" s="1030"/>
      <c r="E520" s="122"/>
      <c r="F520" s="338">
        <v>2.7</v>
      </c>
      <c r="G520" s="338">
        <v>0.6</v>
      </c>
      <c r="H520" s="339">
        <v>1.7999999999999999E-2</v>
      </c>
      <c r="I520" s="340">
        <v>4</v>
      </c>
      <c r="J520" s="341">
        <f t="shared" ref="J520:J521" si="165">F520*G520*I520</f>
        <v>6.48</v>
      </c>
      <c r="K520" s="123"/>
      <c r="L520" s="124"/>
      <c r="M520" s="125"/>
      <c r="N520" s="126"/>
      <c r="O520" s="120"/>
      <c r="AE520" s="264"/>
    </row>
    <row r="521" spans="1:31" s="1031" customFormat="1" ht="19.5" customHeight="1">
      <c r="A521" s="121"/>
      <c r="B521" s="337"/>
      <c r="C521" s="337"/>
      <c r="D521" s="1030"/>
      <c r="E521" s="122"/>
      <c r="F521" s="338">
        <v>1.9</v>
      </c>
      <c r="G521" s="338">
        <v>0.6</v>
      </c>
      <c r="H521" s="339">
        <v>1.7999999999999999E-2</v>
      </c>
      <c r="I521" s="340">
        <v>1</v>
      </c>
      <c r="J521" s="341">
        <f t="shared" si="165"/>
        <v>1.1399999999999999</v>
      </c>
      <c r="K521" s="123"/>
      <c r="L521" s="124"/>
      <c r="M521" s="125"/>
      <c r="N521" s="126"/>
      <c r="O521" s="120"/>
      <c r="AE521" s="264"/>
    </row>
    <row r="522" spans="1:31" s="1031" customFormat="1" ht="19.5" customHeight="1">
      <c r="A522" s="121"/>
      <c r="B522" s="337"/>
      <c r="C522" s="337"/>
      <c r="D522" s="1030"/>
      <c r="E522" s="122"/>
      <c r="F522" s="338">
        <v>2.4</v>
      </c>
      <c r="G522" s="338">
        <v>0.6</v>
      </c>
      <c r="H522" s="339">
        <v>1.7999999999999999E-2</v>
      </c>
      <c r="I522" s="340">
        <v>4</v>
      </c>
      <c r="J522" s="341">
        <f t="shared" si="164"/>
        <v>5.76</v>
      </c>
      <c r="K522" s="123"/>
      <c r="L522" s="124"/>
      <c r="M522" s="125"/>
      <c r="N522" s="126"/>
      <c r="O522" s="120"/>
      <c r="AE522" s="264"/>
    </row>
    <row r="523" spans="1:31" s="1031" customFormat="1" ht="19.5" customHeight="1">
      <c r="A523" s="121"/>
      <c r="B523" s="337"/>
      <c r="C523" s="337"/>
      <c r="D523" s="1030"/>
      <c r="E523" s="122"/>
      <c r="F523" s="338">
        <v>2.2999999999999998</v>
      </c>
      <c r="G523" s="338">
        <v>0.6</v>
      </c>
      <c r="H523" s="339">
        <v>1.7999999999999999E-2</v>
      </c>
      <c r="I523" s="340">
        <v>1</v>
      </c>
      <c r="J523" s="341">
        <f t="shared" si="150"/>
        <v>1.38</v>
      </c>
      <c r="K523" s="123"/>
      <c r="L523" s="124"/>
      <c r="M523" s="125"/>
      <c r="N523" s="126"/>
      <c r="O523" s="120"/>
      <c r="AE523" s="264"/>
    </row>
    <row r="524" spans="1:31" s="734" customFormat="1" ht="19.5" customHeight="1">
      <c r="A524" s="121"/>
      <c r="B524" s="337"/>
      <c r="C524" s="337"/>
      <c r="D524" s="733"/>
      <c r="E524" s="122"/>
      <c r="F524" s="338">
        <v>2</v>
      </c>
      <c r="G524" s="338">
        <v>0.6</v>
      </c>
      <c r="H524" s="339">
        <v>1.7999999999999999E-2</v>
      </c>
      <c r="I524" s="340">
        <v>6</v>
      </c>
      <c r="J524" s="341">
        <f t="shared" ref="J524" si="166">F524*G524*I524</f>
        <v>7.1999999999999993</v>
      </c>
      <c r="K524" s="123"/>
      <c r="L524" s="124"/>
      <c r="M524" s="125"/>
      <c r="N524" s="126"/>
      <c r="O524" s="120"/>
      <c r="AE524" s="264"/>
    </row>
    <row r="525" spans="1:31" s="524" customFormat="1" ht="19.5" customHeight="1" thickBot="1">
      <c r="A525" s="121"/>
      <c r="B525" s="337"/>
      <c r="C525" s="337"/>
      <c r="D525" s="523"/>
      <c r="E525" s="122"/>
      <c r="F525" s="338">
        <v>1.7</v>
      </c>
      <c r="G525" s="338">
        <v>0.6</v>
      </c>
      <c r="H525" s="339">
        <v>1.7999999999999999E-2</v>
      </c>
      <c r="I525" s="340">
        <v>3</v>
      </c>
      <c r="J525" s="341">
        <f t="shared" si="150"/>
        <v>3.06</v>
      </c>
      <c r="K525" s="123"/>
      <c r="L525" s="124"/>
      <c r="M525" s="125"/>
      <c r="N525" s="126"/>
      <c r="O525" s="120"/>
      <c r="AE525" s="264"/>
    </row>
    <row r="526" spans="1:31" s="526" customFormat="1" ht="19.5" customHeight="1">
      <c r="A526" s="113">
        <v>43904</v>
      </c>
      <c r="B526" s="308" t="s">
        <v>31</v>
      </c>
      <c r="C526" s="308" t="s">
        <v>66</v>
      </c>
      <c r="D526" s="114" t="s">
        <v>4</v>
      </c>
      <c r="E526" s="115" t="s">
        <v>511</v>
      </c>
      <c r="F526" s="329">
        <v>0.9</v>
      </c>
      <c r="G526" s="329">
        <v>0.6</v>
      </c>
      <c r="H526" s="330">
        <v>1.7999999999999999E-2</v>
      </c>
      <c r="I526" s="331">
        <v>7</v>
      </c>
      <c r="J526" s="332">
        <f t="shared" si="150"/>
        <v>3.7800000000000002</v>
      </c>
      <c r="K526" s="116">
        <f>SUM(I526:I530)</f>
        <v>50</v>
      </c>
      <c r="L526" s="117">
        <f>SUM(J526:J530)</f>
        <v>34.080000000000005</v>
      </c>
      <c r="M526" s="118" t="s">
        <v>33</v>
      </c>
      <c r="N526" s="119"/>
      <c r="O526" s="120"/>
      <c r="P526" s="526" t="s">
        <v>219</v>
      </c>
      <c r="AE526" s="264"/>
    </row>
    <row r="527" spans="1:31" s="1031" customFormat="1" ht="19.5" customHeight="1">
      <c r="A527" s="121"/>
      <c r="B527" s="337"/>
      <c r="C527" s="337"/>
      <c r="D527" s="1030"/>
      <c r="E527" s="122"/>
      <c r="F527" s="338">
        <v>1</v>
      </c>
      <c r="G527" s="338">
        <v>0.6</v>
      </c>
      <c r="H527" s="339">
        <v>1.7999999999999999E-2</v>
      </c>
      <c r="I527" s="340">
        <v>7</v>
      </c>
      <c r="J527" s="341">
        <f t="shared" ref="J527:J528" si="167">F527*G527*I527</f>
        <v>4.2</v>
      </c>
      <c r="K527" s="123"/>
      <c r="L527" s="124"/>
      <c r="M527" s="125"/>
      <c r="N527" s="126"/>
      <c r="O527" s="120"/>
      <c r="AE527" s="264"/>
    </row>
    <row r="528" spans="1:31" s="1031" customFormat="1" ht="19.5" customHeight="1">
      <c r="A528" s="121"/>
      <c r="B528" s="337"/>
      <c r="C528" s="337"/>
      <c r="D528" s="1030"/>
      <c r="E528" s="122"/>
      <c r="F528" s="338">
        <v>1.1000000000000001</v>
      </c>
      <c r="G528" s="338">
        <v>0.6</v>
      </c>
      <c r="H528" s="339">
        <v>1.7999999999999999E-2</v>
      </c>
      <c r="I528" s="340">
        <v>11</v>
      </c>
      <c r="J528" s="341">
        <f t="shared" si="167"/>
        <v>7.2600000000000007</v>
      </c>
      <c r="K528" s="123"/>
      <c r="L528" s="124"/>
      <c r="M528" s="125"/>
      <c r="N528" s="126"/>
      <c r="O528" s="120"/>
      <c r="AE528" s="264"/>
    </row>
    <row r="529" spans="1:31" s="1031" customFormat="1" ht="19.5" customHeight="1">
      <c r="A529" s="121"/>
      <c r="B529" s="337"/>
      <c r="C529" s="337"/>
      <c r="D529" s="1030"/>
      <c r="E529" s="122"/>
      <c r="F529" s="338">
        <v>1.2</v>
      </c>
      <c r="G529" s="338">
        <v>0.6</v>
      </c>
      <c r="H529" s="339">
        <v>1.7999999999999999E-2</v>
      </c>
      <c r="I529" s="340">
        <v>11</v>
      </c>
      <c r="J529" s="341">
        <f t="shared" si="150"/>
        <v>7.92</v>
      </c>
      <c r="K529" s="123"/>
      <c r="L529" s="124"/>
      <c r="M529" s="125"/>
      <c r="N529" s="126"/>
      <c r="O529" s="120"/>
      <c r="AE529" s="264"/>
    </row>
    <row r="530" spans="1:31" s="734" customFormat="1" ht="19.5" customHeight="1" thickBot="1">
      <c r="A530" s="121"/>
      <c r="B530" s="337"/>
      <c r="C530" s="337"/>
      <c r="D530" s="733"/>
      <c r="E530" s="122"/>
      <c r="F530" s="338">
        <v>1.3</v>
      </c>
      <c r="G530" s="338">
        <v>0.6</v>
      </c>
      <c r="H530" s="339">
        <v>1.7999999999999999E-2</v>
      </c>
      <c r="I530" s="340">
        <v>14</v>
      </c>
      <c r="J530" s="341">
        <f t="shared" ref="J530" si="168">F530*G530*I530</f>
        <v>10.92</v>
      </c>
      <c r="K530" s="123"/>
      <c r="L530" s="124"/>
      <c r="M530" s="125"/>
      <c r="N530" s="126"/>
      <c r="O530" s="120"/>
      <c r="AE530" s="264"/>
    </row>
    <row r="531" spans="1:31" s="526" customFormat="1" ht="19.5" customHeight="1">
      <c r="A531" s="113">
        <v>43904</v>
      </c>
      <c r="B531" s="308" t="s">
        <v>31</v>
      </c>
      <c r="C531" s="308" t="s">
        <v>66</v>
      </c>
      <c r="D531" s="114" t="s">
        <v>4</v>
      </c>
      <c r="E531" s="115" t="s">
        <v>515</v>
      </c>
      <c r="F531" s="329">
        <v>1.4</v>
      </c>
      <c r="G531" s="329">
        <v>0.6</v>
      </c>
      <c r="H531" s="330">
        <v>1.7999999999999999E-2</v>
      </c>
      <c r="I531" s="331">
        <v>23</v>
      </c>
      <c r="J531" s="332">
        <f t="shared" si="150"/>
        <v>19.32</v>
      </c>
      <c r="K531" s="116">
        <f>SUM(I531:I533)</f>
        <v>49</v>
      </c>
      <c r="L531" s="117">
        <f>SUM(J531:J533)</f>
        <v>43.62</v>
      </c>
      <c r="M531" s="118" t="s">
        <v>33</v>
      </c>
      <c r="N531" s="119"/>
      <c r="O531" s="120"/>
      <c r="P531" s="526" t="s">
        <v>219</v>
      </c>
      <c r="AE531" s="264"/>
    </row>
    <row r="532" spans="1:31" s="526" customFormat="1" ht="19.5" customHeight="1">
      <c r="A532" s="121"/>
      <c r="B532" s="337"/>
      <c r="C532" s="337"/>
      <c r="D532" s="525"/>
      <c r="E532" s="122"/>
      <c r="F532" s="338">
        <v>1.5</v>
      </c>
      <c r="G532" s="338">
        <v>0.6</v>
      </c>
      <c r="H532" s="339">
        <v>1.7999999999999999E-2</v>
      </c>
      <c r="I532" s="340">
        <v>11</v>
      </c>
      <c r="J532" s="341">
        <f t="shared" si="150"/>
        <v>9.8999999999999986</v>
      </c>
      <c r="K532" s="123"/>
      <c r="L532" s="124"/>
      <c r="M532" s="125"/>
      <c r="N532" s="126"/>
      <c r="O532" s="120"/>
      <c r="AE532" s="264"/>
    </row>
    <row r="533" spans="1:31" s="526" customFormat="1" ht="19.5" customHeight="1" thickBot="1">
      <c r="A533" s="121"/>
      <c r="B533" s="337"/>
      <c r="C533" s="337"/>
      <c r="D533" s="525"/>
      <c r="E533" s="122"/>
      <c r="F533" s="338">
        <v>1.6</v>
      </c>
      <c r="G533" s="338">
        <v>0.6</v>
      </c>
      <c r="H533" s="339">
        <v>1.7999999999999999E-2</v>
      </c>
      <c r="I533" s="340">
        <v>15</v>
      </c>
      <c r="J533" s="341">
        <f t="shared" si="150"/>
        <v>14.399999999999999</v>
      </c>
      <c r="K533" s="123"/>
      <c r="L533" s="124"/>
      <c r="M533" s="125"/>
      <c r="N533" s="126"/>
      <c r="O533" s="120"/>
      <c r="AE533" s="264"/>
    </row>
    <row r="534" spans="1:31" s="526" customFormat="1" ht="19.5" customHeight="1">
      <c r="A534" s="113">
        <v>43904</v>
      </c>
      <c r="B534" s="308" t="s">
        <v>31</v>
      </c>
      <c r="C534" s="308" t="s">
        <v>66</v>
      </c>
      <c r="D534" s="114" t="s">
        <v>4</v>
      </c>
      <c r="E534" s="115" t="s">
        <v>516</v>
      </c>
      <c r="F534" s="329">
        <v>1.1000000000000001</v>
      </c>
      <c r="G534" s="329">
        <v>0.6</v>
      </c>
      <c r="H534" s="330">
        <v>1.7999999999999999E-2</v>
      </c>
      <c r="I534" s="331">
        <v>28</v>
      </c>
      <c r="J534" s="332">
        <f t="shared" si="150"/>
        <v>18.48</v>
      </c>
      <c r="K534" s="116">
        <f>SUM(I534:I536)</f>
        <v>51</v>
      </c>
      <c r="L534" s="117">
        <f>SUM(J534:J536)</f>
        <v>34.86</v>
      </c>
      <c r="M534" s="118" t="s">
        <v>33</v>
      </c>
      <c r="N534" s="119"/>
      <c r="O534" s="120"/>
      <c r="P534" s="526" t="s">
        <v>219</v>
      </c>
      <c r="AE534" s="264"/>
    </row>
    <row r="535" spans="1:31" s="1033" customFormat="1" ht="19.5" customHeight="1">
      <c r="A535" s="121"/>
      <c r="B535" s="337"/>
      <c r="C535" s="337"/>
      <c r="D535" s="1032"/>
      <c r="E535" s="122"/>
      <c r="F535" s="338">
        <v>1.2</v>
      </c>
      <c r="G535" s="338">
        <v>0.6</v>
      </c>
      <c r="H535" s="339">
        <v>1.7999999999999999E-2</v>
      </c>
      <c r="I535" s="340">
        <v>22</v>
      </c>
      <c r="J535" s="341">
        <f t="shared" ref="J535:J536" si="169">F535*G535*I535</f>
        <v>15.84</v>
      </c>
      <c r="K535" s="123"/>
      <c r="L535" s="124"/>
      <c r="M535" s="125"/>
      <c r="N535" s="126"/>
      <c r="O535" s="120"/>
      <c r="AE535" s="264"/>
    </row>
    <row r="536" spans="1:31" s="1033" customFormat="1" ht="19.5" customHeight="1" thickBot="1">
      <c r="A536" s="121"/>
      <c r="B536" s="337"/>
      <c r="C536" s="337"/>
      <c r="D536" s="1032"/>
      <c r="E536" s="122"/>
      <c r="F536" s="338">
        <v>0.9</v>
      </c>
      <c r="G536" s="338">
        <v>0.6</v>
      </c>
      <c r="H536" s="339">
        <v>1.7999999999999999E-2</v>
      </c>
      <c r="I536" s="340">
        <v>1</v>
      </c>
      <c r="J536" s="341">
        <f t="shared" si="169"/>
        <v>0.54</v>
      </c>
      <c r="K536" s="123"/>
      <c r="L536" s="124"/>
      <c r="M536" s="125"/>
      <c r="N536" s="126"/>
      <c r="O536" s="120"/>
      <c r="AE536" s="264"/>
    </row>
    <row r="537" spans="1:31" s="526" customFormat="1" ht="19.5" customHeight="1">
      <c r="A537" s="113">
        <v>43905</v>
      </c>
      <c r="B537" s="308" t="s">
        <v>31</v>
      </c>
      <c r="C537" s="308" t="s">
        <v>66</v>
      </c>
      <c r="D537" s="114" t="s">
        <v>3</v>
      </c>
      <c r="E537" s="115" t="s">
        <v>517</v>
      </c>
      <c r="F537" s="329">
        <v>1.2</v>
      </c>
      <c r="G537" s="329">
        <v>0.6</v>
      </c>
      <c r="H537" s="330">
        <v>1.7999999999999999E-2</v>
      </c>
      <c r="I537" s="331">
        <v>27</v>
      </c>
      <c r="J537" s="332">
        <f t="shared" si="150"/>
        <v>19.439999999999998</v>
      </c>
      <c r="K537" s="116">
        <f>SUM(I537:I538)</f>
        <v>50</v>
      </c>
      <c r="L537" s="117">
        <f>SUM(J537:J538)</f>
        <v>37.379999999999995</v>
      </c>
      <c r="M537" s="118" t="s">
        <v>33</v>
      </c>
      <c r="N537" s="119"/>
      <c r="O537" s="120"/>
      <c r="P537" s="526" t="s">
        <v>216</v>
      </c>
      <c r="AE537" s="264"/>
    </row>
    <row r="538" spans="1:31" s="526" customFormat="1" ht="19.5" customHeight="1" thickBot="1">
      <c r="A538" s="121"/>
      <c r="B538" s="337"/>
      <c r="C538" s="337"/>
      <c r="D538" s="525"/>
      <c r="E538" s="122"/>
      <c r="F538" s="338">
        <v>1.3</v>
      </c>
      <c r="G538" s="338">
        <v>0.6</v>
      </c>
      <c r="H538" s="339">
        <v>1.7999999999999999E-2</v>
      </c>
      <c r="I538" s="340">
        <v>23</v>
      </c>
      <c r="J538" s="341">
        <f t="shared" si="150"/>
        <v>17.940000000000001</v>
      </c>
      <c r="K538" s="123"/>
      <c r="L538" s="124"/>
      <c r="M538" s="125"/>
      <c r="N538" s="126"/>
      <c r="O538" s="120"/>
      <c r="AE538" s="264"/>
    </row>
    <row r="539" spans="1:31" s="526" customFormat="1" ht="19.5" customHeight="1">
      <c r="A539" s="113">
        <v>43905</v>
      </c>
      <c r="B539" s="308" t="s">
        <v>31</v>
      </c>
      <c r="C539" s="308" t="s">
        <v>66</v>
      </c>
      <c r="D539" s="114" t="s">
        <v>3</v>
      </c>
      <c r="E539" s="115" t="s">
        <v>518</v>
      </c>
      <c r="F539" s="329">
        <v>1.1000000000000001</v>
      </c>
      <c r="G539" s="329">
        <v>0.6</v>
      </c>
      <c r="H539" s="330">
        <v>1.7999999999999999E-2</v>
      </c>
      <c r="I539" s="331">
        <v>35</v>
      </c>
      <c r="J539" s="332">
        <f t="shared" si="150"/>
        <v>23.1</v>
      </c>
      <c r="K539" s="116">
        <f>SUM(I539:I542)</f>
        <v>50</v>
      </c>
      <c r="L539" s="117">
        <f>SUM(J539:J542)</f>
        <v>31.755000000000003</v>
      </c>
      <c r="M539" s="118" t="s">
        <v>33</v>
      </c>
      <c r="N539" s="119"/>
      <c r="O539" s="120"/>
      <c r="P539" s="526" t="s">
        <v>216</v>
      </c>
      <c r="AE539" s="264"/>
    </row>
    <row r="540" spans="1:31" s="748" customFormat="1" ht="19.5" customHeight="1">
      <c r="A540" s="121"/>
      <c r="B540" s="337"/>
      <c r="C540" s="337"/>
      <c r="D540" s="747"/>
      <c r="E540" s="122"/>
      <c r="F540" s="338">
        <v>1</v>
      </c>
      <c r="G540" s="338">
        <v>0.6</v>
      </c>
      <c r="H540" s="339">
        <v>1.7999999999999999E-2</v>
      </c>
      <c r="I540" s="340">
        <v>10</v>
      </c>
      <c r="J540" s="341">
        <f t="shared" si="150"/>
        <v>6</v>
      </c>
      <c r="K540" s="123"/>
      <c r="L540" s="124"/>
      <c r="M540" s="125"/>
      <c r="N540" s="126"/>
      <c r="O540" s="120"/>
      <c r="AE540" s="264"/>
    </row>
    <row r="541" spans="1:31" s="748" customFormat="1" ht="19.5" customHeight="1">
      <c r="A541" s="121"/>
      <c r="B541" s="337"/>
      <c r="C541" s="337"/>
      <c r="D541" s="747"/>
      <c r="E541" s="122"/>
      <c r="F541" s="338">
        <v>0.9</v>
      </c>
      <c r="G541" s="338">
        <v>0.6</v>
      </c>
      <c r="H541" s="339">
        <v>1.7999999999999999E-2</v>
      </c>
      <c r="I541" s="340">
        <v>4</v>
      </c>
      <c r="J541" s="341">
        <f t="shared" ref="J541" si="170">F541*G541*I541</f>
        <v>2.16</v>
      </c>
      <c r="K541" s="123"/>
      <c r="L541" s="124"/>
      <c r="M541" s="125"/>
      <c r="N541" s="126"/>
      <c r="O541" s="120"/>
      <c r="AE541" s="264"/>
    </row>
    <row r="542" spans="1:31" s="748" customFormat="1" ht="19.5" customHeight="1" thickBot="1">
      <c r="A542" s="121"/>
      <c r="B542" s="337"/>
      <c r="C542" s="337"/>
      <c r="D542" s="747"/>
      <c r="E542" s="122"/>
      <c r="F542" s="338">
        <v>0.9</v>
      </c>
      <c r="G542" s="338">
        <v>0.55000000000000004</v>
      </c>
      <c r="H542" s="339">
        <v>1.7999999999999999E-2</v>
      </c>
      <c r="I542" s="340">
        <v>1</v>
      </c>
      <c r="J542" s="341">
        <f t="shared" ref="J542" si="171">F542*G542*I542</f>
        <v>0.49500000000000005</v>
      </c>
      <c r="K542" s="123"/>
      <c r="L542" s="124"/>
      <c r="M542" s="125"/>
      <c r="N542" s="126"/>
      <c r="O542" s="120"/>
      <c r="AE542" s="264"/>
    </row>
    <row r="543" spans="1:31" s="526" customFormat="1" ht="19.5" customHeight="1">
      <c r="A543" s="113">
        <v>43905</v>
      </c>
      <c r="B543" s="308" t="s">
        <v>31</v>
      </c>
      <c r="C543" s="308" t="s">
        <v>66</v>
      </c>
      <c r="D543" s="114" t="s">
        <v>3</v>
      </c>
      <c r="E543" s="115" t="s">
        <v>519</v>
      </c>
      <c r="F543" s="329">
        <v>0.9</v>
      </c>
      <c r="G543" s="329">
        <v>0.6</v>
      </c>
      <c r="H543" s="330">
        <v>1.7999999999999999E-2</v>
      </c>
      <c r="I543" s="331">
        <v>11</v>
      </c>
      <c r="J543" s="332">
        <f t="shared" si="150"/>
        <v>5.94</v>
      </c>
      <c r="K543" s="116">
        <f>SUM(I543:I545)</f>
        <v>50</v>
      </c>
      <c r="L543" s="117">
        <f>SUM(J543:J545)</f>
        <v>30.96</v>
      </c>
      <c r="M543" s="118" t="s">
        <v>33</v>
      </c>
      <c r="N543" s="119"/>
      <c r="O543" s="120"/>
      <c r="P543" s="526" t="s">
        <v>219</v>
      </c>
      <c r="AE543" s="264"/>
    </row>
    <row r="544" spans="1:31" s="526" customFormat="1" ht="19.5" customHeight="1">
      <c r="A544" s="121"/>
      <c r="B544" s="337"/>
      <c r="C544" s="337"/>
      <c r="D544" s="525"/>
      <c r="E544" s="122"/>
      <c r="F544" s="338">
        <v>1</v>
      </c>
      <c r="G544" s="338">
        <v>0.6</v>
      </c>
      <c r="H544" s="339">
        <v>1.7999999999999999E-2</v>
      </c>
      <c r="I544" s="340">
        <v>12</v>
      </c>
      <c r="J544" s="341">
        <f t="shared" si="150"/>
        <v>7.1999999999999993</v>
      </c>
      <c r="K544" s="123"/>
      <c r="L544" s="124"/>
      <c r="M544" s="125"/>
      <c r="N544" s="126"/>
      <c r="O544" s="120"/>
      <c r="AE544" s="264"/>
    </row>
    <row r="545" spans="1:31" s="750" customFormat="1" ht="19.5" customHeight="1" thickBot="1">
      <c r="A545" s="121"/>
      <c r="B545" s="337"/>
      <c r="C545" s="337"/>
      <c r="D545" s="749"/>
      <c r="E545" s="122"/>
      <c r="F545" s="338">
        <v>1.1000000000000001</v>
      </c>
      <c r="G545" s="338">
        <v>0.6</v>
      </c>
      <c r="H545" s="339">
        <v>1.7999999999999999E-2</v>
      </c>
      <c r="I545" s="340">
        <v>27</v>
      </c>
      <c r="J545" s="341">
        <f t="shared" ref="J545" si="172">F545*G545*I545</f>
        <v>17.82</v>
      </c>
      <c r="K545" s="123"/>
      <c r="L545" s="124"/>
      <c r="M545" s="125"/>
      <c r="N545" s="126"/>
      <c r="O545" s="120"/>
      <c r="AE545" s="264"/>
    </row>
    <row r="546" spans="1:31" s="528" customFormat="1" ht="19.5" customHeight="1">
      <c r="A546" s="113">
        <v>43905</v>
      </c>
      <c r="B546" s="308" t="s">
        <v>31</v>
      </c>
      <c r="C546" s="308" t="s">
        <v>66</v>
      </c>
      <c r="D546" s="114" t="s">
        <v>3</v>
      </c>
      <c r="E546" s="115" t="s">
        <v>520</v>
      </c>
      <c r="F546" s="329">
        <v>1.3</v>
      </c>
      <c r="G546" s="329">
        <v>0.6</v>
      </c>
      <c r="H546" s="330">
        <v>1.7999999999999999E-2</v>
      </c>
      <c r="I546" s="331">
        <v>42</v>
      </c>
      <c r="J546" s="332">
        <f t="shared" si="150"/>
        <v>32.76</v>
      </c>
      <c r="K546" s="116">
        <f>SUM(I546:I549)</f>
        <v>52</v>
      </c>
      <c r="L546" s="117">
        <f>SUM(J546:J549)</f>
        <v>40.300000000000004</v>
      </c>
      <c r="M546" s="118" t="s">
        <v>33</v>
      </c>
      <c r="N546" s="119"/>
      <c r="O546" s="120"/>
      <c r="P546" s="528" t="s">
        <v>219</v>
      </c>
      <c r="AE546" s="264"/>
    </row>
    <row r="547" spans="1:31" s="750" customFormat="1" ht="19.5" customHeight="1">
      <c r="A547" s="121"/>
      <c r="B547" s="337"/>
      <c r="C547" s="337"/>
      <c r="D547" s="749"/>
      <c r="E547" s="122"/>
      <c r="F547" s="338">
        <v>1.3</v>
      </c>
      <c r="G547" s="338">
        <v>0.55000000000000004</v>
      </c>
      <c r="H547" s="339">
        <v>1.7999999999999999E-2</v>
      </c>
      <c r="I547" s="340">
        <v>3</v>
      </c>
      <c r="J547" s="341">
        <f t="shared" si="150"/>
        <v>2.1450000000000005</v>
      </c>
      <c r="K547" s="123"/>
      <c r="L547" s="124"/>
      <c r="M547" s="125"/>
      <c r="N547" s="126"/>
      <c r="O547" s="120"/>
      <c r="AE547" s="264"/>
    </row>
    <row r="548" spans="1:31" s="750" customFormat="1" ht="19.5" customHeight="1">
      <c r="A548" s="121"/>
      <c r="B548" s="337"/>
      <c r="C548" s="337"/>
      <c r="D548" s="749"/>
      <c r="E548" s="122"/>
      <c r="F548" s="338">
        <v>1.3</v>
      </c>
      <c r="G548" s="338">
        <v>0.6</v>
      </c>
      <c r="H548" s="339">
        <v>1.7999999999999999E-2</v>
      </c>
      <c r="I548" s="340">
        <v>6</v>
      </c>
      <c r="J548" s="341">
        <f t="shared" ref="J548" si="173">F548*G548*I548</f>
        <v>4.68</v>
      </c>
      <c r="K548" s="123"/>
      <c r="L548" s="124"/>
      <c r="M548" s="125"/>
      <c r="N548" s="126"/>
      <c r="O548" s="120"/>
      <c r="AE548" s="264"/>
    </row>
    <row r="549" spans="1:31" s="528" customFormat="1" ht="19.5" customHeight="1" thickBot="1">
      <c r="A549" s="121"/>
      <c r="B549" s="337"/>
      <c r="C549" s="337"/>
      <c r="D549" s="527"/>
      <c r="E549" s="122"/>
      <c r="F549" s="338">
        <v>1.3</v>
      </c>
      <c r="G549" s="338">
        <v>0.55000000000000004</v>
      </c>
      <c r="H549" s="339">
        <v>1.7999999999999999E-2</v>
      </c>
      <c r="I549" s="340">
        <v>1</v>
      </c>
      <c r="J549" s="341">
        <f t="shared" si="150"/>
        <v>0.71500000000000008</v>
      </c>
      <c r="K549" s="123"/>
      <c r="L549" s="124"/>
      <c r="M549" s="125"/>
      <c r="N549" s="126"/>
      <c r="O549" s="120"/>
      <c r="AE549" s="264"/>
    </row>
    <row r="550" spans="1:31" s="528" customFormat="1" ht="19.5" customHeight="1">
      <c r="A550" s="113">
        <v>43905</v>
      </c>
      <c r="B550" s="308" t="s">
        <v>31</v>
      </c>
      <c r="C550" s="308" t="s">
        <v>66</v>
      </c>
      <c r="D550" s="114" t="s">
        <v>4</v>
      </c>
      <c r="E550" s="115" t="s">
        <v>521</v>
      </c>
      <c r="F550" s="329">
        <v>1.7</v>
      </c>
      <c r="G550" s="329">
        <v>0.6</v>
      </c>
      <c r="H550" s="330">
        <v>1.7999999999999999E-2</v>
      </c>
      <c r="I550" s="331">
        <v>22</v>
      </c>
      <c r="J550" s="332">
        <f t="shared" si="150"/>
        <v>22.44</v>
      </c>
      <c r="K550" s="116">
        <f>SUM(I550:I555)</f>
        <v>40</v>
      </c>
      <c r="L550" s="117">
        <f>SUM(J550:J555)</f>
        <v>45.66</v>
      </c>
      <c r="M550" s="118" t="s">
        <v>33</v>
      </c>
      <c r="N550" s="119" t="s">
        <v>32</v>
      </c>
      <c r="O550" s="120" t="s">
        <v>229</v>
      </c>
      <c r="P550" s="528" t="s">
        <v>216</v>
      </c>
      <c r="AE550" s="264"/>
    </row>
    <row r="551" spans="1:31" s="1038" customFormat="1" ht="19.5" customHeight="1">
      <c r="A551" s="121"/>
      <c r="B551" s="337"/>
      <c r="C551" s="337"/>
      <c r="D551" s="1037"/>
      <c r="E551" s="122"/>
      <c r="F551" s="338">
        <v>1.8</v>
      </c>
      <c r="G551" s="338">
        <v>0.6</v>
      </c>
      <c r="H551" s="339">
        <v>1.7999999999999999E-2</v>
      </c>
      <c r="I551" s="340">
        <v>7</v>
      </c>
      <c r="J551" s="341">
        <f t="shared" ref="J551" si="174">F551*G551*I551</f>
        <v>7.5600000000000005</v>
      </c>
      <c r="K551" s="123"/>
      <c r="L551" s="124"/>
      <c r="M551" s="125"/>
      <c r="N551" s="126"/>
      <c r="O551" s="120"/>
      <c r="AE551" s="264"/>
    </row>
    <row r="552" spans="1:31" s="1038" customFormat="1" ht="19.5" customHeight="1">
      <c r="A552" s="121"/>
      <c r="B552" s="337"/>
      <c r="C552" s="337"/>
      <c r="D552" s="1037"/>
      <c r="E552" s="122"/>
      <c r="F552" s="338">
        <v>2</v>
      </c>
      <c r="G552" s="338">
        <v>0.6</v>
      </c>
      <c r="H552" s="339">
        <v>1.7999999999999999E-2</v>
      </c>
      <c r="I552" s="340">
        <v>2</v>
      </c>
      <c r="J552" s="341">
        <f t="shared" si="150"/>
        <v>2.4</v>
      </c>
      <c r="K552" s="123"/>
      <c r="L552" s="124"/>
      <c r="M552" s="125"/>
      <c r="N552" s="126"/>
      <c r="O552" s="120"/>
      <c r="AE552" s="264"/>
    </row>
    <row r="553" spans="1:31" s="1038" customFormat="1" ht="19.5" customHeight="1">
      <c r="A553" s="121"/>
      <c r="B553" s="337"/>
      <c r="C553" s="337"/>
      <c r="D553" s="1037"/>
      <c r="E553" s="122"/>
      <c r="F553" s="338">
        <v>2.1</v>
      </c>
      <c r="G553" s="338">
        <v>0.6</v>
      </c>
      <c r="H553" s="339">
        <v>1.7999999999999999E-2</v>
      </c>
      <c r="I553" s="340">
        <v>1</v>
      </c>
      <c r="J553" s="341">
        <f t="shared" ref="J553" si="175">F553*G553*I553</f>
        <v>1.26</v>
      </c>
      <c r="K553" s="123"/>
      <c r="L553" s="124"/>
      <c r="M553" s="125"/>
      <c r="N553" s="126"/>
      <c r="O553" s="120"/>
      <c r="AE553" s="264"/>
    </row>
    <row r="554" spans="1:31" s="1038" customFormat="1" ht="19.5" customHeight="1">
      <c r="A554" s="121"/>
      <c r="B554" s="337"/>
      <c r="C554" s="337"/>
      <c r="D554" s="1037"/>
      <c r="E554" s="122"/>
      <c r="F554" s="338">
        <v>2.2000000000000002</v>
      </c>
      <c r="G554" s="338">
        <v>0.6</v>
      </c>
      <c r="H554" s="339">
        <v>1.7999999999999999E-2</v>
      </c>
      <c r="I554" s="340">
        <v>2</v>
      </c>
      <c r="J554" s="341">
        <f t="shared" ref="J554" si="176">F554*G554*I554</f>
        <v>2.64</v>
      </c>
      <c r="K554" s="123"/>
      <c r="L554" s="124"/>
      <c r="M554" s="125"/>
      <c r="N554" s="126"/>
      <c r="O554" s="120"/>
      <c r="AE554" s="264"/>
    </row>
    <row r="555" spans="1:31" s="528" customFormat="1" ht="19.5" customHeight="1" thickBot="1">
      <c r="A555" s="121"/>
      <c r="B555" s="337"/>
      <c r="C555" s="337"/>
      <c r="D555" s="527"/>
      <c r="E555" s="122"/>
      <c r="F555" s="338">
        <v>2.6</v>
      </c>
      <c r="G555" s="338">
        <v>0.6</v>
      </c>
      <c r="H555" s="339">
        <v>1.7999999999999999E-2</v>
      </c>
      <c r="I555" s="340">
        <v>6</v>
      </c>
      <c r="J555" s="341">
        <f t="shared" si="150"/>
        <v>9.36</v>
      </c>
      <c r="K555" s="123"/>
      <c r="L555" s="124"/>
      <c r="M555" s="125"/>
      <c r="N555" s="126"/>
      <c r="O555" s="120"/>
      <c r="AE555" s="264"/>
    </row>
    <row r="556" spans="1:31" s="521" customFormat="1" ht="19.5" customHeight="1">
      <c r="A556" s="113">
        <v>43905</v>
      </c>
      <c r="B556" s="308" t="s">
        <v>31</v>
      </c>
      <c r="C556" s="308" t="s">
        <v>66</v>
      </c>
      <c r="D556" s="114" t="s">
        <v>3</v>
      </c>
      <c r="E556" s="115" t="s">
        <v>522</v>
      </c>
      <c r="F556" s="329">
        <v>1.2</v>
      </c>
      <c r="G556" s="329">
        <v>0.6</v>
      </c>
      <c r="H556" s="330">
        <v>1.7999999999999999E-2</v>
      </c>
      <c r="I556" s="331">
        <v>43</v>
      </c>
      <c r="J556" s="332">
        <f t="shared" si="150"/>
        <v>30.959999999999997</v>
      </c>
      <c r="K556" s="116">
        <f>SUM(I556:I558)</f>
        <v>50</v>
      </c>
      <c r="L556" s="117">
        <f>SUM(J556:J558)</f>
        <v>36.355000000000004</v>
      </c>
      <c r="M556" s="118" t="s">
        <v>33</v>
      </c>
      <c r="N556" s="119"/>
      <c r="O556" s="120"/>
      <c r="P556" s="521" t="s">
        <v>216</v>
      </c>
      <c r="AE556" s="264"/>
    </row>
    <row r="557" spans="1:31" s="750" customFormat="1" ht="19.5" customHeight="1">
      <c r="A557" s="121"/>
      <c r="B557" s="337"/>
      <c r="C557" s="337"/>
      <c r="D557" s="749"/>
      <c r="E557" s="122"/>
      <c r="F557" s="338">
        <v>1.3</v>
      </c>
      <c r="G557" s="338">
        <v>0.6</v>
      </c>
      <c r="H557" s="339">
        <v>1.7999999999999999E-2</v>
      </c>
      <c r="I557" s="340">
        <v>6</v>
      </c>
      <c r="J557" s="341">
        <f t="shared" ref="J557:J558" si="177">F557*G557*I557</f>
        <v>4.68</v>
      </c>
      <c r="K557" s="123"/>
      <c r="L557" s="124"/>
      <c r="M557" s="125"/>
      <c r="N557" s="126"/>
      <c r="O557" s="120"/>
      <c r="AE557" s="264"/>
    </row>
    <row r="558" spans="1:31" s="750" customFormat="1" ht="19.5" customHeight="1" thickBot="1">
      <c r="A558" s="121"/>
      <c r="B558" s="337"/>
      <c r="C558" s="337"/>
      <c r="D558" s="749"/>
      <c r="E558" s="122"/>
      <c r="F558" s="338">
        <v>1.3</v>
      </c>
      <c r="G558" s="338">
        <v>0.55000000000000004</v>
      </c>
      <c r="H558" s="339">
        <v>1.7999999999999999E-2</v>
      </c>
      <c r="I558" s="340">
        <v>1</v>
      </c>
      <c r="J558" s="341">
        <f t="shared" si="177"/>
        <v>0.71500000000000008</v>
      </c>
      <c r="K558" s="123"/>
      <c r="L558" s="124"/>
      <c r="M558" s="125"/>
      <c r="N558" s="126"/>
      <c r="O558" s="120"/>
      <c r="AE558" s="264"/>
    </row>
    <row r="559" spans="1:31" s="530" customFormat="1" ht="19.5" customHeight="1">
      <c r="A559" s="113">
        <v>43905</v>
      </c>
      <c r="B559" s="308" t="s">
        <v>31</v>
      </c>
      <c r="C559" s="308" t="s">
        <v>66</v>
      </c>
      <c r="D559" s="114" t="s">
        <v>3</v>
      </c>
      <c r="E559" s="115" t="s">
        <v>527</v>
      </c>
      <c r="F559" s="329">
        <v>1.4</v>
      </c>
      <c r="G559" s="329">
        <v>1</v>
      </c>
      <c r="H559" s="330">
        <v>1.7999999999999999E-2</v>
      </c>
      <c r="I559" s="331">
        <v>12</v>
      </c>
      <c r="J559" s="332">
        <f t="shared" si="150"/>
        <v>16.799999999999997</v>
      </c>
      <c r="K559" s="116">
        <f>SUM(I559:I566)</f>
        <v>44</v>
      </c>
      <c r="L559" s="117">
        <f>SUM(J559:J566)</f>
        <v>66.899999999999991</v>
      </c>
      <c r="M559" s="118" t="s">
        <v>33</v>
      </c>
      <c r="N559" s="119"/>
      <c r="O559" s="120"/>
      <c r="P559" s="530" t="s">
        <v>219</v>
      </c>
      <c r="AE559" s="264"/>
    </row>
    <row r="560" spans="1:31" s="1040" customFormat="1" ht="19.5" customHeight="1">
      <c r="A560" s="121"/>
      <c r="B560" s="337"/>
      <c r="C560" s="337"/>
      <c r="D560" s="1039"/>
      <c r="E560" s="122"/>
      <c r="F560" s="338">
        <v>1.5</v>
      </c>
      <c r="G560" s="338">
        <v>1</v>
      </c>
      <c r="H560" s="339">
        <v>1.7999999999999999E-2</v>
      </c>
      <c r="I560" s="340">
        <v>7</v>
      </c>
      <c r="J560" s="341">
        <f t="shared" ref="J560:J563" si="178">F560*G560*I560</f>
        <v>10.5</v>
      </c>
      <c r="K560" s="123"/>
      <c r="L560" s="124"/>
      <c r="M560" s="125"/>
      <c r="N560" s="126"/>
      <c r="O560" s="120"/>
      <c r="AE560" s="264"/>
    </row>
    <row r="561" spans="1:31" s="1040" customFormat="1" ht="19.5" customHeight="1">
      <c r="A561" s="121"/>
      <c r="B561" s="337"/>
      <c r="C561" s="337"/>
      <c r="D561" s="1039"/>
      <c r="E561" s="122"/>
      <c r="F561" s="338">
        <v>1.2</v>
      </c>
      <c r="G561" s="338">
        <v>1</v>
      </c>
      <c r="H561" s="339">
        <v>1.7999999999999999E-2</v>
      </c>
      <c r="I561" s="340">
        <v>3</v>
      </c>
      <c r="J561" s="341">
        <f t="shared" si="178"/>
        <v>3.5999999999999996</v>
      </c>
      <c r="K561" s="123"/>
      <c r="L561" s="124"/>
      <c r="M561" s="125"/>
      <c r="N561" s="126"/>
      <c r="O561" s="120"/>
      <c r="AE561" s="264"/>
    </row>
    <row r="562" spans="1:31" s="1040" customFormat="1" ht="19.5" customHeight="1">
      <c r="A562" s="121"/>
      <c r="B562" s="337"/>
      <c r="C562" s="337"/>
      <c r="D562" s="1039"/>
      <c r="E562" s="122"/>
      <c r="F562" s="338">
        <v>1.7</v>
      </c>
      <c r="G562" s="338">
        <v>1</v>
      </c>
      <c r="H562" s="339">
        <v>1.7999999999999999E-2</v>
      </c>
      <c r="I562" s="340">
        <v>17</v>
      </c>
      <c r="J562" s="341">
        <f t="shared" si="178"/>
        <v>28.9</v>
      </c>
      <c r="K562" s="123"/>
      <c r="L562" s="124"/>
      <c r="M562" s="125"/>
      <c r="N562" s="126"/>
      <c r="O562" s="120"/>
      <c r="AE562" s="264"/>
    </row>
    <row r="563" spans="1:31" s="1040" customFormat="1" ht="19.5" customHeight="1">
      <c r="A563" s="121"/>
      <c r="B563" s="337"/>
      <c r="C563" s="337"/>
      <c r="D563" s="1039"/>
      <c r="E563" s="122"/>
      <c r="F563" s="338">
        <v>1.6</v>
      </c>
      <c r="G563" s="338">
        <v>1</v>
      </c>
      <c r="H563" s="339">
        <v>1.7999999999999999E-2</v>
      </c>
      <c r="I563" s="340">
        <v>1</v>
      </c>
      <c r="J563" s="341">
        <f t="shared" si="178"/>
        <v>1.6</v>
      </c>
      <c r="K563" s="123"/>
      <c r="L563" s="124"/>
      <c r="M563" s="125"/>
      <c r="N563" s="126"/>
      <c r="O563" s="120"/>
      <c r="AE563" s="264"/>
    </row>
    <row r="564" spans="1:31" s="1040" customFormat="1" ht="19.5" customHeight="1">
      <c r="A564" s="121"/>
      <c r="B564" s="337"/>
      <c r="C564" s="337"/>
      <c r="D564" s="1039"/>
      <c r="E564" s="122"/>
      <c r="F564" s="338">
        <v>1.3</v>
      </c>
      <c r="G564" s="338">
        <v>1</v>
      </c>
      <c r="H564" s="339">
        <v>1.7999999999999999E-2</v>
      </c>
      <c r="I564" s="340">
        <v>2</v>
      </c>
      <c r="J564" s="341">
        <f t="shared" si="150"/>
        <v>2.6</v>
      </c>
      <c r="K564" s="123"/>
      <c r="L564" s="124"/>
      <c r="M564" s="125"/>
      <c r="N564" s="126"/>
      <c r="O564" s="120"/>
      <c r="AE564" s="264"/>
    </row>
    <row r="565" spans="1:31" s="1040" customFormat="1" ht="19.5" customHeight="1">
      <c r="A565" s="121"/>
      <c r="B565" s="337"/>
      <c r="C565" s="337"/>
      <c r="D565" s="1039"/>
      <c r="E565" s="122"/>
      <c r="F565" s="338">
        <v>1.8</v>
      </c>
      <c r="G565" s="338">
        <v>1</v>
      </c>
      <c r="H565" s="339">
        <v>1.7999999999999999E-2</v>
      </c>
      <c r="I565" s="340">
        <v>1</v>
      </c>
      <c r="J565" s="341">
        <f t="shared" ref="J565" si="179">F565*G565*I565</f>
        <v>1.8</v>
      </c>
      <c r="K565" s="123"/>
      <c r="L565" s="124"/>
      <c r="M565" s="125"/>
      <c r="N565" s="126"/>
      <c r="O565" s="120"/>
      <c r="AE565" s="264"/>
    </row>
    <row r="566" spans="1:31" s="1040" customFormat="1" ht="19.5" customHeight="1" thickBot="1">
      <c r="A566" s="121"/>
      <c r="B566" s="337"/>
      <c r="C566" s="337"/>
      <c r="D566" s="1039"/>
      <c r="E566" s="122"/>
      <c r="F566" s="338">
        <v>1.1000000000000001</v>
      </c>
      <c r="G566" s="338">
        <v>1</v>
      </c>
      <c r="H566" s="339">
        <v>1.7999999999999999E-2</v>
      </c>
      <c r="I566" s="340">
        <v>1</v>
      </c>
      <c r="J566" s="341">
        <f t="shared" ref="J566" si="180">F566*G566*I566</f>
        <v>1.1000000000000001</v>
      </c>
      <c r="K566" s="123"/>
      <c r="L566" s="124"/>
      <c r="M566" s="125"/>
      <c r="N566" s="126"/>
      <c r="O566" s="120"/>
      <c r="AE566" s="264"/>
    </row>
    <row r="567" spans="1:31" s="530" customFormat="1" ht="19.5" customHeight="1">
      <c r="A567" s="113">
        <v>43905</v>
      </c>
      <c r="B567" s="308" t="s">
        <v>31</v>
      </c>
      <c r="C567" s="308" t="s">
        <v>66</v>
      </c>
      <c r="D567" s="114" t="s">
        <v>4</v>
      </c>
      <c r="E567" s="115" t="s">
        <v>528</v>
      </c>
      <c r="F567" s="329">
        <v>1.7</v>
      </c>
      <c r="G567" s="329">
        <v>0.6</v>
      </c>
      <c r="H567" s="330">
        <v>1.7999999999999999E-2</v>
      </c>
      <c r="I567" s="331">
        <v>26</v>
      </c>
      <c r="J567" s="332">
        <f t="shared" si="150"/>
        <v>26.52</v>
      </c>
      <c r="K567" s="116">
        <f>SUM(I567:I570)</f>
        <v>51</v>
      </c>
      <c r="L567" s="117">
        <f>SUM(J567:J570)</f>
        <v>54.36</v>
      </c>
      <c r="M567" s="118" t="s">
        <v>33</v>
      </c>
      <c r="N567" s="119" t="s">
        <v>32</v>
      </c>
      <c r="O567" s="120" t="s">
        <v>229</v>
      </c>
      <c r="P567" s="530" t="s">
        <v>216</v>
      </c>
      <c r="AE567" s="264"/>
    </row>
    <row r="568" spans="1:31" s="750" customFormat="1" ht="19.5" customHeight="1">
      <c r="A568" s="121"/>
      <c r="B568" s="337"/>
      <c r="C568" s="337"/>
      <c r="D568" s="749"/>
      <c r="E568" s="122"/>
      <c r="F568" s="338">
        <v>1.8</v>
      </c>
      <c r="G568" s="338">
        <v>0.6</v>
      </c>
      <c r="H568" s="339">
        <v>1.7999999999999999E-2</v>
      </c>
      <c r="I568" s="340">
        <v>13</v>
      </c>
      <c r="J568" s="341">
        <f t="shared" ref="J568" si="181">F568*G568*I568</f>
        <v>14.040000000000001</v>
      </c>
      <c r="K568" s="123"/>
      <c r="L568" s="124"/>
      <c r="M568" s="125"/>
      <c r="N568" s="126"/>
      <c r="O568" s="120"/>
      <c r="AE568" s="264"/>
    </row>
    <row r="569" spans="1:31" s="530" customFormat="1" ht="19.5" customHeight="1">
      <c r="A569" s="121"/>
      <c r="B569" s="337"/>
      <c r="C569" s="337"/>
      <c r="D569" s="529"/>
      <c r="E569" s="122"/>
      <c r="F569" s="338">
        <v>1.9</v>
      </c>
      <c r="G569" s="338">
        <v>0.6</v>
      </c>
      <c r="H569" s="339">
        <v>1.7999999999999999E-2</v>
      </c>
      <c r="I569" s="340">
        <v>10</v>
      </c>
      <c r="J569" s="341">
        <f t="shared" si="150"/>
        <v>11.399999999999999</v>
      </c>
      <c r="K569" s="123"/>
      <c r="L569" s="124"/>
      <c r="M569" s="125"/>
      <c r="N569" s="126"/>
      <c r="O569" s="120"/>
      <c r="AE569" s="264"/>
    </row>
    <row r="570" spans="1:31" s="530" customFormat="1" ht="19.5" customHeight="1" thickBot="1">
      <c r="A570" s="121"/>
      <c r="B570" s="337"/>
      <c r="C570" s="337"/>
      <c r="D570" s="529"/>
      <c r="E570" s="122"/>
      <c r="F570" s="338">
        <v>2</v>
      </c>
      <c r="G570" s="338">
        <v>0.6</v>
      </c>
      <c r="H570" s="339">
        <v>1.7999999999999999E-2</v>
      </c>
      <c r="I570" s="340">
        <v>2</v>
      </c>
      <c r="J570" s="341">
        <f t="shared" si="150"/>
        <v>2.4</v>
      </c>
      <c r="K570" s="123"/>
      <c r="L570" s="124"/>
      <c r="M570" s="125"/>
      <c r="N570" s="126"/>
      <c r="O570" s="120"/>
      <c r="AE570" s="264"/>
    </row>
    <row r="571" spans="1:31" s="530" customFormat="1" ht="19.5" customHeight="1">
      <c r="A571" s="113">
        <v>43905</v>
      </c>
      <c r="B571" s="308" t="s">
        <v>31</v>
      </c>
      <c r="C571" s="308" t="s">
        <v>66</v>
      </c>
      <c r="D571" s="114" t="s">
        <v>3</v>
      </c>
      <c r="E571" s="115" t="s">
        <v>549</v>
      </c>
      <c r="F571" s="329">
        <v>1.8</v>
      </c>
      <c r="G571" s="329">
        <v>1</v>
      </c>
      <c r="H571" s="330">
        <v>1.7999999999999999E-2</v>
      </c>
      <c r="I571" s="331">
        <v>8</v>
      </c>
      <c r="J571" s="332">
        <f t="shared" si="150"/>
        <v>14.4</v>
      </c>
      <c r="K571" s="116">
        <f>SUM(I571:I577)</f>
        <v>47</v>
      </c>
      <c r="L571" s="117">
        <f>SUM(J571:J577)</f>
        <v>72.539999999999992</v>
      </c>
      <c r="M571" s="118" t="s">
        <v>33</v>
      </c>
      <c r="N571" s="119"/>
      <c r="O571" s="120"/>
      <c r="P571" s="530" t="s">
        <v>219</v>
      </c>
      <c r="AE571" s="264"/>
    </row>
    <row r="572" spans="1:31" s="1042" customFormat="1" ht="19.5" customHeight="1">
      <c r="A572" s="121"/>
      <c r="B572" s="337"/>
      <c r="C572" s="337"/>
      <c r="D572" s="1041"/>
      <c r="E572" s="122"/>
      <c r="F572" s="338">
        <v>1.9</v>
      </c>
      <c r="G572" s="338">
        <v>1</v>
      </c>
      <c r="H572" s="339">
        <v>1.7999999999999999E-2</v>
      </c>
      <c r="I572" s="340">
        <v>5</v>
      </c>
      <c r="J572" s="341">
        <f t="shared" ref="J572:J573" si="182">F572*G572*I572</f>
        <v>9.5</v>
      </c>
      <c r="K572" s="123"/>
      <c r="L572" s="124"/>
      <c r="M572" s="125"/>
      <c r="N572" s="126"/>
      <c r="O572" s="120"/>
      <c r="AE572" s="264"/>
    </row>
    <row r="573" spans="1:31" s="1042" customFormat="1" ht="19.5" customHeight="1">
      <c r="A573" s="121"/>
      <c r="B573" s="337"/>
      <c r="C573" s="337"/>
      <c r="D573" s="1041"/>
      <c r="E573" s="122"/>
      <c r="F573" s="338">
        <v>1.3</v>
      </c>
      <c r="G573" s="338">
        <v>1</v>
      </c>
      <c r="H573" s="339">
        <v>1.7999999999999999E-2</v>
      </c>
      <c r="I573" s="340">
        <v>5</v>
      </c>
      <c r="J573" s="341">
        <f t="shared" si="182"/>
        <v>6.5</v>
      </c>
      <c r="K573" s="123"/>
      <c r="L573" s="124"/>
      <c r="M573" s="125"/>
      <c r="N573" s="126"/>
      <c r="O573" s="120"/>
      <c r="AE573" s="264"/>
    </row>
    <row r="574" spans="1:31" s="1042" customFormat="1" ht="19.5" customHeight="1">
      <c r="A574" s="121"/>
      <c r="B574" s="337"/>
      <c r="C574" s="337"/>
      <c r="D574" s="1041"/>
      <c r="E574" s="122"/>
      <c r="F574" s="338">
        <v>1.4</v>
      </c>
      <c r="G574" s="338">
        <v>1</v>
      </c>
      <c r="H574" s="339">
        <v>1.7999999999999999E-2</v>
      </c>
      <c r="I574" s="340">
        <v>19</v>
      </c>
      <c r="J574" s="341">
        <f t="shared" ref="J574:J575" si="183">F574*G574*I574</f>
        <v>26.599999999999998</v>
      </c>
      <c r="K574" s="123"/>
      <c r="L574" s="124"/>
      <c r="M574" s="125"/>
      <c r="N574" s="126"/>
      <c r="O574" s="120"/>
      <c r="AE574" s="264"/>
    </row>
    <row r="575" spans="1:31" s="1042" customFormat="1" ht="19.5" customHeight="1">
      <c r="A575" s="121"/>
      <c r="B575" s="337"/>
      <c r="C575" s="337"/>
      <c r="D575" s="1041"/>
      <c r="E575" s="122"/>
      <c r="F575" s="338">
        <v>1.5</v>
      </c>
      <c r="G575" s="338">
        <v>1</v>
      </c>
      <c r="H575" s="339">
        <v>1.7999999999999999E-2</v>
      </c>
      <c r="I575" s="340">
        <v>3</v>
      </c>
      <c r="J575" s="341">
        <f t="shared" si="183"/>
        <v>4.5</v>
      </c>
      <c r="K575" s="123"/>
      <c r="L575" s="124"/>
      <c r="M575" s="125"/>
      <c r="N575" s="126"/>
      <c r="O575" s="120"/>
      <c r="AE575" s="264"/>
    </row>
    <row r="576" spans="1:31" s="750" customFormat="1" ht="19.5" customHeight="1">
      <c r="A576" s="121"/>
      <c r="B576" s="337"/>
      <c r="C576" s="337"/>
      <c r="D576" s="749"/>
      <c r="E576" s="122"/>
      <c r="F576" s="338">
        <v>1.6</v>
      </c>
      <c r="G576" s="338">
        <v>1</v>
      </c>
      <c r="H576" s="339">
        <v>1.7999999999999999E-2</v>
      </c>
      <c r="I576" s="340">
        <v>6</v>
      </c>
      <c r="J576" s="341">
        <f t="shared" ref="J576" si="184">F576*G576*I576</f>
        <v>9.6000000000000014</v>
      </c>
      <c r="K576" s="123"/>
      <c r="L576" s="124"/>
      <c r="M576" s="125"/>
      <c r="N576" s="126"/>
      <c r="O576" s="120"/>
      <c r="AE576" s="264"/>
    </row>
    <row r="577" spans="1:31" s="530" customFormat="1" ht="19.5" customHeight="1" thickBot="1">
      <c r="A577" s="121"/>
      <c r="B577" s="337"/>
      <c r="C577" s="337"/>
      <c r="D577" s="529"/>
      <c r="E577" s="122"/>
      <c r="F577" s="338">
        <v>1.6</v>
      </c>
      <c r="G577" s="338">
        <v>0.9</v>
      </c>
      <c r="H577" s="339">
        <v>1.7999999999999999E-2</v>
      </c>
      <c r="I577" s="340">
        <v>1</v>
      </c>
      <c r="J577" s="341">
        <f t="shared" ref="J577:J635" si="185">F577*G577*I577</f>
        <v>1.4400000000000002</v>
      </c>
      <c r="K577" s="123"/>
      <c r="L577" s="124"/>
      <c r="M577" s="125"/>
      <c r="N577" s="126"/>
      <c r="O577" s="120"/>
      <c r="AE577" s="264"/>
    </row>
    <row r="578" spans="1:31" s="530" customFormat="1" ht="19.5" customHeight="1">
      <c r="A578" s="113">
        <v>43905</v>
      </c>
      <c r="B578" s="308" t="s">
        <v>31</v>
      </c>
      <c r="C578" s="308" t="s">
        <v>66</v>
      </c>
      <c r="D578" s="114" t="s">
        <v>3</v>
      </c>
      <c r="E578" s="115" t="s">
        <v>550</v>
      </c>
      <c r="F578" s="329">
        <v>1.4</v>
      </c>
      <c r="G578" s="329">
        <v>1</v>
      </c>
      <c r="H578" s="330">
        <v>1.7999999999999999E-2</v>
      </c>
      <c r="I578" s="331">
        <v>8</v>
      </c>
      <c r="J578" s="332">
        <f t="shared" si="185"/>
        <v>11.2</v>
      </c>
      <c r="K578" s="116">
        <f>SUM(I578:I583)</f>
        <v>39</v>
      </c>
      <c r="L578" s="117">
        <f>SUM(J578:J583)</f>
        <v>48.2</v>
      </c>
      <c r="M578" s="118" t="s">
        <v>33</v>
      </c>
      <c r="N578" s="119"/>
      <c r="O578" s="120"/>
      <c r="P578" s="530" t="s">
        <v>219</v>
      </c>
      <c r="AE578" s="264"/>
    </row>
    <row r="579" spans="1:31" s="750" customFormat="1" ht="19.5" customHeight="1">
      <c r="A579" s="121"/>
      <c r="B579" s="337"/>
      <c r="C579" s="337"/>
      <c r="D579" s="749"/>
      <c r="E579" s="122"/>
      <c r="F579" s="338">
        <v>1.3</v>
      </c>
      <c r="G579" s="338">
        <v>1</v>
      </c>
      <c r="H579" s="339">
        <v>1.7999999999999999E-2</v>
      </c>
      <c r="I579" s="340">
        <v>13</v>
      </c>
      <c r="J579" s="341">
        <f t="shared" si="185"/>
        <v>16.900000000000002</v>
      </c>
      <c r="K579" s="123"/>
      <c r="L579" s="124"/>
      <c r="M579" s="125"/>
      <c r="N579" s="126"/>
      <c r="O579" s="120"/>
      <c r="AE579" s="264"/>
    </row>
    <row r="580" spans="1:31" s="1042" customFormat="1" ht="19.5" customHeight="1">
      <c r="A580" s="121"/>
      <c r="B580" s="337"/>
      <c r="C580" s="337"/>
      <c r="D580" s="1041"/>
      <c r="E580" s="122"/>
      <c r="F580" s="338">
        <v>1.1000000000000001</v>
      </c>
      <c r="G580" s="338">
        <v>1</v>
      </c>
      <c r="H580" s="339">
        <v>1.7999999999999999E-2</v>
      </c>
      <c r="I580" s="340">
        <v>8</v>
      </c>
      <c r="J580" s="341">
        <f t="shared" si="185"/>
        <v>8.8000000000000007</v>
      </c>
      <c r="K580" s="123"/>
      <c r="L580" s="124"/>
      <c r="M580" s="125"/>
      <c r="N580" s="126"/>
      <c r="O580" s="120"/>
      <c r="AE580" s="264"/>
    </row>
    <row r="581" spans="1:31" s="750" customFormat="1" ht="19.5" customHeight="1">
      <c r="A581" s="121"/>
      <c r="B581" s="337"/>
      <c r="C581" s="337"/>
      <c r="D581" s="749"/>
      <c r="E581" s="122"/>
      <c r="F581" s="338">
        <v>1.2</v>
      </c>
      <c r="G581" s="338">
        <v>1</v>
      </c>
      <c r="H581" s="339">
        <v>1.7999999999999999E-2</v>
      </c>
      <c r="I581" s="340">
        <v>7</v>
      </c>
      <c r="J581" s="341">
        <f t="shared" ref="J581" si="186">F581*G581*I581</f>
        <v>8.4</v>
      </c>
      <c r="K581" s="123"/>
      <c r="L581" s="124"/>
      <c r="M581" s="125"/>
      <c r="N581" s="126"/>
      <c r="O581" s="120"/>
      <c r="AE581" s="264"/>
    </row>
    <row r="582" spans="1:31" s="530" customFormat="1" ht="19.5" customHeight="1">
      <c r="A582" s="121"/>
      <c r="B582" s="337"/>
      <c r="C582" s="337"/>
      <c r="D582" s="529"/>
      <c r="E582" s="122"/>
      <c r="F582" s="338">
        <v>1</v>
      </c>
      <c r="G582" s="338">
        <v>1</v>
      </c>
      <c r="H582" s="339">
        <v>1.7999999999999999E-2</v>
      </c>
      <c r="I582" s="340">
        <v>2</v>
      </c>
      <c r="J582" s="341">
        <f t="shared" si="185"/>
        <v>2</v>
      </c>
      <c r="K582" s="123"/>
      <c r="L582" s="124"/>
      <c r="M582" s="125"/>
      <c r="N582" s="126"/>
      <c r="O582" s="120"/>
      <c r="AE582" s="264"/>
    </row>
    <row r="583" spans="1:31" s="530" customFormat="1" ht="19.5" customHeight="1" thickBot="1">
      <c r="A583" s="121"/>
      <c r="B583" s="337"/>
      <c r="C583" s="337"/>
      <c r="D583" s="529"/>
      <c r="E583" s="122"/>
      <c r="F583" s="338">
        <v>0.9</v>
      </c>
      <c r="G583" s="338">
        <v>1</v>
      </c>
      <c r="H583" s="339">
        <v>1.7999999999999999E-2</v>
      </c>
      <c r="I583" s="340">
        <v>1</v>
      </c>
      <c r="J583" s="341">
        <f t="shared" si="185"/>
        <v>0.9</v>
      </c>
      <c r="K583" s="123"/>
      <c r="L583" s="124"/>
      <c r="M583" s="125"/>
      <c r="N583" s="126"/>
      <c r="O583" s="120"/>
      <c r="AE583" s="264"/>
    </row>
    <row r="584" spans="1:31" s="532" customFormat="1" ht="19.5" customHeight="1">
      <c r="A584" s="113">
        <v>43906</v>
      </c>
      <c r="B584" s="308" t="s">
        <v>31</v>
      </c>
      <c r="C584" s="308" t="s">
        <v>66</v>
      </c>
      <c r="D584" s="114" t="s">
        <v>3</v>
      </c>
      <c r="E584" s="115" t="s">
        <v>553</v>
      </c>
      <c r="F584" s="329">
        <v>1.5</v>
      </c>
      <c r="G584" s="329">
        <v>1</v>
      </c>
      <c r="H584" s="330">
        <v>1.7999999999999999E-2</v>
      </c>
      <c r="I584" s="331">
        <v>14</v>
      </c>
      <c r="J584" s="332">
        <f t="shared" si="185"/>
        <v>21</v>
      </c>
      <c r="K584" s="116">
        <f>SUM(I584:I591)</f>
        <v>44</v>
      </c>
      <c r="L584" s="117">
        <f>SUM(J584:J591)</f>
        <v>65.600000000000009</v>
      </c>
      <c r="M584" s="118" t="s">
        <v>33</v>
      </c>
      <c r="N584" s="119"/>
      <c r="O584" s="120"/>
      <c r="P584" s="532" t="s">
        <v>219</v>
      </c>
      <c r="AE584" s="264"/>
    </row>
    <row r="585" spans="1:31" s="1047" customFormat="1" ht="19.5" customHeight="1">
      <c r="A585" s="121"/>
      <c r="B585" s="337"/>
      <c r="C585" s="337"/>
      <c r="D585" s="1046"/>
      <c r="E585" s="122"/>
      <c r="F585" s="338">
        <v>1.6</v>
      </c>
      <c r="G585" s="338">
        <v>1</v>
      </c>
      <c r="H585" s="339">
        <v>1.7999999999999999E-2</v>
      </c>
      <c r="I585" s="340">
        <v>7</v>
      </c>
      <c r="J585" s="341">
        <f t="shared" ref="J585:J588" si="187">F585*G585*I585</f>
        <v>11.200000000000001</v>
      </c>
      <c r="K585" s="123"/>
      <c r="L585" s="124"/>
      <c r="M585" s="125"/>
      <c r="N585" s="126"/>
      <c r="O585" s="120"/>
      <c r="AE585" s="264"/>
    </row>
    <row r="586" spans="1:31" s="1047" customFormat="1" ht="19.5" customHeight="1">
      <c r="A586" s="121"/>
      <c r="B586" s="337"/>
      <c r="C586" s="337"/>
      <c r="D586" s="1046"/>
      <c r="E586" s="122"/>
      <c r="F586" s="338">
        <v>1.4</v>
      </c>
      <c r="G586" s="338">
        <v>1</v>
      </c>
      <c r="H586" s="339">
        <v>1.7999999999999999E-2</v>
      </c>
      <c r="I586" s="340">
        <v>7</v>
      </c>
      <c r="J586" s="341">
        <f t="shared" si="187"/>
        <v>9.7999999999999989</v>
      </c>
      <c r="K586" s="123"/>
      <c r="L586" s="124"/>
      <c r="M586" s="125"/>
      <c r="N586" s="126"/>
      <c r="O586" s="120"/>
      <c r="AE586" s="264"/>
    </row>
    <row r="587" spans="1:31" s="1047" customFormat="1" ht="19.5" customHeight="1">
      <c r="A587" s="121"/>
      <c r="B587" s="337"/>
      <c r="C587" s="337"/>
      <c r="D587" s="1046"/>
      <c r="E587" s="122"/>
      <c r="F587" s="338">
        <v>1.3</v>
      </c>
      <c r="G587" s="338">
        <v>1</v>
      </c>
      <c r="H587" s="339">
        <v>1.7999999999999999E-2</v>
      </c>
      <c r="I587" s="340">
        <v>9</v>
      </c>
      <c r="J587" s="341">
        <f t="shared" si="187"/>
        <v>11.700000000000001</v>
      </c>
      <c r="K587" s="123"/>
      <c r="L587" s="124"/>
      <c r="M587" s="125"/>
      <c r="N587" s="126"/>
      <c r="O587" s="120"/>
      <c r="AE587" s="264"/>
    </row>
    <row r="588" spans="1:31" s="1047" customFormat="1" ht="19.5" customHeight="1">
      <c r="A588" s="121"/>
      <c r="B588" s="337"/>
      <c r="C588" s="337"/>
      <c r="D588" s="1046"/>
      <c r="E588" s="122"/>
      <c r="F588" s="338">
        <v>1.2</v>
      </c>
      <c r="G588" s="338">
        <v>1</v>
      </c>
      <c r="H588" s="339">
        <v>1.7999999999999999E-2</v>
      </c>
      <c r="I588" s="340">
        <v>1</v>
      </c>
      <c r="J588" s="341">
        <f t="shared" si="187"/>
        <v>1.2</v>
      </c>
      <c r="K588" s="123"/>
      <c r="L588" s="124"/>
      <c r="M588" s="125"/>
      <c r="N588" s="126"/>
      <c r="O588" s="120"/>
      <c r="AE588" s="264"/>
    </row>
    <row r="589" spans="1:31" s="750" customFormat="1" ht="19.5" customHeight="1">
      <c r="A589" s="121"/>
      <c r="B589" s="337"/>
      <c r="C589" s="337"/>
      <c r="D589" s="749"/>
      <c r="E589" s="122"/>
      <c r="F589" s="338">
        <v>1.8</v>
      </c>
      <c r="G589" s="338">
        <v>1</v>
      </c>
      <c r="H589" s="339">
        <v>1.7999999999999999E-2</v>
      </c>
      <c r="I589" s="340">
        <v>3</v>
      </c>
      <c r="J589" s="341">
        <f t="shared" si="185"/>
        <v>5.4</v>
      </c>
      <c r="K589" s="123"/>
      <c r="L589" s="124"/>
      <c r="M589" s="125"/>
      <c r="N589" s="126"/>
      <c r="O589" s="120"/>
      <c r="AE589" s="264"/>
    </row>
    <row r="590" spans="1:31" s="750" customFormat="1" ht="19.5" customHeight="1">
      <c r="A590" s="121"/>
      <c r="B590" s="337"/>
      <c r="C590" s="337"/>
      <c r="D590" s="749"/>
      <c r="E590" s="122"/>
      <c r="F590" s="338">
        <v>1.9</v>
      </c>
      <c r="G590" s="338">
        <v>1</v>
      </c>
      <c r="H590" s="339">
        <v>1.7999999999999999E-2</v>
      </c>
      <c r="I590" s="340">
        <v>2</v>
      </c>
      <c r="J590" s="341">
        <f t="shared" si="185"/>
        <v>3.8</v>
      </c>
      <c r="K590" s="123"/>
      <c r="L590" s="124"/>
      <c r="M590" s="125"/>
      <c r="N590" s="126"/>
      <c r="O590" s="120"/>
      <c r="AE590" s="264"/>
    </row>
    <row r="591" spans="1:31" s="750" customFormat="1" ht="19.5" customHeight="1" thickBot="1">
      <c r="A591" s="121"/>
      <c r="B591" s="337"/>
      <c r="C591" s="337"/>
      <c r="D591" s="749"/>
      <c r="E591" s="122"/>
      <c r="F591" s="338">
        <v>1.5</v>
      </c>
      <c r="G591" s="338">
        <v>1</v>
      </c>
      <c r="H591" s="339">
        <v>1.7999999999999999E-2</v>
      </c>
      <c r="I591" s="340">
        <v>1</v>
      </c>
      <c r="J591" s="341">
        <f t="shared" ref="J591" si="188">F591*G591*I591</f>
        <v>1.5</v>
      </c>
      <c r="K591" s="123"/>
      <c r="L591" s="124"/>
      <c r="M591" s="125"/>
      <c r="N591" s="126"/>
      <c r="O591" s="120"/>
      <c r="AE591" s="264"/>
    </row>
    <row r="592" spans="1:31" s="532" customFormat="1" ht="19.5" customHeight="1">
      <c r="A592" s="113">
        <v>43906</v>
      </c>
      <c r="B592" s="308" t="s">
        <v>31</v>
      </c>
      <c r="C592" s="308" t="s">
        <v>66</v>
      </c>
      <c r="D592" s="114" t="s">
        <v>4</v>
      </c>
      <c r="E592" s="115" t="s">
        <v>554</v>
      </c>
      <c r="F592" s="329">
        <v>1.4</v>
      </c>
      <c r="G592" s="329">
        <v>0.6</v>
      </c>
      <c r="H592" s="330">
        <v>1.7999999999999999E-2</v>
      </c>
      <c r="I592" s="331">
        <v>38</v>
      </c>
      <c r="J592" s="332">
        <f t="shared" si="185"/>
        <v>31.919999999999998</v>
      </c>
      <c r="K592" s="116">
        <f>SUM(I592:I594)</f>
        <v>50</v>
      </c>
      <c r="L592" s="117">
        <f>SUM(J592:J594)</f>
        <v>43.019999999999996</v>
      </c>
      <c r="M592" s="118" t="s">
        <v>33</v>
      </c>
      <c r="N592" s="119"/>
      <c r="O592" s="120"/>
      <c r="P592" s="532" t="s">
        <v>216</v>
      </c>
      <c r="AE592" s="264"/>
    </row>
    <row r="593" spans="1:31" s="750" customFormat="1" ht="19.5" customHeight="1">
      <c r="A593" s="121"/>
      <c r="B593" s="337"/>
      <c r="C593" s="337"/>
      <c r="D593" s="749"/>
      <c r="E593" s="122"/>
      <c r="F593" s="338">
        <v>1.5</v>
      </c>
      <c r="G593" s="338">
        <v>0.6</v>
      </c>
      <c r="H593" s="339">
        <v>1.7999999999999999E-2</v>
      </c>
      <c r="I593" s="340">
        <v>7</v>
      </c>
      <c r="J593" s="341">
        <f t="shared" ref="J593" si="189">F593*G593*I593</f>
        <v>6.2999999999999989</v>
      </c>
      <c r="K593" s="123"/>
      <c r="L593" s="124"/>
      <c r="M593" s="125"/>
      <c r="N593" s="126"/>
      <c r="O593" s="120"/>
      <c r="AE593" s="264"/>
    </row>
    <row r="594" spans="1:31" s="532" customFormat="1" ht="19.5" customHeight="1" thickBot="1">
      <c r="A594" s="121"/>
      <c r="B594" s="337"/>
      <c r="C594" s="337"/>
      <c r="D594" s="531"/>
      <c r="E594" s="122"/>
      <c r="F594" s="338">
        <v>1.6</v>
      </c>
      <c r="G594" s="338">
        <v>0.6</v>
      </c>
      <c r="H594" s="339">
        <v>1.7999999999999999E-2</v>
      </c>
      <c r="I594" s="340">
        <v>5</v>
      </c>
      <c r="J594" s="341">
        <f t="shared" si="185"/>
        <v>4.8</v>
      </c>
      <c r="K594" s="123"/>
      <c r="L594" s="124"/>
      <c r="M594" s="125"/>
      <c r="N594" s="126"/>
      <c r="O594" s="120"/>
      <c r="AE594" s="264"/>
    </row>
    <row r="595" spans="1:31" s="532" customFormat="1" ht="19.5" customHeight="1">
      <c r="A595" s="113">
        <v>43906</v>
      </c>
      <c r="B595" s="308" t="s">
        <v>31</v>
      </c>
      <c r="C595" s="308" t="s">
        <v>66</v>
      </c>
      <c r="D595" s="114" t="s">
        <v>4</v>
      </c>
      <c r="E595" s="115" t="s">
        <v>555</v>
      </c>
      <c r="F595" s="329">
        <v>1.2</v>
      </c>
      <c r="G595" s="329">
        <v>0.6</v>
      </c>
      <c r="H595" s="330">
        <v>1.7999999999999999E-2</v>
      </c>
      <c r="I595" s="331">
        <v>35</v>
      </c>
      <c r="J595" s="332">
        <f t="shared" si="185"/>
        <v>25.2</v>
      </c>
      <c r="K595" s="116">
        <f>SUM(I595:I596)</f>
        <v>50</v>
      </c>
      <c r="L595" s="117">
        <f>SUM(J595:J596)</f>
        <v>36.9</v>
      </c>
      <c r="M595" s="118" t="s">
        <v>33</v>
      </c>
      <c r="N595" s="119"/>
      <c r="O595" s="120"/>
      <c r="P595" s="532" t="s">
        <v>216</v>
      </c>
      <c r="AE595" s="264"/>
    </row>
    <row r="596" spans="1:31" s="750" customFormat="1" ht="19.5" customHeight="1" thickBot="1">
      <c r="A596" s="121"/>
      <c r="B596" s="337"/>
      <c r="C596" s="337"/>
      <c r="D596" s="749"/>
      <c r="E596" s="122"/>
      <c r="F596" s="338">
        <v>1.3</v>
      </c>
      <c r="G596" s="338">
        <v>0.6</v>
      </c>
      <c r="H596" s="339">
        <v>1.7999999999999999E-2</v>
      </c>
      <c r="I596" s="340">
        <v>15</v>
      </c>
      <c r="J596" s="341">
        <f t="shared" si="185"/>
        <v>11.700000000000001</v>
      </c>
      <c r="K596" s="123"/>
      <c r="L596" s="124"/>
      <c r="M596" s="125"/>
      <c r="N596" s="126"/>
      <c r="O596" s="120"/>
      <c r="AE596" s="264"/>
    </row>
    <row r="597" spans="1:31" s="530" customFormat="1" ht="19.5" customHeight="1">
      <c r="A597" s="113">
        <v>43906</v>
      </c>
      <c r="B597" s="308" t="s">
        <v>31</v>
      </c>
      <c r="C597" s="308" t="s">
        <v>66</v>
      </c>
      <c r="D597" s="114" t="s">
        <v>3</v>
      </c>
      <c r="E597" s="115" t="s">
        <v>556</v>
      </c>
      <c r="F597" s="329">
        <v>1.2</v>
      </c>
      <c r="G597" s="329">
        <v>0.6</v>
      </c>
      <c r="H597" s="330">
        <v>1.7999999999999999E-2</v>
      </c>
      <c r="I597" s="331">
        <v>9</v>
      </c>
      <c r="J597" s="332">
        <f t="shared" si="185"/>
        <v>6.4799999999999995</v>
      </c>
      <c r="K597" s="116">
        <f>SUM(I597:I600)</f>
        <v>51</v>
      </c>
      <c r="L597" s="117">
        <f>SUM(J597:J600)</f>
        <v>38.99</v>
      </c>
      <c r="M597" s="118" t="s">
        <v>33</v>
      </c>
      <c r="N597" s="119"/>
      <c r="O597" s="120"/>
      <c r="P597" s="530" t="s">
        <v>216</v>
      </c>
      <c r="AE597" s="264"/>
    </row>
    <row r="598" spans="1:31" s="750" customFormat="1" ht="19.5" customHeight="1">
      <c r="A598" s="121"/>
      <c r="B598" s="337"/>
      <c r="C598" s="337"/>
      <c r="D598" s="749"/>
      <c r="E598" s="122"/>
      <c r="F598" s="338">
        <v>1.2</v>
      </c>
      <c r="G598" s="338">
        <v>0.55000000000000004</v>
      </c>
      <c r="H598" s="339">
        <v>1.7999999999999999E-2</v>
      </c>
      <c r="I598" s="340">
        <v>1</v>
      </c>
      <c r="J598" s="341">
        <f t="shared" ref="J598" si="190">F598*G598*I598</f>
        <v>0.66</v>
      </c>
      <c r="K598" s="123"/>
      <c r="L598" s="124"/>
      <c r="M598" s="125"/>
      <c r="N598" s="126"/>
      <c r="O598" s="120"/>
      <c r="AE598" s="264"/>
    </row>
    <row r="599" spans="1:31" s="750" customFormat="1" ht="19.5" customHeight="1">
      <c r="A599" s="121"/>
      <c r="B599" s="337"/>
      <c r="C599" s="337"/>
      <c r="D599" s="749"/>
      <c r="E599" s="122"/>
      <c r="F599" s="338">
        <v>1.3</v>
      </c>
      <c r="G599" s="338">
        <v>0.6</v>
      </c>
      <c r="H599" s="339">
        <v>1.7999999999999999E-2</v>
      </c>
      <c r="I599" s="340">
        <v>39</v>
      </c>
      <c r="J599" s="341">
        <f t="shared" ref="J599:J600" si="191">F599*G599*I599</f>
        <v>30.42</v>
      </c>
      <c r="K599" s="123"/>
      <c r="L599" s="124"/>
      <c r="M599" s="125"/>
      <c r="N599" s="126"/>
      <c r="O599" s="120"/>
      <c r="AE599" s="264"/>
    </row>
    <row r="600" spans="1:31" s="750" customFormat="1" ht="19.5" customHeight="1" thickBot="1">
      <c r="A600" s="121"/>
      <c r="B600" s="337"/>
      <c r="C600" s="337"/>
      <c r="D600" s="749"/>
      <c r="E600" s="122"/>
      <c r="F600" s="338">
        <v>1.3</v>
      </c>
      <c r="G600" s="338">
        <v>0.55000000000000004</v>
      </c>
      <c r="H600" s="339">
        <v>1.7999999999999999E-2</v>
      </c>
      <c r="I600" s="340">
        <v>2</v>
      </c>
      <c r="J600" s="341">
        <f t="shared" si="191"/>
        <v>1.4300000000000002</v>
      </c>
      <c r="K600" s="123"/>
      <c r="L600" s="124"/>
      <c r="M600" s="125"/>
      <c r="N600" s="126"/>
      <c r="O600" s="120"/>
      <c r="AE600" s="264"/>
    </row>
    <row r="601" spans="1:31" s="534" customFormat="1" ht="19.5" customHeight="1">
      <c r="A601" s="113">
        <v>43906</v>
      </c>
      <c r="B601" s="308" t="s">
        <v>31</v>
      </c>
      <c r="C601" s="308" t="s">
        <v>66</v>
      </c>
      <c r="D601" s="114" t="s">
        <v>4</v>
      </c>
      <c r="E601" s="115" t="s">
        <v>557</v>
      </c>
      <c r="F601" s="329">
        <v>0.9</v>
      </c>
      <c r="G601" s="329">
        <v>0.6</v>
      </c>
      <c r="H601" s="330">
        <v>1.7999999999999999E-2</v>
      </c>
      <c r="I601" s="331">
        <v>10</v>
      </c>
      <c r="J601" s="332">
        <f t="shared" si="185"/>
        <v>5.4</v>
      </c>
      <c r="K601" s="116">
        <f>SUM(I601:I605)</f>
        <v>50</v>
      </c>
      <c r="L601" s="117">
        <f>SUM(J601:J605)</f>
        <v>32.64</v>
      </c>
      <c r="M601" s="118" t="s">
        <v>33</v>
      </c>
      <c r="N601" s="119"/>
      <c r="O601" s="120"/>
      <c r="P601" s="534" t="s">
        <v>219</v>
      </c>
      <c r="AE601" s="264"/>
    </row>
    <row r="602" spans="1:31" s="1047" customFormat="1" ht="19.5" customHeight="1">
      <c r="A602" s="121"/>
      <c r="B602" s="337"/>
      <c r="C602" s="337"/>
      <c r="D602" s="1046"/>
      <c r="E602" s="122"/>
      <c r="F602" s="338">
        <v>1</v>
      </c>
      <c r="G602" s="338">
        <v>0.6</v>
      </c>
      <c r="H602" s="339">
        <v>1.7999999999999999E-2</v>
      </c>
      <c r="I602" s="340">
        <v>10</v>
      </c>
      <c r="J602" s="341">
        <f t="shared" si="185"/>
        <v>6</v>
      </c>
      <c r="K602" s="123"/>
      <c r="L602" s="124"/>
      <c r="M602" s="125"/>
      <c r="N602" s="126"/>
      <c r="O602" s="120"/>
      <c r="AE602" s="264"/>
    </row>
    <row r="603" spans="1:31" s="1047" customFormat="1" ht="19.5" customHeight="1">
      <c r="A603" s="121"/>
      <c r="B603" s="337"/>
      <c r="C603" s="337"/>
      <c r="D603" s="1046"/>
      <c r="E603" s="122"/>
      <c r="F603" s="338">
        <v>1.1000000000000001</v>
      </c>
      <c r="G603" s="338">
        <v>0.6</v>
      </c>
      <c r="H603" s="339">
        <v>1.7999999999999999E-2</v>
      </c>
      <c r="I603" s="340">
        <v>12</v>
      </c>
      <c r="J603" s="341">
        <f t="shared" ref="J603" si="192">F603*G603*I603</f>
        <v>7.92</v>
      </c>
      <c r="K603" s="123"/>
      <c r="L603" s="124"/>
      <c r="M603" s="125"/>
      <c r="N603" s="126"/>
      <c r="O603" s="120"/>
      <c r="AE603" s="264"/>
    </row>
    <row r="604" spans="1:31" s="534" customFormat="1" ht="19.5" customHeight="1">
      <c r="A604" s="121"/>
      <c r="B604" s="337"/>
      <c r="C604" s="337"/>
      <c r="D604" s="533"/>
      <c r="E604" s="122"/>
      <c r="F604" s="338">
        <v>1.2</v>
      </c>
      <c r="G604" s="338">
        <v>0.6</v>
      </c>
      <c r="H604" s="339">
        <v>1.7999999999999999E-2</v>
      </c>
      <c r="I604" s="340">
        <v>12</v>
      </c>
      <c r="J604" s="341">
        <f t="shared" si="185"/>
        <v>8.64</v>
      </c>
      <c r="K604" s="123"/>
      <c r="L604" s="124"/>
      <c r="M604" s="125"/>
      <c r="N604" s="126"/>
      <c r="O604" s="120"/>
      <c r="AE604" s="264"/>
    </row>
    <row r="605" spans="1:31" s="534" customFormat="1" ht="19.5" customHeight="1" thickBot="1">
      <c r="A605" s="121"/>
      <c r="B605" s="337"/>
      <c r="C605" s="337"/>
      <c r="D605" s="533"/>
      <c r="E605" s="122"/>
      <c r="F605" s="338">
        <v>1.3</v>
      </c>
      <c r="G605" s="338">
        <v>0.6</v>
      </c>
      <c r="H605" s="339">
        <v>1.7999999999999999E-2</v>
      </c>
      <c r="I605" s="340">
        <v>6</v>
      </c>
      <c r="J605" s="341">
        <f t="shared" si="185"/>
        <v>4.68</v>
      </c>
      <c r="K605" s="123"/>
      <c r="L605" s="124"/>
      <c r="M605" s="125"/>
      <c r="N605" s="126"/>
      <c r="O605" s="120"/>
      <c r="AE605" s="264"/>
    </row>
    <row r="606" spans="1:31" s="534" customFormat="1" ht="19.5" customHeight="1">
      <c r="A606" s="113">
        <v>43906</v>
      </c>
      <c r="B606" s="308" t="s">
        <v>31</v>
      </c>
      <c r="C606" s="308" t="s">
        <v>66</v>
      </c>
      <c r="D606" s="114" t="s">
        <v>3</v>
      </c>
      <c r="E606" s="115" t="s">
        <v>558</v>
      </c>
      <c r="F606" s="329">
        <v>0.9</v>
      </c>
      <c r="G606" s="329">
        <v>0.6</v>
      </c>
      <c r="H606" s="330">
        <v>1.7999999999999999E-2</v>
      </c>
      <c r="I606" s="331">
        <v>5</v>
      </c>
      <c r="J606" s="332">
        <f t="shared" si="185"/>
        <v>2.7</v>
      </c>
      <c r="K606" s="116">
        <f>SUM(I606:I611)</f>
        <v>50</v>
      </c>
      <c r="L606" s="117">
        <f>SUM(J606:J611)</f>
        <v>30.705000000000005</v>
      </c>
      <c r="M606" s="118" t="s">
        <v>33</v>
      </c>
      <c r="N606" s="119"/>
      <c r="O606" s="120"/>
      <c r="P606" s="534" t="s">
        <v>216</v>
      </c>
      <c r="AE606" s="264"/>
    </row>
    <row r="607" spans="1:31" s="1047" customFormat="1" ht="19.5" customHeight="1">
      <c r="A607" s="121"/>
      <c r="B607" s="337"/>
      <c r="C607" s="337"/>
      <c r="D607" s="1046"/>
      <c r="E607" s="122"/>
      <c r="F607" s="338">
        <v>0.9</v>
      </c>
      <c r="G607" s="338">
        <v>0.55000000000000004</v>
      </c>
      <c r="H607" s="339">
        <v>1.7999999999999999E-2</v>
      </c>
      <c r="I607" s="340">
        <v>1</v>
      </c>
      <c r="J607" s="341">
        <f t="shared" si="185"/>
        <v>0.49500000000000005</v>
      </c>
      <c r="K607" s="123"/>
      <c r="L607" s="124"/>
      <c r="M607" s="125"/>
      <c r="N607" s="126"/>
      <c r="O607" s="120"/>
      <c r="AE607" s="264"/>
    </row>
    <row r="608" spans="1:31" s="1047" customFormat="1" ht="19.5" customHeight="1">
      <c r="A608" s="121"/>
      <c r="B608" s="337"/>
      <c r="C608" s="337"/>
      <c r="D608" s="1046"/>
      <c r="E608" s="122"/>
      <c r="F608" s="338">
        <v>1</v>
      </c>
      <c r="G608" s="338">
        <v>0.6</v>
      </c>
      <c r="H608" s="339">
        <v>1.7999999999999999E-2</v>
      </c>
      <c r="I608" s="340">
        <v>20</v>
      </c>
      <c r="J608" s="341">
        <f t="shared" si="185"/>
        <v>12</v>
      </c>
      <c r="K608" s="123"/>
      <c r="L608" s="124"/>
      <c r="M608" s="125"/>
      <c r="N608" s="126"/>
      <c r="O608" s="120"/>
      <c r="AE608" s="264"/>
    </row>
    <row r="609" spans="1:31" s="1047" customFormat="1" ht="19.5" customHeight="1">
      <c r="A609" s="121"/>
      <c r="B609" s="337"/>
      <c r="C609" s="337"/>
      <c r="D609" s="1046"/>
      <c r="E609" s="122"/>
      <c r="F609" s="338">
        <v>1</v>
      </c>
      <c r="G609" s="338">
        <v>0.55000000000000004</v>
      </c>
      <c r="H609" s="339">
        <v>1.7999999999999999E-2</v>
      </c>
      <c r="I609" s="340">
        <v>2</v>
      </c>
      <c r="J609" s="341">
        <f t="shared" si="185"/>
        <v>1.1000000000000001</v>
      </c>
      <c r="K609" s="123"/>
      <c r="L609" s="124"/>
      <c r="M609" s="125"/>
      <c r="N609" s="126"/>
      <c r="O609" s="120"/>
      <c r="AE609" s="264"/>
    </row>
    <row r="610" spans="1:31" s="753" customFormat="1" ht="19.5" customHeight="1">
      <c r="A610" s="121"/>
      <c r="B610" s="337"/>
      <c r="C610" s="337"/>
      <c r="D610" s="752"/>
      <c r="E610" s="122"/>
      <c r="F610" s="338">
        <v>1.1000000000000001</v>
      </c>
      <c r="G610" s="338">
        <v>0.6</v>
      </c>
      <c r="H610" s="339">
        <v>1.7999999999999999E-2</v>
      </c>
      <c r="I610" s="340">
        <v>20</v>
      </c>
      <c r="J610" s="341">
        <f t="shared" ref="J610" si="193">F610*G610*I610</f>
        <v>13.200000000000001</v>
      </c>
      <c r="K610" s="123"/>
      <c r="L610" s="124"/>
      <c r="M610" s="125"/>
      <c r="N610" s="126"/>
      <c r="O610" s="120"/>
      <c r="AE610" s="264"/>
    </row>
    <row r="611" spans="1:31" s="534" customFormat="1" ht="19.5" customHeight="1" thickBot="1">
      <c r="A611" s="121"/>
      <c r="B611" s="337"/>
      <c r="C611" s="337"/>
      <c r="D611" s="533"/>
      <c r="E611" s="122"/>
      <c r="F611" s="338">
        <v>1.1000000000000001</v>
      </c>
      <c r="G611" s="338">
        <v>0.55000000000000004</v>
      </c>
      <c r="H611" s="339">
        <v>1.7999999999999999E-2</v>
      </c>
      <c r="I611" s="340">
        <v>2</v>
      </c>
      <c r="J611" s="341">
        <f t="shared" si="185"/>
        <v>1.2100000000000002</v>
      </c>
      <c r="K611" s="123"/>
      <c r="L611" s="124"/>
      <c r="M611" s="125"/>
      <c r="N611" s="126"/>
      <c r="O611" s="120"/>
      <c r="AE611" s="264"/>
    </row>
    <row r="612" spans="1:31" s="534" customFormat="1" ht="19.5" customHeight="1">
      <c r="A612" s="113">
        <v>43906</v>
      </c>
      <c r="B612" s="308" t="s">
        <v>31</v>
      </c>
      <c r="C612" s="308" t="s">
        <v>66</v>
      </c>
      <c r="D612" s="114" t="s">
        <v>3</v>
      </c>
      <c r="E612" s="115" t="s">
        <v>559</v>
      </c>
      <c r="F612" s="329">
        <v>1.4</v>
      </c>
      <c r="G612" s="329">
        <v>0.6</v>
      </c>
      <c r="H612" s="330">
        <v>1.7999999999999999E-2</v>
      </c>
      <c r="I612" s="331">
        <v>22</v>
      </c>
      <c r="J612" s="332">
        <f t="shared" si="185"/>
        <v>18.48</v>
      </c>
      <c r="K612" s="116">
        <f>SUM(I612:I614)</f>
        <v>40</v>
      </c>
      <c r="L612" s="117">
        <f>SUM(J612:J614)</f>
        <v>34.799999999999997</v>
      </c>
      <c r="M612" s="118" t="s">
        <v>33</v>
      </c>
      <c r="N612" s="119" t="s">
        <v>32</v>
      </c>
      <c r="O612" s="120" t="s">
        <v>270</v>
      </c>
      <c r="P612" s="534" t="s">
        <v>216</v>
      </c>
      <c r="AE612" s="264"/>
    </row>
    <row r="613" spans="1:31" s="1047" customFormat="1" ht="19.5" customHeight="1">
      <c r="A613" s="121"/>
      <c r="B613" s="337"/>
      <c r="C613" s="337"/>
      <c r="D613" s="1046"/>
      <c r="E613" s="122"/>
      <c r="F613" s="338">
        <v>1.5</v>
      </c>
      <c r="G613" s="338">
        <v>0.6</v>
      </c>
      <c r="H613" s="339">
        <v>1.7999999999999999E-2</v>
      </c>
      <c r="I613" s="340">
        <v>16</v>
      </c>
      <c r="J613" s="341">
        <f t="shared" ref="J613" si="194">F613*G613*I613</f>
        <v>14.399999999999999</v>
      </c>
      <c r="K613" s="123"/>
      <c r="L613" s="124"/>
      <c r="M613" s="125"/>
      <c r="N613" s="126"/>
      <c r="O613" s="120"/>
      <c r="AE613" s="264"/>
    </row>
    <row r="614" spans="1:31" s="534" customFormat="1" ht="19.5" customHeight="1" thickBot="1">
      <c r="A614" s="121"/>
      <c r="B614" s="337"/>
      <c r="C614" s="337"/>
      <c r="D614" s="533"/>
      <c r="E614" s="122"/>
      <c r="F614" s="338">
        <v>1.6</v>
      </c>
      <c r="G614" s="338">
        <v>0.6</v>
      </c>
      <c r="H614" s="339">
        <v>1.7999999999999999E-2</v>
      </c>
      <c r="I614" s="340">
        <v>2</v>
      </c>
      <c r="J614" s="341">
        <f t="shared" si="185"/>
        <v>1.92</v>
      </c>
      <c r="K614" s="123"/>
      <c r="L614" s="124"/>
      <c r="M614" s="125"/>
      <c r="N614" s="126"/>
      <c r="O614" s="120"/>
      <c r="AE614" s="264"/>
    </row>
    <row r="615" spans="1:31" s="534" customFormat="1" ht="19.5" customHeight="1">
      <c r="A615" s="113">
        <v>43906</v>
      </c>
      <c r="B615" s="308" t="s">
        <v>31</v>
      </c>
      <c r="C615" s="308" t="s">
        <v>66</v>
      </c>
      <c r="D615" s="114" t="s">
        <v>4</v>
      </c>
      <c r="E615" s="115" t="s">
        <v>560</v>
      </c>
      <c r="F615" s="329">
        <v>1.7</v>
      </c>
      <c r="G615" s="329">
        <v>0.6</v>
      </c>
      <c r="H615" s="330">
        <v>1.7999999999999999E-2</v>
      </c>
      <c r="I615" s="331">
        <v>45</v>
      </c>
      <c r="J615" s="332">
        <f t="shared" si="185"/>
        <v>45.9</v>
      </c>
      <c r="K615" s="116">
        <f>SUM(I615:I617)</f>
        <v>55</v>
      </c>
      <c r="L615" s="117">
        <f>SUM(J615:J617)</f>
        <v>56.88</v>
      </c>
      <c r="M615" s="118" t="s">
        <v>33</v>
      </c>
      <c r="N615" s="119" t="s">
        <v>32</v>
      </c>
      <c r="O615" s="120" t="s">
        <v>229</v>
      </c>
      <c r="P615" s="534" t="s">
        <v>216</v>
      </c>
      <c r="AE615" s="264"/>
    </row>
    <row r="616" spans="1:31" s="534" customFormat="1" ht="19.5" customHeight="1">
      <c r="A616" s="121"/>
      <c r="B616" s="337"/>
      <c r="C616" s="337"/>
      <c r="D616" s="533"/>
      <c r="E616" s="122"/>
      <c r="F616" s="338">
        <v>1.8</v>
      </c>
      <c r="G616" s="338">
        <v>0.6</v>
      </c>
      <c r="H616" s="339">
        <v>1.7999999999999999E-2</v>
      </c>
      <c r="I616" s="340">
        <v>7</v>
      </c>
      <c r="J616" s="341">
        <f t="shared" si="185"/>
        <v>7.5600000000000005</v>
      </c>
      <c r="K616" s="123"/>
      <c r="L616" s="124"/>
      <c r="M616" s="125"/>
      <c r="N616" s="126"/>
      <c r="O616" s="120"/>
      <c r="AE616" s="264"/>
    </row>
    <row r="617" spans="1:31" s="534" customFormat="1" ht="19.5" customHeight="1" thickBot="1">
      <c r="A617" s="121"/>
      <c r="B617" s="337"/>
      <c r="C617" s="337"/>
      <c r="D617" s="533"/>
      <c r="E617" s="122"/>
      <c r="F617" s="338">
        <v>1.9</v>
      </c>
      <c r="G617" s="338">
        <v>0.6</v>
      </c>
      <c r="H617" s="339">
        <v>1.7999999999999999E-2</v>
      </c>
      <c r="I617" s="340">
        <v>3</v>
      </c>
      <c r="J617" s="341">
        <f t="shared" si="185"/>
        <v>3.42</v>
      </c>
      <c r="K617" s="123"/>
      <c r="L617" s="124"/>
      <c r="M617" s="125"/>
      <c r="N617" s="126"/>
      <c r="O617" s="120"/>
      <c r="AE617" s="264"/>
    </row>
    <row r="618" spans="1:31" s="534" customFormat="1" ht="19.5" customHeight="1">
      <c r="A618" s="113">
        <v>43906</v>
      </c>
      <c r="B618" s="308" t="s">
        <v>31</v>
      </c>
      <c r="C618" s="308" t="s">
        <v>66</v>
      </c>
      <c r="D618" s="114" t="s">
        <v>4</v>
      </c>
      <c r="E618" s="115" t="s">
        <v>561</v>
      </c>
      <c r="F618" s="329">
        <v>0.9</v>
      </c>
      <c r="G618" s="329">
        <v>0.6</v>
      </c>
      <c r="H618" s="330">
        <v>1.7999999999999999E-2</v>
      </c>
      <c r="I618" s="331">
        <v>14</v>
      </c>
      <c r="J618" s="332">
        <f t="shared" si="185"/>
        <v>7.5600000000000005</v>
      </c>
      <c r="K618" s="116">
        <f>SUM(I618:I622)</f>
        <v>49</v>
      </c>
      <c r="L618" s="117">
        <f>SUM(J618:J622)</f>
        <v>31.68</v>
      </c>
      <c r="M618" s="118" t="s">
        <v>33</v>
      </c>
      <c r="N618" s="119"/>
      <c r="O618" s="120"/>
      <c r="P618" s="534" t="s">
        <v>219</v>
      </c>
      <c r="AE618" s="264"/>
    </row>
    <row r="619" spans="1:31" s="753" customFormat="1" ht="19.5" customHeight="1">
      <c r="A619" s="121"/>
      <c r="B619" s="337"/>
      <c r="C619" s="337"/>
      <c r="D619" s="752"/>
      <c r="E619" s="122"/>
      <c r="F619" s="338">
        <v>1</v>
      </c>
      <c r="G619" s="338">
        <v>0.6</v>
      </c>
      <c r="H619" s="339">
        <v>1.7999999999999999E-2</v>
      </c>
      <c r="I619" s="340">
        <v>10</v>
      </c>
      <c r="J619" s="341">
        <f t="shared" ref="J619:J620" si="195">F619*G619*I619</f>
        <v>6</v>
      </c>
      <c r="K619" s="123"/>
      <c r="L619" s="124"/>
      <c r="M619" s="125"/>
      <c r="N619" s="126"/>
      <c r="O619" s="120"/>
      <c r="AE619" s="264"/>
    </row>
    <row r="620" spans="1:31" s="753" customFormat="1" ht="19.5" customHeight="1">
      <c r="A620" s="121"/>
      <c r="B620" s="337"/>
      <c r="C620" s="337"/>
      <c r="D620" s="752"/>
      <c r="E620" s="122"/>
      <c r="F620" s="338">
        <v>1.1000000000000001</v>
      </c>
      <c r="G620" s="338">
        <v>0.6</v>
      </c>
      <c r="H620" s="339">
        <v>1.7999999999999999E-2</v>
      </c>
      <c r="I620" s="340">
        <v>9</v>
      </c>
      <c r="J620" s="341">
        <f t="shared" si="195"/>
        <v>5.94</v>
      </c>
      <c r="K620" s="123"/>
      <c r="L620" s="124"/>
      <c r="M620" s="125"/>
      <c r="N620" s="126"/>
      <c r="O620" s="120"/>
      <c r="AE620" s="264"/>
    </row>
    <row r="621" spans="1:31" s="753" customFormat="1" ht="19.5" customHeight="1">
      <c r="A621" s="121"/>
      <c r="B621" s="337"/>
      <c r="C621" s="337"/>
      <c r="D621" s="752"/>
      <c r="E621" s="122"/>
      <c r="F621" s="338">
        <v>1.2</v>
      </c>
      <c r="G621" s="338">
        <v>0.6</v>
      </c>
      <c r="H621" s="339">
        <v>1.7999999999999999E-2</v>
      </c>
      <c r="I621" s="340">
        <v>5</v>
      </c>
      <c r="J621" s="341">
        <f t="shared" si="185"/>
        <v>3.5999999999999996</v>
      </c>
      <c r="K621" s="123"/>
      <c r="L621" s="124"/>
      <c r="M621" s="125"/>
      <c r="N621" s="126"/>
      <c r="O621" s="120"/>
      <c r="AE621" s="264"/>
    </row>
    <row r="622" spans="1:31" s="753" customFormat="1" ht="19.5" customHeight="1" thickBot="1">
      <c r="A622" s="121"/>
      <c r="B622" s="337"/>
      <c r="C622" s="337"/>
      <c r="D622" s="752"/>
      <c r="E622" s="122"/>
      <c r="F622" s="338">
        <v>1.3</v>
      </c>
      <c r="G622" s="338">
        <v>0.6</v>
      </c>
      <c r="H622" s="339">
        <v>1.7999999999999999E-2</v>
      </c>
      <c r="I622" s="340">
        <v>11</v>
      </c>
      <c r="J622" s="341">
        <f t="shared" ref="J622" si="196">F622*G622*I622</f>
        <v>8.58</v>
      </c>
      <c r="K622" s="123"/>
      <c r="L622" s="124"/>
      <c r="M622" s="125"/>
      <c r="N622" s="126"/>
      <c r="O622" s="120"/>
      <c r="AE622" s="264"/>
    </row>
    <row r="623" spans="1:31" s="534" customFormat="1" ht="19.5" customHeight="1">
      <c r="A623" s="113">
        <v>43906</v>
      </c>
      <c r="B623" s="308" t="s">
        <v>31</v>
      </c>
      <c r="C623" s="308" t="s">
        <v>66</v>
      </c>
      <c r="D623" s="114" t="s">
        <v>3</v>
      </c>
      <c r="E623" s="115" t="s">
        <v>562</v>
      </c>
      <c r="F623" s="329">
        <v>1.2</v>
      </c>
      <c r="G623" s="329">
        <v>0.6</v>
      </c>
      <c r="H623" s="330">
        <v>1.7999999999999999E-2</v>
      </c>
      <c r="I623" s="331">
        <v>26</v>
      </c>
      <c r="J623" s="332">
        <f t="shared" si="185"/>
        <v>18.72</v>
      </c>
      <c r="K623" s="116">
        <f>SUM(I623:I625)</f>
        <v>51</v>
      </c>
      <c r="L623" s="117">
        <f>SUM(J623:J625)</f>
        <v>38.099999999999994</v>
      </c>
      <c r="M623" s="118" t="s">
        <v>33</v>
      </c>
      <c r="N623" s="119"/>
      <c r="O623" s="120"/>
      <c r="P623" s="534" t="s">
        <v>216</v>
      </c>
      <c r="AE623" s="264"/>
    </row>
    <row r="624" spans="1:31" s="1047" customFormat="1" ht="19.5" customHeight="1">
      <c r="A624" s="121"/>
      <c r="B624" s="337"/>
      <c r="C624" s="337"/>
      <c r="D624" s="1046"/>
      <c r="E624" s="122"/>
      <c r="F624" s="338">
        <v>1.2</v>
      </c>
      <c r="G624" s="338">
        <v>0.55000000000000004</v>
      </c>
      <c r="H624" s="339">
        <v>1.7999999999999999E-2</v>
      </c>
      <c r="I624" s="340">
        <v>1</v>
      </c>
      <c r="J624" s="341">
        <f t="shared" ref="J624" si="197">F624*G624*I624</f>
        <v>0.66</v>
      </c>
      <c r="K624" s="123"/>
      <c r="L624" s="124"/>
      <c r="M624" s="125"/>
      <c r="N624" s="126"/>
      <c r="O624" s="120"/>
      <c r="AE624" s="264"/>
    </row>
    <row r="625" spans="1:31" s="534" customFormat="1" ht="19.5" customHeight="1" thickBot="1">
      <c r="A625" s="121"/>
      <c r="B625" s="337"/>
      <c r="C625" s="337"/>
      <c r="D625" s="533"/>
      <c r="E625" s="122"/>
      <c r="F625" s="338">
        <v>1.3</v>
      </c>
      <c r="G625" s="338">
        <v>0.6</v>
      </c>
      <c r="H625" s="339">
        <v>1.7999999999999999E-2</v>
      </c>
      <c r="I625" s="340">
        <v>24</v>
      </c>
      <c r="J625" s="341">
        <f t="shared" si="185"/>
        <v>18.72</v>
      </c>
      <c r="K625" s="123"/>
      <c r="L625" s="124"/>
      <c r="M625" s="125"/>
      <c r="N625" s="126"/>
      <c r="O625" s="120"/>
      <c r="AE625" s="264"/>
    </row>
    <row r="626" spans="1:31" s="537" customFormat="1" ht="19.5" customHeight="1">
      <c r="A626" s="113">
        <v>43906</v>
      </c>
      <c r="B626" s="308" t="s">
        <v>31</v>
      </c>
      <c r="C626" s="308" t="s">
        <v>66</v>
      </c>
      <c r="D626" s="114" t="s">
        <v>4</v>
      </c>
      <c r="E626" s="115" t="s">
        <v>563</v>
      </c>
      <c r="F626" s="329">
        <v>1.2</v>
      </c>
      <c r="G626" s="329">
        <v>0.6</v>
      </c>
      <c r="H626" s="330">
        <v>1.7999999999999999E-2</v>
      </c>
      <c r="I626" s="331">
        <v>43</v>
      </c>
      <c r="J626" s="332">
        <f t="shared" si="185"/>
        <v>30.959999999999997</v>
      </c>
      <c r="K626" s="116">
        <f>SUM(I626:I627)</f>
        <v>50</v>
      </c>
      <c r="L626" s="117">
        <f>SUM(J626:J627)</f>
        <v>36.419999999999995</v>
      </c>
      <c r="M626" s="118" t="s">
        <v>33</v>
      </c>
      <c r="N626" s="119"/>
      <c r="O626" s="120"/>
      <c r="P626" s="537" t="s">
        <v>216</v>
      </c>
      <c r="AE626" s="264"/>
    </row>
    <row r="627" spans="1:31" s="537" customFormat="1" ht="19.5" customHeight="1" thickBot="1">
      <c r="A627" s="121"/>
      <c r="B627" s="337"/>
      <c r="C627" s="337"/>
      <c r="D627" s="536"/>
      <c r="E627" s="122"/>
      <c r="F627" s="338">
        <v>1.3</v>
      </c>
      <c r="G627" s="338">
        <v>0.6</v>
      </c>
      <c r="H627" s="339">
        <v>1.7999999999999999E-2</v>
      </c>
      <c r="I627" s="340">
        <v>7</v>
      </c>
      <c r="J627" s="341">
        <f t="shared" si="185"/>
        <v>5.46</v>
      </c>
      <c r="K627" s="123"/>
      <c r="L627" s="124"/>
      <c r="M627" s="125"/>
      <c r="N627" s="126"/>
      <c r="O627" s="120"/>
      <c r="AE627" s="264"/>
    </row>
    <row r="628" spans="1:31" s="537" customFormat="1" ht="19.5" customHeight="1" thickBot="1">
      <c r="A628" s="113">
        <v>43906</v>
      </c>
      <c r="B628" s="308" t="s">
        <v>31</v>
      </c>
      <c r="C628" s="308" t="s">
        <v>66</v>
      </c>
      <c r="D628" s="114" t="s">
        <v>3</v>
      </c>
      <c r="E628" s="115" t="s">
        <v>564</v>
      </c>
      <c r="F628" s="329">
        <v>0.8</v>
      </c>
      <c r="G628" s="329">
        <v>0.6</v>
      </c>
      <c r="H628" s="330">
        <v>1.7999999999999999E-2</v>
      </c>
      <c r="I628" s="331">
        <v>50</v>
      </c>
      <c r="J628" s="332">
        <f>F628*G628*I628</f>
        <v>24</v>
      </c>
      <c r="K628" s="116">
        <f>SUM(I628:I628)</f>
        <v>50</v>
      </c>
      <c r="L628" s="117">
        <f>SUM(J628:J628)</f>
        <v>24</v>
      </c>
      <c r="M628" s="118" t="s">
        <v>33</v>
      </c>
      <c r="N628" s="119"/>
      <c r="O628" s="120"/>
      <c r="P628" s="537" t="s">
        <v>219</v>
      </c>
      <c r="AE628" s="264"/>
    </row>
    <row r="629" spans="1:31" s="537" customFormat="1" ht="19.5" customHeight="1">
      <c r="A629" s="113">
        <v>43906</v>
      </c>
      <c r="B629" s="308" t="s">
        <v>31</v>
      </c>
      <c r="C629" s="308" t="s">
        <v>66</v>
      </c>
      <c r="D629" s="114" t="s">
        <v>3</v>
      </c>
      <c r="E629" s="115" t="s">
        <v>565</v>
      </c>
      <c r="F629" s="329">
        <v>0.9</v>
      </c>
      <c r="G629" s="329">
        <v>0.6</v>
      </c>
      <c r="H629" s="330">
        <v>1.7999999999999999E-2</v>
      </c>
      <c r="I629" s="331">
        <v>12</v>
      </c>
      <c r="J629" s="332">
        <f t="shared" si="185"/>
        <v>6.48</v>
      </c>
      <c r="K629" s="116">
        <f>SUM(I629:I631)</f>
        <v>50</v>
      </c>
      <c r="L629" s="117">
        <f>SUM(J629:J631)</f>
        <v>30.480000000000004</v>
      </c>
      <c r="M629" s="118" t="s">
        <v>33</v>
      </c>
      <c r="N629" s="119"/>
      <c r="O629" s="120"/>
      <c r="P629" s="537" t="s">
        <v>219</v>
      </c>
      <c r="AE629" s="264"/>
    </row>
    <row r="630" spans="1:31" s="1047" customFormat="1" ht="19.5" customHeight="1">
      <c r="A630" s="121"/>
      <c r="B630" s="337"/>
      <c r="C630" s="337"/>
      <c r="D630" s="1046"/>
      <c r="E630" s="122"/>
      <c r="F630" s="338">
        <v>1</v>
      </c>
      <c r="G630" s="338">
        <v>0.6</v>
      </c>
      <c r="H630" s="339">
        <v>1.7999999999999999E-2</v>
      </c>
      <c r="I630" s="340">
        <v>18</v>
      </c>
      <c r="J630" s="341">
        <f t="shared" ref="J630" si="198">F630*G630*I630</f>
        <v>10.799999999999999</v>
      </c>
      <c r="K630" s="123"/>
      <c r="L630" s="124"/>
      <c r="M630" s="125"/>
      <c r="N630" s="126"/>
      <c r="O630" s="120"/>
      <c r="AE630" s="264"/>
    </row>
    <row r="631" spans="1:31" s="537" customFormat="1" ht="19.5" customHeight="1" thickBot="1">
      <c r="A631" s="121"/>
      <c r="B631" s="337"/>
      <c r="C631" s="337"/>
      <c r="D631" s="536"/>
      <c r="E631" s="122"/>
      <c r="F631" s="338">
        <v>1.1000000000000001</v>
      </c>
      <c r="G631" s="338">
        <v>0.6</v>
      </c>
      <c r="H631" s="339">
        <v>1.7999999999999999E-2</v>
      </c>
      <c r="I631" s="340">
        <v>20</v>
      </c>
      <c r="J631" s="341">
        <f t="shared" si="185"/>
        <v>13.200000000000001</v>
      </c>
      <c r="K631" s="123"/>
      <c r="L631" s="124"/>
      <c r="M631" s="125"/>
      <c r="N631" s="126"/>
      <c r="O631" s="120"/>
      <c r="AE631" s="264"/>
    </row>
    <row r="632" spans="1:31" s="537" customFormat="1" ht="19.5" customHeight="1">
      <c r="A632" s="113">
        <v>43906</v>
      </c>
      <c r="B632" s="308" t="s">
        <v>31</v>
      </c>
      <c r="C632" s="308" t="s">
        <v>66</v>
      </c>
      <c r="D632" s="114" t="s">
        <v>3</v>
      </c>
      <c r="E632" s="115" t="s">
        <v>566</v>
      </c>
      <c r="F632" s="329">
        <v>1.4</v>
      </c>
      <c r="G632" s="329">
        <v>0.6</v>
      </c>
      <c r="H632" s="330">
        <v>1.7999999999999999E-2</v>
      </c>
      <c r="I632" s="331">
        <v>28</v>
      </c>
      <c r="J632" s="332">
        <f t="shared" si="185"/>
        <v>23.52</v>
      </c>
      <c r="K632" s="116">
        <f>SUM(I632:I635)</f>
        <v>50</v>
      </c>
      <c r="L632" s="117">
        <f>SUM(J632:J635)</f>
        <v>44.58</v>
      </c>
      <c r="M632" s="118" t="s">
        <v>33</v>
      </c>
      <c r="N632" s="119"/>
      <c r="O632" s="120"/>
      <c r="P632" s="537" t="s">
        <v>219</v>
      </c>
      <c r="AE632" s="264"/>
    </row>
    <row r="633" spans="1:31" s="1047" customFormat="1" ht="19.5" customHeight="1">
      <c r="A633" s="121"/>
      <c r="B633" s="337"/>
      <c r="C633" s="337"/>
      <c r="D633" s="1046"/>
      <c r="E633" s="122"/>
      <c r="F633" s="338">
        <v>1.5</v>
      </c>
      <c r="G633" s="338">
        <v>0.6</v>
      </c>
      <c r="H633" s="339">
        <v>1.7999999999999999E-2</v>
      </c>
      <c r="I633" s="340">
        <v>8</v>
      </c>
      <c r="J633" s="341">
        <f t="shared" ref="J633" si="199">F633*G633*I633</f>
        <v>7.1999999999999993</v>
      </c>
      <c r="K633" s="123"/>
      <c r="L633" s="124"/>
      <c r="M633" s="125"/>
      <c r="N633" s="126"/>
      <c r="O633" s="120"/>
      <c r="AE633" s="264"/>
    </row>
    <row r="634" spans="1:31" s="537" customFormat="1" ht="19.5" customHeight="1">
      <c r="A634" s="121"/>
      <c r="B634" s="337"/>
      <c r="C634" s="337"/>
      <c r="D634" s="536"/>
      <c r="E634" s="122"/>
      <c r="F634" s="338">
        <v>1.6</v>
      </c>
      <c r="G634" s="338">
        <v>0.6</v>
      </c>
      <c r="H634" s="339">
        <v>1.7999999999999999E-2</v>
      </c>
      <c r="I634" s="340">
        <v>7</v>
      </c>
      <c r="J634" s="341">
        <f t="shared" si="185"/>
        <v>6.72</v>
      </c>
      <c r="K634" s="123"/>
      <c r="L634" s="124"/>
      <c r="M634" s="125"/>
      <c r="N634" s="126"/>
      <c r="O634" s="120"/>
      <c r="AE634" s="264"/>
    </row>
    <row r="635" spans="1:31" s="537" customFormat="1" ht="19.5" customHeight="1" thickBot="1">
      <c r="A635" s="121"/>
      <c r="B635" s="337"/>
      <c r="C635" s="337"/>
      <c r="D635" s="536"/>
      <c r="E635" s="122"/>
      <c r="F635" s="338">
        <v>1.7</v>
      </c>
      <c r="G635" s="338">
        <v>0.6</v>
      </c>
      <c r="H635" s="339">
        <v>1.7999999999999999E-2</v>
      </c>
      <c r="I635" s="340">
        <v>7</v>
      </c>
      <c r="J635" s="341">
        <f t="shared" si="185"/>
        <v>7.1400000000000006</v>
      </c>
      <c r="K635" s="123"/>
      <c r="L635" s="124"/>
      <c r="M635" s="125"/>
      <c r="N635" s="126"/>
      <c r="O635" s="120"/>
      <c r="AE635" s="264"/>
    </row>
    <row r="636" spans="1:31" s="537" customFormat="1" ht="19.5" customHeight="1">
      <c r="A636" s="113">
        <v>43906</v>
      </c>
      <c r="B636" s="308" t="s">
        <v>31</v>
      </c>
      <c r="C636" s="308" t="s">
        <v>66</v>
      </c>
      <c r="D636" s="114" t="s">
        <v>4</v>
      </c>
      <c r="E636" s="115" t="s">
        <v>572</v>
      </c>
      <c r="F636" s="329">
        <v>0.9</v>
      </c>
      <c r="G636" s="329">
        <v>0.6</v>
      </c>
      <c r="H636" s="330">
        <v>1.7999999999999999E-2</v>
      </c>
      <c r="I636" s="331">
        <v>10</v>
      </c>
      <c r="J636" s="332">
        <f t="shared" ref="J636:J713" si="200">F636*G636*I636</f>
        <v>5.4</v>
      </c>
      <c r="K636" s="116">
        <f>SUM(I636:I638)</f>
        <v>50</v>
      </c>
      <c r="L636" s="117">
        <f>SUM(J636:J638)</f>
        <v>31.200000000000003</v>
      </c>
      <c r="M636" s="118" t="s">
        <v>33</v>
      </c>
      <c r="N636" s="119"/>
      <c r="O636" s="120"/>
      <c r="P636" s="537" t="s">
        <v>216</v>
      </c>
      <c r="AE636" s="264"/>
    </row>
    <row r="637" spans="1:31" s="1049" customFormat="1" ht="19.5" customHeight="1">
      <c r="A637" s="121"/>
      <c r="B637" s="337"/>
      <c r="C637" s="337"/>
      <c r="D637" s="1048"/>
      <c r="E637" s="122"/>
      <c r="F637" s="338">
        <v>1</v>
      </c>
      <c r="G637" s="338">
        <v>0.6</v>
      </c>
      <c r="H637" s="339">
        <v>1.7999999999999999E-2</v>
      </c>
      <c r="I637" s="340">
        <v>10</v>
      </c>
      <c r="J637" s="341">
        <f t="shared" ref="J637" si="201">F637*G637*I637</f>
        <v>6</v>
      </c>
      <c r="K637" s="123"/>
      <c r="L637" s="124"/>
      <c r="M637" s="125"/>
      <c r="N637" s="126"/>
      <c r="O637" s="120"/>
      <c r="AE637" s="264"/>
    </row>
    <row r="638" spans="1:31" s="537" customFormat="1" ht="19.5" customHeight="1" thickBot="1">
      <c r="A638" s="121"/>
      <c r="B638" s="337"/>
      <c r="C638" s="337"/>
      <c r="D638" s="536"/>
      <c r="E638" s="122"/>
      <c r="F638" s="338">
        <v>1.1000000000000001</v>
      </c>
      <c r="G638" s="338">
        <v>0.6</v>
      </c>
      <c r="H638" s="339">
        <v>1.7999999999999999E-2</v>
      </c>
      <c r="I638" s="340">
        <v>30</v>
      </c>
      <c r="J638" s="341">
        <f t="shared" si="200"/>
        <v>19.8</v>
      </c>
      <c r="K638" s="123"/>
      <c r="L638" s="124"/>
      <c r="M638" s="125"/>
      <c r="N638" s="126"/>
      <c r="O638" s="120"/>
      <c r="AE638" s="264"/>
    </row>
    <row r="639" spans="1:31" s="537" customFormat="1" ht="19.5" customHeight="1">
      <c r="A639" s="113">
        <v>43906</v>
      </c>
      <c r="B639" s="308" t="s">
        <v>31</v>
      </c>
      <c r="C639" s="308" t="s">
        <v>66</v>
      </c>
      <c r="D639" s="114" t="s">
        <v>4</v>
      </c>
      <c r="E639" s="115" t="s">
        <v>573</v>
      </c>
      <c r="F639" s="329">
        <v>1.2</v>
      </c>
      <c r="G639" s="329">
        <v>0.6</v>
      </c>
      <c r="H639" s="330">
        <v>1.7999999999999999E-2</v>
      </c>
      <c r="I639" s="331">
        <v>30</v>
      </c>
      <c r="J639" s="332">
        <f t="shared" si="200"/>
        <v>21.599999999999998</v>
      </c>
      <c r="K639" s="116">
        <f>SUM(I639:I640)</f>
        <v>50</v>
      </c>
      <c r="L639" s="117">
        <f>SUM(J639:J640)</f>
        <v>37.200000000000003</v>
      </c>
      <c r="M639" s="118" t="s">
        <v>33</v>
      </c>
      <c r="N639" s="119"/>
      <c r="O639" s="120"/>
      <c r="P639" s="537" t="s">
        <v>216</v>
      </c>
      <c r="AE639" s="264"/>
    </row>
    <row r="640" spans="1:31" s="755" customFormat="1" ht="19.5" customHeight="1" thickBot="1">
      <c r="A640" s="121"/>
      <c r="B640" s="337"/>
      <c r="C640" s="337"/>
      <c r="D640" s="754"/>
      <c r="E640" s="122"/>
      <c r="F640" s="338">
        <v>1.3</v>
      </c>
      <c r="G640" s="338">
        <v>0.6</v>
      </c>
      <c r="H640" s="339">
        <v>1.7999999999999999E-2</v>
      </c>
      <c r="I640" s="340">
        <v>20</v>
      </c>
      <c r="J640" s="341">
        <f t="shared" ref="J640" si="202">F640*G640*I640</f>
        <v>15.600000000000001</v>
      </c>
      <c r="K640" s="123"/>
      <c r="L640" s="124"/>
      <c r="M640" s="125"/>
      <c r="N640" s="126"/>
      <c r="O640" s="120"/>
      <c r="AE640" s="264"/>
    </row>
    <row r="641" spans="1:31" s="537" customFormat="1" ht="19.5" customHeight="1">
      <c r="A641" s="113">
        <v>43906</v>
      </c>
      <c r="B641" s="308" t="s">
        <v>31</v>
      </c>
      <c r="C641" s="308" t="s">
        <v>66</v>
      </c>
      <c r="D641" s="114" t="s">
        <v>3</v>
      </c>
      <c r="E641" s="115" t="s">
        <v>574</v>
      </c>
      <c r="F641" s="329">
        <v>0.9</v>
      </c>
      <c r="G641" s="329">
        <v>0.6</v>
      </c>
      <c r="H641" s="330">
        <v>1.7999999999999999E-2</v>
      </c>
      <c r="I641" s="331">
        <v>2</v>
      </c>
      <c r="J641" s="332">
        <f t="shared" si="200"/>
        <v>1.08</v>
      </c>
      <c r="K641" s="116">
        <f>SUM(I641:I643)</f>
        <v>50</v>
      </c>
      <c r="L641" s="117">
        <f>SUM(J641:J643)</f>
        <v>31.92</v>
      </c>
      <c r="M641" s="118" t="s">
        <v>33</v>
      </c>
      <c r="N641" s="119"/>
      <c r="O641" s="120"/>
      <c r="P641" s="537" t="s">
        <v>216</v>
      </c>
      <c r="AE641" s="264"/>
    </row>
    <row r="642" spans="1:31" s="755" customFormat="1" ht="19.5" customHeight="1">
      <c r="A642" s="121"/>
      <c r="B642" s="337"/>
      <c r="C642" s="337"/>
      <c r="D642" s="754"/>
      <c r="E642" s="122"/>
      <c r="F642" s="338">
        <v>1</v>
      </c>
      <c r="G642" s="338">
        <v>0.6</v>
      </c>
      <c r="H642" s="339">
        <v>1.7999999999999999E-2</v>
      </c>
      <c r="I642" s="340">
        <v>14</v>
      </c>
      <c r="J642" s="341">
        <f t="shared" ref="J642" si="203">F642*G642*I642</f>
        <v>8.4</v>
      </c>
      <c r="K642" s="123"/>
      <c r="L642" s="124"/>
      <c r="M642" s="125"/>
      <c r="N642" s="126"/>
      <c r="O642" s="120"/>
      <c r="AE642" s="264"/>
    </row>
    <row r="643" spans="1:31" s="537" customFormat="1" ht="19.5" customHeight="1" thickBot="1">
      <c r="A643" s="121"/>
      <c r="B643" s="337"/>
      <c r="C643" s="337"/>
      <c r="D643" s="536"/>
      <c r="E643" s="122"/>
      <c r="F643" s="338">
        <v>1.1000000000000001</v>
      </c>
      <c r="G643" s="338">
        <v>0.6</v>
      </c>
      <c r="H643" s="339">
        <v>1.7999999999999999E-2</v>
      </c>
      <c r="I643" s="340">
        <v>34</v>
      </c>
      <c r="J643" s="341">
        <f t="shared" si="200"/>
        <v>22.44</v>
      </c>
      <c r="K643" s="123"/>
      <c r="L643" s="124"/>
      <c r="M643" s="125"/>
      <c r="N643" s="126"/>
      <c r="O643" s="120"/>
      <c r="AE643" s="264"/>
    </row>
    <row r="644" spans="1:31" s="530" customFormat="1" ht="19.5" customHeight="1">
      <c r="A644" s="113">
        <v>43907</v>
      </c>
      <c r="B644" s="308" t="s">
        <v>31</v>
      </c>
      <c r="C644" s="308" t="s">
        <v>66</v>
      </c>
      <c r="D644" s="114" t="s">
        <v>4</v>
      </c>
      <c r="E644" s="115" t="s">
        <v>575</v>
      </c>
      <c r="F644" s="329">
        <v>1.9</v>
      </c>
      <c r="G644" s="329">
        <v>0.6</v>
      </c>
      <c r="H644" s="330">
        <v>1.7999999999999999E-2</v>
      </c>
      <c r="I644" s="331">
        <v>6</v>
      </c>
      <c r="J644" s="332">
        <f t="shared" si="200"/>
        <v>6.84</v>
      </c>
      <c r="K644" s="116">
        <f>SUM(I644:I651)</f>
        <v>49</v>
      </c>
      <c r="L644" s="117">
        <f>SUM(J644:J651)</f>
        <v>54.120000000000005</v>
      </c>
      <c r="M644" s="118" t="s">
        <v>33</v>
      </c>
      <c r="N644" s="119" t="s">
        <v>32</v>
      </c>
      <c r="O644" s="120" t="s">
        <v>229</v>
      </c>
      <c r="P644" s="530" t="s">
        <v>219</v>
      </c>
      <c r="AE644" s="264"/>
    </row>
    <row r="645" spans="1:31" s="1051" customFormat="1" ht="19.5" customHeight="1">
      <c r="A645" s="121"/>
      <c r="B645" s="337"/>
      <c r="C645" s="337"/>
      <c r="D645" s="1050"/>
      <c r="E645" s="122"/>
      <c r="F645" s="338">
        <v>2.5</v>
      </c>
      <c r="G645" s="338">
        <v>0.6</v>
      </c>
      <c r="H645" s="339">
        <v>1.7999999999999999E-2</v>
      </c>
      <c r="I645" s="340">
        <v>1</v>
      </c>
      <c r="J645" s="341">
        <f t="shared" ref="J645:J647" si="204">F645*G645*I645</f>
        <v>1.5</v>
      </c>
      <c r="K645" s="123"/>
      <c r="L645" s="124"/>
      <c r="M645" s="125"/>
      <c r="N645" s="126"/>
      <c r="O645" s="120"/>
      <c r="AE645" s="264"/>
    </row>
    <row r="646" spans="1:31" s="1051" customFormat="1" ht="19.5" customHeight="1">
      <c r="A646" s="121"/>
      <c r="B646" s="337"/>
      <c r="C646" s="337"/>
      <c r="D646" s="1050"/>
      <c r="E646" s="122"/>
      <c r="F646" s="338">
        <v>2</v>
      </c>
      <c r="G646" s="338">
        <v>0.6</v>
      </c>
      <c r="H646" s="339">
        <v>1.7999999999999999E-2</v>
      </c>
      <c r="I646" s="340">
        <v>3</v>
      </c>
      <c r="J646" s="341">
        <f t="shared" si="204"/>
        <v>3.5999999999999996</v>
      </c>
      <c r="K646" s="123"/>
      <c r="L646" s="124"/>
      <c r="M646" s="125"/>
      <c r="N646" s="126"/>
      <c r="O646" s="120"/>
      <c r="AE646" s="264"/>
    </row>
    <row r="647" spans="1:31" s="1051" customFormat="1" ht="19.5" customHeight="1">
      <c r="A647" s="121"/>
      <c r="B647" s="337"/>
      <c r="C647" s="337"/>
      <c r="D647" s="1050"/>
      <c r="E647" s="122"/>
      <c r="F647" s="338">
        <v>1.7</v>
      </c>
      <c r="G647" s="338">
        <v>0.6</v>
      </c>
      <c r="H647" s="339">
        <v>1.7999999999999999E-2</v>
      </c>
      <c r="I647" s="340">
        <v>30</v>
      </c>
      <c r="J647" s="341">
        <f t="shared" si="204"/>
        <v>30.6</v>
      </c>
      <c r="K647" s="123"/>
      <c r="L647" s="124"/>
      <c r="M647" s="125"/>
      <c r="N647" s="126"/>
      <c r="O647" s="120"/>
      <c r="AE647" s="264"/>
    </row>
    <row r="648" spans="1:31" s="1051" customFormat="1" ht="19.5" customHeight="1">
      <c r="A648" s="121"/>
      <c r="B648" s="337"/>
      <c r="C648" s="337"/>
      <c r="D648" s="1050"/>
      <c r="E648" s="122"/>
      <c r="F648" s="338">
        <v>1.8</v>
      </c>
      <c r="G648" s="338">
        <v>0.6</v>
      </c>
      <c r="H648" s="339">
        <v>1.7999999999999999E-2</v>
      </c>
      <c r="I648" s="340">
        <v>2</v>
      </c>
      <c r="J648" s="341">
        <f t="shared" si="200"/>
        <v>2.16</v>
      </c>
      <c r="K648" s="123"/>
      <c r="L648" s="124"/>
      <c r="M648" s="125"/>
      <c r="N648" s="126"/>
      <c r="O648" s="120"/>
      <c r="AE648" s="264"/>
    </row>
    <row r="649" spans="1:31" s="1051" customFormat="1" ht="19.5" customHeight="1">
      <c r="A649" s="121"/>
      <c r="B649" s="337"/>
      <c r="C649" s="337"/>
      <c r="D649" s="1050"/>
      <c r="E649" s="122"/>
      <c r="F649" s="338">
        <v>2.1</v>
      </c>
      <c r="G649" s="338">
        <v>0.6</v>
      </c>
      <c r="H649" s="339">
        <v>1.7999999999999999E-2</v>
      </c>
      <c r="I649" s="340">
        <v>1</v>
      </c>
      <c r="J649" s="341">
        <f t="shared" ref="J649" si="205">F649*G649*I649</f>
        <v>1.26</v>
      </c>
      <c r="K649" s="123"/>
      <c r="L649" s="124"/>
      <c r="M649" s="125"/>
      <c r="N649" s="126"/>
      <c r="O649" s="120"/>
      <c r="AE649" s="264"/>
    </row>
    <row r="650" spans="1:31" s="1051" customFormat="1" ht="19.5" customHeight="1">
      <c r="A650" s="121"/>
      <c r="B650" s="337"/>
      <c r="C650" s="337"/>
      <c r="D650" s="1050"/>
      <c r="E650" s="122"/>
      <c r="F650" s="338">
        <v>2.2000000000000002</v>
      </c>
      <c r="G650" s="338">
        <v>0.6</v>
      </c>
      <c r="H650" s="339">
        <v>1.7999999999999999E-2</v>
      </c>
      <c r="I650" s="340">
        <v>2</v>
      </c>
      <c r="J650" s="341">
        <f t="shared" ref="J650" si="206">F650*G650*I650</f>
        <v>2.64</v>
      </c>
      <c r="K650" s="123"/>
      <c r="L650" s="124"/>
      <c r="M650" s="125"/>
      <c r="N650" s="126"/>
      <c r="O650" s="120"/>
      <c r="AE650" s="264"/>
    </row>
    <row r="651" spans="1:31" s="530" customFormat="1" ht="19.5" customHeight="1" thickBot="1">
      <c r="A651" s="121"/>
      <c r="B651" s="337"/>
      <c r="C651" s="337"/>
      <c r="D651" s="529"/>
      <c r="E651" s="122"/>
      <c r="F651" s="338">
        <v>2.2999999999999998</v>
      </c>
      <c r="G651" s="338">
        <v>0.6</v>
      </c>
      <c r="H651" s="339">
        <v>1.7999999999999999E-2</v>
      </c>
      <c r="I651" s="340">
        <v>4</v>
      </c>
      <c r="J651" s="341">
        <f t="shared" si="200"/>
        <v>5.52</v>
      </c>
      <c r="K651" s="123"/>
      <c r="L651" s="124"/>
      <c r="M651" s="125"/>
      <c r="N651" s="126"/>
      <c r="O651" s="120"/>
      <c r="AE651" s="264"/>
    </row>
    <row r="652" spans="1:31" s="539" customFormat="1" ht="19.5" customHeight="1">
      <c r="A652" s="113">
        <v>43907</v>
      </c>
      <c r="B652" s="308" t="s">
        <v>31</v>
      </c>
      <c r="C652" s="308" t="s">
        <v>66</v>
      </c>
      <c r="D652" s="114" t="s">
        <v>3</v>
      </c>
      <c r="E652" s="115" t="s">
        <v>576</v>
      </c>
      <c r="F652" s="329">
        <v>1.8</v>
      </c>
      <c r="G652" s="329">
        <v>0.6</v>
      </c>
      <c r="H652" s="330">
        <v>1.7999999999999999E-2</v>
      </c>
      <c r="I652" s="331">
        <v>13</v>
      </c>
      <c r="J652" s="332">
        <f t="shared" si="200"/>
        <v>14.040000000000001</v>
      </c>
      <c r="K652" s="116">
        <f>SUM(I652:I655)</f>
        <v>50</v>
      </c>
      <c r="L652" s="117">
        <f>SUM(J652:J655)</f>
        <v>57.015000000000001</v>
      </c>
      <c r="M652" s="118" t="s">
        <v>33</v>
      </c>
      <c r="N652" s="119"/>
      <c r="O652" s="120"/>
      <c r="P652" s="539" t="s">
        <v>219</v>
      </c>
      <c r="AE652" s="264"/>
    </row>
    <row r="653" spans="1:31" s="1051" customFormat="1" ht="19.5" customHeight="1">
      <c r="A653" s="121"/>
      <c r="B653" s="337"/>
      <c r="C653" s="337"/>
      <c r="D653" s="1050"/>
      <c r="E653" s="122"/>
      <c r="F653" s="338">
        <v>1.9</v>
      </c>
      <c r="G653" s="338">
        <v>0.6</v>
      </c>
      <c r="H653" s="339">
        <v>1.7999999999999999E-2</v>
      </c>
      <c r="I653" s="340">
        <v>16</v>
      </c>
      <c r="J653" s="341">
        <f t="shared" ref="J653" si="207">F653*G653*I653</f>
        <v>18.239999999999998</v>
      </c>
      <c r="K653" s="123"/>
      <c r="L653" s="124"/>
      <c r="M653" s="125"/>
      <c r="N653" s="126"/>
      <c r="O653" s="120"/>
      <c r="AE653" s="264"/>
    </row>
    <row r="654" spans="1:31" s="539" customFormat="1" ht="19.5" customHeight="1">
      <c r="A654" s="121"/>
      <c r="B654" s="337"/>
      <c r="C654" s="337"/>
      <c r="D654" s="538"/>
      <c r="E654" s="122"/>
      <c r="F654" s="338">
        <v>1.9</v>
      </c>
      <c r="G654" s="338">
        <v>0.55000000000000004</v>
      </c>
      <c r="H654" s="339">
        <v>1.7999999999999999E-2</v>
      </c>
      <c r="I654" s="340">
        <v>3</v>
      </c>
      <c r="J654" s="341">
        <f t="shared" si="200"/>
        <v>3.1349999999999998</v>
      </c>
      <c r="K654" s="123"/>
      <c r="L654" s="124"/>
      <c r="M654" s="125"/>
      <c r="N654" s="126"/>
      <c r="O654" s="120"/>
      <c r="AE654" s="264"/>
    </row>
    <row r="655" spans="1:31" s="539" customFormat="1" ht="19.5" customHeight="1" thickBot="1">
      <c r="A655" s="121"/>
      <c r="B655" s="337"/>
      <c r="C655" s="337"/>
      <c r="D655" s="538"/>
      <c r="E655" s="122"/>
      <c r="F655" s="338">
        <v>2</v>
      </c>
      <c r="G655" s="338">
        <v>0.6</v>
      </c>
      <c r="H655" s="339">
        <v>1.7999999999999999E-2</v>
      </c>
      <c r="I655" s="340">
        <v>18</v>
      </c>
      <c r="J655" s="341">
        <f t="shared" si="200"/>
        <v>21.599999999999998</v>
      </c>
      <c r="K655" s="123"/>
      <c r="L655" s="124"/>
      <c r="M655" s="125"/>
      <c r="N655" s="126"/>
      <c r="O655" s="120"/>
      <c r="AE655" s="264"/>
    </row>
    <row r="656" spans="1:31" s="539" customFormat="1" ht="19.5" customHeight="1">
      <c r="A656" s="113">
        <v>43907</v>
      </c>
      <c r="B656" s="308" t="s">
        <v>31</v>
      </c>
      <c r="C656" s="308" t="s">
        <v>66</v>
      </c>
      <c r="D656" s="114" t="s">
        <v>3</v>
      </c>
      <c r="E656" s="115" t="s">
        <v>577</v>
      </c>
      <c r="F656" s="329">
        <v>1.1000000000000001</v>
      </c>
      <c r="G656" s="329">
        <v>0.6</v>
      </c>
      <c r="H656" s="330">
        <v>1.7999999999999999E-2</v>
      </c>
      <c r="I656" s="331">
        <v>40</v>
      </c>
      <c r="J656" s="332">
        <f t="shared" si="200"/>
        <v>26.400000000000002</v>
      </c>
      <c r="K656" s="116">
        <f>SUM(I656:I660)</f>
        <v>50</v>
      </c>
      <c r="L656" s="117">
        <f>SUM(J656:J660)</f>
        <v>32.150000000000006</v>
      </c>
      <c r="M656" s="118" t="s">
        <v>33</v>
      </c>
      <c r="N656" s="119"/>
      <c r="O656" s="120"/>
      <c r="P656" s="539" t="s">
        <v>216</v>
      </c>
      <c r="AE656" s="264"/>
    </row>
    <row r="657" spans="1:31" s="755" customFormat="1" ht="19.5" customHeight="1">
      <c r="A657" s="121"/>
      <c r="B657" s="337"/>
      <c r="C657" s="337"/>
      <c r="D657" s="754"/>
      <c r="E657" s="122"/>
      <c r="F657" s="338">
        <v>1</v>
      </c>
      <c r="G657" s="338">
        <v>0.6</v>
      </c>
      <c r="H657" s="339">
        <v>1.7999999999999999E-2</v>
      </c>
      <c r="I657" s="340">
        <v>5</v>
      </c>
      <c r="J657" s="341">
        <f t="shared" si="200"/>
        <v>3</v>
      </c>
      <c r="K657" s="123"/>
      <c r="L657" s="124"/>
      <c r="M657" s="125"/>
      <c r="N657" s="126"/>
      <c r="O657" s="120"/>
      <c r="AE657" s="264"/>
    </row>
    <row r="658" spans="1:31" s="1051" customFormat="1" ht="19.5" customHeight="1">
      <c r="A658" s="121"/>
      <c r="B658" s="337"/>
      <c r="C658" s="337"/>
      <c r="D658" s="1050"/>
      <c r="E658" s="122"/>
      <c r="F658" s="338">
        <v>1</v>
      </c>
      <c r="G658" s="338">
        <v>0.55000000000000004</v>
      </c>
      <c r="H658" s="339">
        <v>1.7999999999999999E-2</v>
      </c>
      <c r="I658" s="340">
        <v>1</v>
      </c>
      <c r="J658" s="341">
        <f t="shared" si="200"/>
        <v>0.55000000000000004</v>
      </c>
      <c r="K658" s="123"/>
      <c r="L658" s="124"/>
      <c r="M658" s="125"/>
      <c r="N658" s="126"/>
      <c r="O658" s="120"/>
      <c r="AE658" s="264"/>
    </row>
    <row r="659" spans="1:31" s="755" customFormat="1" ht="19.5" customHeight="1">
      <c r="A659" s="121"/>
      <c r="B659" s="337"/>
      <c r="C659" s="337"/>
      <c r="D659" s="754"/>
      <c r="E659" s="122"/>
      <c r="F659" s="338">
        <v>1.1000000000000001</v>
      </c>
      <c r="G659" s="338">
        <v>0.55000000000000004</v>
      </c>
      <c r="H659" s="339">
        <v>1.7999999999999999E-2</v>
      </c>
      <c r="I659" s="340">
        <v>2</v>
      </c>
      <c r="J659" s="341">
        <f t="shared" ref="J659" si="208">F659*G659*I659</f>
        <v>1.2100000000000002</v>
      </c>
      <c r="K659" s="123"/>
      <c r="L659" s="124"/>
      <c r="M659" s="125"/>
      <c r="N659" s="126"/>
      <c r="O659" s="120"/>
      <c r="AE659" s="264"/>
    </row>
    <row r="660" spans="1:31" s="539" customFormat="1" ht="19.5" customHeight="1" thickBot="1">
      <c r="A660" s="121"/>
      <c r="B660" s="337"/>
      <c r="C660" s="337"/>
      <c r="D660" s="538"/>
      <c r="E660" s="122"/>
      <c r="F660" s="338">
        <v>0.9</v>
      </c>
      <c r="G660" s="338">
        <v>0.55000000000000004</v>
      </c>
      <c r="H660" s="339">
        <v>1.7999999999999999E-2</v>
      </c>
      <c r="I660" s="340">
        <v>2</v>
      </c>
      <c r="J660" s="341">
        <f t="shared" si="200"/>
        <v>0.9900000000000001</v>
      </c>
      <c r="K660" s="123"/>
      <c r="L660" s="124"/>
      <c r="M660" s="125"/>
      <c r="N660" s="126"/>
      <c r="O660" s="120"/>
      <c r="AE660" s="264"/>
    </row>
    <row r="661" spans="1:31" s="541" customFormat="1" ht="19.5" customHeight="1">
      <c r="A661" s="113">
        <v>43907</v>
      </c>
      <c r="B661" s="308" t="s">
        <v>31</v>
      </c>
      <c r="C661" s="308" t="s">
        <v>66</v>
      </c>
      <c r="D661" s="114" t="s">
        <v>4</v>
      </c>
      <c r="E661" s="115" t="s">
        <v>578</v>
      </c>
      <c r="F661" s="329">
        <v>0.9</v>
      </c>
      <c r="G661" s="329">
        <v>0.6</v>
      </c>
      <c r="H661" s="330">
        <v>1.7999999999999999E-2</v>
      </c>
      <c r="I661" s="331">
        <v>16</v>
      </c>
      <c r="J661" s="332">
        <f t="shared" si="200"/>
        <v>8.64</v>
      </c>
      <c r="K661" s="116">
        <f>SUM(I661:I665)</f>
        <v>50</v>
      </c>
      <c r="L661" s="117">
        <f>SUM(J661:J665)</f>
        <v>32.4</v>
      </c>
      <c r="M661" s="118" t="s">
        <v>33</v>
      </c>
      <c r="N661" s="119"/>
      <c r="O661" s="120"/>
      <c r="P661" s="541" t="s">
        <v>219</v>
      </c>
      <c r="AE661" s="264"/>
    </row>
    <row r="662" spans="1:31" s="1051" customFormat="1" ht="19.5" customHeight="1">
      <c r="A662" s="121"/>
      <c r="B662" s="337"/>
      <c r="C662" s="337"/>
      <c r="D662" s="1050"/>
      <c r="E662" s="122"/>
      <c r="F662" s="338">
        <v>1</v>
      </c>
      <c r="G662" s="338">
        <v>0.6</v>
      </c>
      <c r="H662" s="339">
        <v>1.7999999999999999E-2</v>
      </c>
      <c r="I662" s="340">
        <v>6</v>
      </c>
      <c r="J662" s="341">
        <f t="shared" si="200"/>
        <v>3.5999999999999996</v>
      </c>
      <c r="K662" s="123"/>
      <c r="L662" s="124"/>
      <c r="M662" s="125"/>
      <c r="N662" s="126"/>
      <c r="O662" s="120"/>
      <c r="AE662" s="264"/>
    </row>
    <row r="663" spans="1:31" s="1051" customFormat="1" ht="19.5" customHeight="1">
      <c r="A663" s="121"/>
      <c r="B663" s="337"/>
      <c r="C663" s="337"/>
      <c r="D663" s="1050"/>
      <c r="E663" s="122"/>
      <c r="F663" s="338">
        <v>1.1000000000000001</v>
      </c>
      <c r="G663" s="338">
        <v>0.6</v>
      </c>
      <c r="H663" s="339">
        <v>1.7999999999999999E-2</v>
      </c>
      <c r="I663" s="340">
        <v>4</v>
      </c>
      <c r="J663" s="341">
        <f t="shared" ref="J663" si="209">F663*G663*I663</f>
        <v>2.64</v>
      </c>
      <c r="K663" s="123"/>
      <c r="L663" s="124"/>
      <c r="M663" s="125"/>
      <c r="N663" s="126"/>
      <c r="O663" s="120"/>
      <c r="AE663" s="264"/>
    </row>
    <row r="664" spans="1:31" s="1051" customFormat="1" ht="19.5" customHeight="1">
      <c r="A664" s="121"/>
      <c r="B664" s="337"/>
      <c r="C664" s="337"/>
      <c r="D664" s="1050"/>
      <c r="E664" s="122"/>
      <c r="F664" s="338">
        <v>1.2</v>
      </c>
      <c r="G664" s="338">
        <v>0.6</v>
      </c>
      <c r="H664" s="339">
        <v>1.7999999999999999E-2</v>
      </c>
      <c r="I664" s="340">
        <v>20</v>
      </c>
      <c r="J664" s="341">
        <f t="shared" ref="J664" si="210">F664*G664*I664</f>
        <v>14.399999999999999</v>
      </c>
      <c r="K664" s="123"/>
      <c r="L664" s="124"/>
      <c r="M664" s="125"/>
      <c r="N664" s="126"/>
      <c r="O664" s="120"/>
      <c r="AE664" s="264"/>
    </row>
    <row r="665" spans="1:31" s="541" customFormat="1" ht="19.5" customHeight="1" thickBot="1">
      <c r="A665" s="121"/>
      <c r="B665" s="337"/>
      <c r="C665" s="337"/>
      <c r="D665" s="540"/>
      <c r="E665" s="122"/>
      <c r="F665" s="338">
        <v>1.3</v>
      </c>
      <c r="G665" s="338">
        <v>0.6</v>
      </c>
      <c r="H665" s="339">
        <v>1.7999999999999999E-2</v>
      </c>
      <c r="I665" s="340">
        <v>4</v>
      </c>
      <c r="J665" s="341">
        <f t="shared" si="200"/>
        <v>3.12</v>
      </c>
      <c r="K665" s="123"/>
      <c r="L665" s="124"/>
      <c r="M665" s="125"/>
      <c r="N665" s="126"/>
      <c r="O665" s="120"/>
      <c r="AE665" s="264"/>
    </row>
    <row r="666" spans="1:31" s="541" customFormat="1" ht="19.5" customHeight="1">
      <c r="A666" s="113">
        <v>43907</v>
      </c>
      <c r="B666" s="308" t="s">
        <v>31</v>
      </c>
      <c r="C666" s="308" t="s">
        <v>66</v>
      </c>
      <c r="D666" s="114" t="s">
        <v>3</v>
      </c>
      <c r="E666" s="115" t="s">
        <v>579</v>
      </c>
      <c r="F666" s="329">
        <v>1.2</v>
      </c>
      <c r="G666" s="329">
        <v>0.6</v>
      </c>
      <c r="H666" s="330">
        <v>1.7999999999999999E-2</v>
      </c>
      <c r="I666" s="331">
        <v>26</v>
      </c>
      <c r="J666" s="332">
        <f t="shared" si="200"/>
        <v>18.72</v>
      </c>
      <c r="K666" s="116">
        <f>SUM(I666:I667)</f>
        <v>49</v>
      </c>
      <c r="L666" s="117">
        <f>SUM(J666:J667)</f>
        <v>36.659999999999997</v>
      </c>
      <c r="M666" s="118" t="s">
        <v>33</v>
      </c>
      <c r="N666" s="119"/>
      <c r="O666" s="120"/>
      <c r="P666" s="541" t="s">
        <v>219</v>
      </c>
      <c r="AE666" s="264"/>
    </row>
    <row r="667" spans="1:31" s="755" customFormat="1" ht="19.5" customHeight="1" thickBot="1">
      <c r="A667" s="121"/>
      <c r="B667" s="337"/>
      <c r="C667" s="337"/>
      <c r="D667" s="754"/>
      <c r="E667" s="122"/>
      <c r="F667" s="338">
        <v>1.3</v>
      </c>
      <c r="G667" s="338">
        <v>0.6</v>
      </c>
      <c r="H667" s="339">
        <v>1.7999999999999999E-2</v>
      </c>
      <c r="I667" s="340">
        <v>23</v>
      </c>
      <c r="J667" s="341">
        <f t="shared" ref="J667" si="211">F667*G667*I667</f>
        <v>17.940000000000001</v>
      </c>
      <c r="K667" s="123"/>
      <c r="L667" s="124"/>
      <c r="M667" s="125"/>
      <c r="N667" s="126"/>
      <c r="O667" s="120"/>
      <c r="AE667" s="264"/>
    </row>
    <row r="668" spans="1:31" s="541" customFormat="1" ht="19.5" customHeight="1">
      <c r="A668" s="113">
        <v>43907</v>
      </c>
      <c r="B668" s="308" t="s">
        <v>31</v>
      </c>
      <c r="C668" s="308" t="s">
        <v>66</v>
      </c>
      <c r="D668" s="114" t="s">
        <v>3</v>
      </c>
      <c r="E668" s="115" t="s">
        <v>580</v>
      </c>
      <c r="F668" s="329">
        <v>1.2</v>
      </c>
      <c r="G668" s="329">
        <v>0.6</v>
      </c>
      <c r="H668" s="330">
        <v>1.7999999999999999E-2</v>
      </c>
      <c r="I668" s="331">
        <v>45</v>
      </c>
      <c r="J668" s="332">
        <f t="shared" si="200"/>
        <v>32.4</v>
      </c>
      <c r="K668" s="116">
        <f>SUM(I668:I670)</f>
        <v>50</v>
      </c>
      <c r="L668" s="117">
        <f>SUM(J668:J670)</f>
        <v>36.179999999999993</v>
      </c>
      <c r="M668" s="118" t="s">
        <v>33</v>
      </c>
      <c r="N668" s="119"/>
      <c r="O668" s="120"/>
      <c r="P668" s="541" t="s">
        <v>216</v>
      </c>
      <c r="AE668" s="264"/>
    </row>
    <row r="669" spans="1:31" s="543" customFormat="1" ht="19.5" customHeight="1">
      <c r="A669" s="121"/>
      <c r="B669" s="337"/>
      <c r="C669" s="337"/>
      <c r="D669" s="542"/>
      <c r="E669" s="122"/>
      <c r="F669" s="338">
        <v>1.2</v>
      </c>
      <c r="G669" s="338">
        <v>0.55000000000000004</v>
      </c>
      <c r="H669" s="339">
        <v>1.7999999999999999E-2</v>
      </c>
      <c r="I669" s="340">
        <v>1</v>
      </c>
      <c r="J669" s="341">
        <f t="shared" si="200"/>
        <v>0.66</v>
      </c>
      <c r="K669" s="123"/>
      <c r="L669" s="124"/>
      <c r="M669" s="125"/>
      <c r="N669" s="126"/>
      <c r="O669" s="120"/>
      <c r="AE669" s="264"/>
    </row>
    <row r="670" spans="1:31" s="543" customFormat="1" ht="19.5" customHeight="1" thickBot="1">
      <c r="A670" s="121"/>
      <c r="B670" s="337"/>
      <c r="C670" s="337"/>
      <c r="D670" s="542"/>
      <c r="E670" s="122"/>
      <c r="F670" s="338">
        <v>1.3</v>
      </c>
      <c r="G670" s="338">
        <v>0.6</v>
      </c>
      <c r="H670" s="339">
        <v>1.7999999999999999E-2</v>
      </c>
      <c r="I670" s="340">
        <v>4</v>
      </c>
      <c r="J670" s="341">
        <f t="shared" si="200"/>
        <v>3.12</v>
      </c>
      <c r="K670" s="123"/>
      <c r="L670" s="124"/>
      <c r="M670" s="125"/>
      <c r="N670" s="126"/>
      <c r="O670" s="120"/>
      <c r="AE670" s="264"/>
    </row>
    <row r="671" spans="1:31" s="541" customFormat="1" ht="19.5" customHeight="1">
      <c r="A671" s="113">
        <v>43907</v>
      </c>
      <c r="B671" s="308" t="s">
        <v>31</v>
      </c>
      <c r="C671" s="308" t="s">
        <v>66</v>
      </c>
      <c r="D671" s="114" t="s">
        <v>4</v>
      </c>
      <c r="E671" s="115" t="s">
        <v>581</v>
      </c>
      <c r="F671" s="329">
        <v>0.9</v>
      </c>
      <c r="G671" s="329">
        <v>0.6</v>
      </c>
      <c r="H671" s="330">
        <v>1.7999999999999999E-2</v>
      </c>
      <c r="I671" s="331">
        <v>7</v>
      </c>
      <c r="J671" s="332">
        <f t="shared" si="200"/>
        <v>3.7800000000000002</v>
      </c>
      <c r="K671" s="116">
        <f>SUM(I671:I675)</f>
        <v>50</v>
      </c>
      <c r="L671" s="117">
        <f>SUM(J671:J675)</f>
        <v>30.155000000000001</v>
      </c>
      <c r="M671" s="118" t="s">
        <v>33</v>
      </c>
      <c r="N671" s="119"/>
      <c r="O671" s="120"/>
      <c r="P671" s="541" t="s">
        <v>216</v>
      </c>
      <c r="AE671" s="264"/>
    </row>
    <row r="672" spans="1:31" s="543" customFormat="1" ht="19.5" customHeight="1">
      <c r="A672" s="121"/>
      <c r="B672" s="337"/>
      <c r="C672" s="337"/>
      <c r="D672" s="542"/>
      <c r="E672" s="122"/>
      <c r="F672" s="338">
        <v>1</v>
      </c>
      <c r="G672" s="338">
        <v>0.6</v>
      </c>
      <c r="H672" s="339">
        <v>1.7999999999999999E-2</v>
      </c>
      <c r="I672" s="340">
        <v>16</v>
      </c>
      <c r="J672" s="341">
        <f t="shared" si="200"/>
        <v>9.6</v>
      </c>
      <c r="K672" s="123"/>
      <c r="L672" s="124"/>
      <c r="M672" s="125"/>
      <c r="N672" s="126"/>
      <c r="O672" s="120"/>
      <c r="AE672" s="264"/>
    </row>
    <row r="673" spans="1:31" s="1051" customFormat="1" ht="19.5" customHeight="1">
      <c r="A673" s="121"/>
      <c r="B673" s="337"/>
      <c r="C673" s="337"/>
      <c r="D673" s="1050"/>
      <c r="E673" s="122"/>
      <c r="F673" s="338">
        <v>1</v>
      </c>
      <c r="G673" s="338">
        <v>0.55000000000000004</v>
      </c>
      <c r="H673" s="339">
        <v>1.7999999999999999E-2</v>
      </c>
      <c r="I673" s="340">
        <v>7</v>
      </c>
      <c r="J673" s="341">
        <f t="shared" ref="J673" si="212">F673*G673*I673</f>
        <v>3.8500000000000005</v>
      </c>
      <c r="K673" s="123"/>
      <c r="L673" s="124"/>
      <c r="M673" s="125"/>
      <c r="N673" s="126"/>
      <c r="O673" s="120"/>
      <c r="AE673" s="264"/>
    </row>
    <row r="674" spans="1:31" s="543" customFormat="1" ht="19.5" customHeight="1">
      <c r="A674" s="121"/>
      <c r="B674" s="337"/>
      <c r="C674" s="337"/>
      <c r="D674" s="542"/>
      <c r="E674" s="122"/>
      <c r="F674" s="338">
        <v>1.1000000000000001</v>
      </c>
      <c r="G674" s="338">
        <v>0.6</v>
      </c>
      <c r="H674" s="339">
        <v>1.7999999999999999E-2</v>
      </c>
      <c r="I674" s="340">
        <v>15</v>
      </c>
      <c r="J674" s="341">
        <f t="shared" si="200"/>
        <v>9.9</v>
      </c>
      <c r="K674" s="123"/>
      <c r="L674" s="124"/>
      <c r="M674" s="125"/>
      <c r="N674" s="126"/>
      <c r="O674" s="120"/>
      <c r="AE674" s="264"/>
    </row>
    <row r="675" spans="1:31" s="543" customFormat="1" ht="19.5" customHeight="1" thickBot="1">
      <c r="A675" s="121"/>
      <c r="B675" s="337"/>
      <c r="C675" s="337"/>
      <c r="D675" s="542"/>
      <c r="E675" s="122"/>
      <c r="F675" s="338">
        <v>1.1000000000000001</v>
      </c>
      <c r="G675" s="338">
        <v>0.55000000000000004</v>
      </c>
      <c r="H675" s="339">
        <v>1.7999999999999999E-2</v>
      </c>
      <c r="I675" s="340">
        <v>5</v>
      </c>
      <c r="J675" s="341">
        <f t="shared" si="200"/>
        <v>3.0250000000000004</v>
      </c>
      <c r="K675" s="123"/>
      <c r="L675" s="124"/>
      <c r="M675" s="125"/>
      <c r="N675" s="126"/>
      <c r="O675" s="120"/>
      <c r="AE675" s="264"/>
    </row>
    <row r="676" spans="1:31" s="545" customFormat="1" ht="19.5" customHeight="1">
      <c r="A676" s="113">
        <v>43907</v>
      </c>
      <c r="B676" s="308" t="s">
        <v>31</v>
      </c>
      <c r="C676" s="308" t="s">
        <v>66</v>
      </c>
      <c r="D676" s="114" t="s">
        <v>3</v>
      </c>
      <c r="E676" s="115" t="s">
        <v>582</v>
      </c>
      <c r="F676" s="329">
        <v>0.9</v>
      </c>
      <c r="G676" s="329">
        <v>0.6</v>
      </c>
      <c r="H676" s="330">
        <v>1.7999999999999999E-2</v>
      </c>
      <c r="I676" s="331">
        <v>14</v>
      </c>
      <c r="J676" s="332">
        <f t="shared" si="200"/>
        <v>7.5600000000000005</v>
      </c>
      <c r="K676" s="116">
        <f>SUM(I676:I679)</f>
        <v>49</v>
      </c>
      <c r="L676" s="117">
        <f>SUM(J676:J679)</f>
        <v>29.189999999999998</v>
      </c>
      <c r="M676" s="118" t="s">
        <v>33</v>
      </c>
      <c r="N676" s="119"/>
      <c r="O676" s="120"/>
      <c r="P676" s="545" t="s">
        <v>216</v>
      </c>
      <c r="AE676" s="264"/>
    </row>
    <row r="677" spans="1:31" s="1051" customFormat="1" ht="19.5" customHeight="1">
      <c r="A677" s="121"/>
      <c r="B677" s="337"/>
      <c r="C677" s="337"/>
      <c r="D677" s="1050"/>
      <c r="E677" s="122"/>
      <c r="F677" s="338">
        <v>1</v>
      </c>
      <c r="G677" s="338">
        <v>0.6</v>
      </c>
      <c r="H677" s="339">
        <v>1.7999999999999999E-2</v>
      </c>
      <c r="I677" s="340">
        <v>19</v>
      </c>
      <c r="J677" s="341">
        <f t="shared" ref="J677" si="213">F677*G677*I677</f>
        <v>11.4</v>
      </c>
      <c r="K677" s="123"/>
      <c r="L677" s="124"/>
      <c r="M677" s="125"/>
      <c r="N677" s="126"/>
      <c r="O677" s="120"/>
      <c r="AE677" s="264"/>
    </row>
    <row r="678" spans="1:31" s="545" customFormat="1" ht="19.5" customHeight="1">
      <c r="A678" s="121"/>
      <c r="B678" s="337"/>
      <c r="C678" s="337"/>
      <c r="D678" s="544"/>
      <c r="E678" s="122"/>
      <c r="F678" s="338">
        <v>1</v>
      </c>
      <c r="G678" s="338">
        <v>0.55000000000000004</v>
      </c>
      <c r="H678" s="339">
        <v>1.7999999999999999E-2</v>
      </c>
      <c r="I678" s="340">
        <v>3</v>
      </c>
      <c r="J678" s="341">
        <f t="shared" si="200"/>
        <v>1.6500000000000001</v>
      </c>
      <c r="K678" s="123"/>
      <c r="L678" s="124"/>
      <c r="M678" s="125"/>
      <c r="N678" s="126"/>
      <c r="O678" s="120"/>
      <c r="AE678" s="264"/>
    </row>
    <row r="679" spans="1:31" s="545" customFormat="1" ht="19.5" customHeight="1" thickBot="1">
      <c r="A679" s="121"/>
      <c r="B679" s="337"/>
      <c r="C679" s="337"/>
      <c r="D679" s="544"/>
      <c r="E679" s="122"/>
      <c r="F679" s="338">
        <v>1.1000000000000001</v>
      </c>
      <c r="G679" s="338">
        <v>0.6</v>
      </c>
      <c r="H679" s="339">
        <v>1.7999999999999999E-2</v>
      </c>
      <c r="I679" s="340">
        <v>13</v>
      </c>
      <c r="J679" s="341">
        <f t="shared" si="200"/>
        <v>8.58</v>
      </c>
      <c r="K679" s="123"/>
      <c r="L679" s="124"/>
      <c r="M679" s="125"/>
      <c r="N679" s="126"/>
      <c r="O679" s="120"/>
      <c r="AE679" s="264"/>
    </row>
    <row r="680" spans="1:31" s="545" customFormat="1" ht="19.5" customHeight="1">
      <c r="A680" s="113">
        <v>43907</v>
      </c>
      <c r="B680" s="308" t="s">
        <v>31</v>
      </c>
      <c r="C680" s="308" t="s">
        <v>66</v>
      </c>
      <c r="D680" s="114" t="s">
        <v>3</v>
      </c>
      <c r="E680" s="115" t="s">
        <v>583</v>
      </c>
      <c r="F680" s="329">
        <v>0.9</v>
      </c>
      <c r="G680" s="329">
        <v>0.6</v>
      </c>
      <c r="H680" s="330">
        <v>1.7999999999999999E-2</v>
      </c>
      <c r="I680" s="331">
        <v>11</v>
      </c>
      <c r="J680" s="332">
        <f t="shared" si="200"/>
        <v>5.94</v>
      </c>
      <c r="K680" s="116">
        <f>SUM(I680:I685)</f>
        <v>50</v>
      </c>
      <c r="L680" s="117">
        <f>SUM(J680:J685)</f>
        <v>30.434999999999999</v>
      </c>
      <c r="M680" s="118" t="s">
        <v>33</v>
      </c>
      <c r="N680" s="119"/>
      <c r="O680" s="120"/>
      <c r="P680" s="545" t="s">
        <v>219</v>
      </c>
      <c r="AE680" s="264"/>
    </row>
    <row r="681" spans="1:31" s="1051" customFormat="1" ht="19.5" customHeight="1">
      <c r="A681" s="121"/>
      <c r="B681" s="337"/>
      <c r="C681" s="337"/>
      <c r="D681" s="1050"/>
      <c r="E681" s="122"/>
      <c r="F681" s="338">
        <v>0.9</v>
      </c>
      <c r="G681" s="338">
        <v>0.6</v>
      </c>
      <c r="H681" s="339">
        <v>1.7999999999999999E-2</v>
      </c>
      <c r="I681" s="340">
        <v>1</v>
      </c>
      <c r="J681" s="341">
        <f t="shared" si="200"/>
        <v>0.54</v>
      </c>
      <c r="K681" s="123"/>
      <c r="L681" s="124"/>
      <c r="M681" s="125"/>
      <c r="N681" s="126"/>
      <c r="O681" s="120"/>
      <c r="AE681" s="264"/>
    </row>
    <row r="682" spans="1:31" s="757" customFormat="1" ht="19.5" customHeight="1">
      <c r="A682" s="121"/>
      <c r="B682" s="337"/>
      <c r="C682" s="337"/>
      <c r="D682" s="756"/>
      <c r="E682" s="122"/>
      <c r="F682" s="338">
        <v>1</v>
      </c>
      <c r="G682" s="338">
        <v>0.6</v>
      </c>
      <c r="H682" s="339">
        <v>1.7999999999999999E-2</v>
      </c>
      <c r="I682" s="340">
        <v>16</v>
      </c>
      <c r="J682" s="341">
        <f t="shared" ref="J682:J683" si="214">F682*G682*I682</f>
        <v>9.6</v>
      </c>
      <c r="K682" s="123"/>
      <c r="L682" s="124"/>
      <c r="M682" s="125"/>
      <c r="N682" s="126"/>
      <c r="O682" s="120"/>
      <c r="AE682" s="264"/>
    </row>
    <row r="683" spans="1:31" s="757" customFormat="1" ht="19.5" customHeight="1">
      <c r="A683" s="121"/>
      <c r="B683" s="337"/>
      <c r="C683" s="337"/>
      <c r="D683" s="756"/>
      <c r="E683" s="122"/>
      <c r="F683" s="338">
        <v>1</v>
      </c>
      <c r="G683" s="338">
        <v>0.55000000000000004</v>
      </c>
      <c r="H683" s="339">
        <v>1.7999999999999999E-2</v>
      </c>
      <c r="I683" s="340">
        <v>1</v>
      </c>
      <c r="J683" s="341">
        <f t="shared" si="214"/>
        <v>0.55000000000000004</v>
      </c>
      <c r="K683" s="123"/>
      <c r="L683" s="124"/>
      <c r="M683" s="125"/>
      <c r="N683" s="126"/>
      <c r="O683" s="120"/>
      <c r="AE683" s="264"/>
    </row>
    <row r="684" spans="1:31" s="545" customFormat="1" ht="19.5" customHeight="1">
      <c r="A684" s="121"/>
      <c r="B684" s="337"/>
      <c r="C684" s="337"/>
      <c r="D684" s="544"/>
      <c r="E684" s="122"/>
      <c r="F684" s="338">
        <v>1.1000000000000001</v>
      </c>
      <c r="G684" s="338">
        <v>0.6</v>
      </c>
      <c r="H684" s="339">
        <v>1.7999999999999999E-2</v>
      </c>
      <c r="I684" s="340">
        <v>20</v>
      </c>
      <c r="J684" s="341">
        <f t="shared" si="200"/>
        <v>13.200000000000001</v>
      </c>
      <c r="K684" s="123"/>
      <c r="L684" s="124"/>
      <c r="M684" s="125"/>
      <c r="N684" s="126"/>
      <c r="O684" s="120"/>
      <c r="AE684" s="264"/>
    </row>
    <row r="685" spans="1:31" s="545" customFormat="1" ht="19.5" customHeight="1" thickBot="1">
      <c r="A685" s="121"/>
      <c r="B685" s="337"/>
      <c r="C685" s="337"/>
      <c r="D685" s="544"/>
      <c r="E685" s="122"/>
      <c r="F685" s="338">
        <v>1.1000000000000001</v>
      </c>
      <c r="G685" s="338">
        <v>0.55000000000000004</v>
      </c>
      <c r="H685" s="339">
        <v>1.7999999999999999E-2</v>
      </c>
      <c r="I685" s="340">
        <v>1</v>
      </c>
      <c r="J685" s="341">
        <f t="shared" si="200"/>
        <v>0.60500000000000009</v>
      </c>
      <c r="K685" s="123"/>
      <c r="L685" s="124"/>
      <c r="M685" s="125"/>
      <c r="N685" s="126"/>
      <c r="O685" s="120"/>
      <c r="AE685" s="264"/>
    </row>
    <row r="686" spans="1:31" s="545" customFormat="1" ht="19.5" customHeight="1" thickBot="1">
      <c r="A686" s="113">
        <v>43907</v>
      </c>
      <c r="B686" s="308" t="s">
        <v>31</v>
      </c>
      <c r="C686" s="308" t="s">
        <v>66</v>
      </c>
      <c r="D686" s="114" t="s">
        <v>4</v>
      </c>
      <c r="E686" s="115" t="s">
        <v>584</v>
      </c>
      <c r="F686" s="329">
        <v>0.8</v>
      </c>
      <c r="G686" s="329">
        <v>0.6</v>
      </c>
      <c r="H686" s="330">
        <v>1.7999999999999999E-2</v>
      </c>
      <c r="I686" s="331">
        <v>50</v>
      </c>
      <c r="J686" s="332">
        <f t="shared" si="200"/>
        <v>24</v>
      </c>
      <c r="K686" s="116">
        <f>SUM(I686:I686)</f>
        <v>50</v>
      </c>
      <c r="L686" s="117">
        <f>SUM(J686:J686)</f>
        <v>24</v>
      </c>
      <c r="M686" s="118" t="s">
        <v>33</v>
      </c>
      <c r="N686" s="119"/>
      <c r="O686" s="120"/>
      <c r="P686" s="545" t="s">
        <v>219</v>
      </c>
      <c r="AE686" s="264"/>
    </row>
    <row r="687" spans="1:31" s="545" customFormat="1" ht="19.5" customHeight="1">
      <c r="A687" s="113">
        <v>43907</v>
      </c>
      <c r="B687" s="308" t="s">
        <v>31</v>
      </c>
      <c r="C687" s="308" t="s">
        <v>66</v>
      </c>
      <c r="D687" s="114" t="s">
        <v>4</v>
      </c>
      <c r="E687" s="115" t="s">
        <v>588</v>
      </c>
      <c r="F687" s="329">
        <v>1.2</v>
      </c>
      <c r="G687" s="329">
        <v>0.6</v>
      </c>
      <c r="H687" s="330">
        <v>1.7999999999999999E-2</v>
      </c>
      <c r="I687" s="331">
        <v>30</v>
      </c>
      <c r="J687" s="332">
        <f t="shared" si="200"/>
        <v>21.599999999999998</v>
      </c>
      <c r="K687" s="116">
        <f>SUM(I687:I688)</f>
        <v>50</v>
      </c>
      <c r="L687" s="117">
        <f>SUM(J687:J688)</f>
        <v>37.200000000000003</v>
      </c>
      <c r="M687" s="118" t="s">
        <v>33</v>
      </c>
      <c r="N687" s="119"/>
      <c r="O687" s="120"/>
      <c r="P687" s="545" t="s">
        <v>216</v>
      </c>
      <c r="AE687" s="264"/>
    </row>
    <row r="688" spans="1:31" s="757" customFormat="1" ht="19.5" customHeight="1" thickBot="1">
      <c r="A688" s="121"/>
      <c r="B688" s="337"/>
      <c r="C688" s="337"/>
      <c r="D688" s="756"/>
      <c r="E688" s="122"/>
      <c r="F688" s="338">
        <v>1.3</v>
      </c>
      <c r="G688" s="338">
        <v>0.6</v>
      </c>
      <c r="H688" s="339">
        <v>1.7999999999999999E-2</v>
      </c>
      <c r="I688" s="340">
        <v>20</v>
      </c>
      <c r="J688" s="341">
        <f t="shared" ref="J688" si="215">F688*G688*I688</f>
        <v>15.600000000000001</v>
      </c>
      <c r="K688" s="123"/>
      <c r="L688" s="124"/>
      <c r="M688" s="125"/>
      <c r="N688" s="126"/>
      <c r="O688" s="120"/>
      <c r="AE688" s="264"/>
    </row>
    <row r="689" spans="1:31" s="545" customFormat="1" ht="19.5" customHeight="1">
      <c r="A689" s="113">
        <v>43907</v>
      </c>
      <c r="B689" s="308" t="s">
        <v>31</v>
      </c>
      <c r="C689" s="308" t="s">
        <v>66</v>
      </c>
      <c r="D689" s="114" t="s">
        <v>3</v>
      </c>
      <c r="E689" s="115" t="s">
        <v>589</v>
      </c>
      <c r="F689" s="329">
        <v>1.2</v>
      </c>
      <c r="G689" s="329">
        <v>0.6</v>
      </c>
      <c r="H689" s="330">
        <v>1.7999999999999999E-2</v>
      </c>
      <c r="I689" s="331">
        <v>25</v>
      </c>
      <c r="J689" s="332">
        <f t="shared" si="200"/>
        <v>18</v>
      </c>
      <c r="K689" s="116">
        <f>SUM(I689:I692)</f>
        <v>50</v>
      </c>
      <c r="L689" s="117">
        <f>SUM(J689:J692)</f>
        <v>37.120000000000005</v>
      </c>
      <c r="M689" s="118" t="s">
        <v>33</v>
      </c>
      <c r="N689" s="119"/>
      <c r="O689" s="120"/>
      <c r="P689" s="545" t="s">
        <v>216</v>
      </c>
      <c r="AE689" s="264"/>
    </row>
    <row r="690" spans="1:31" s="757" customFormat="1" ht="19.5" customHeight="1">
      <c r="A690" s="121"/>
      <c r="B690" s="337"/>
      <c r="C690" s="337"/>
      <c r="D690" s="756"/>
      <c r="E690" s="122"/>
      <c r="F690" s="338">
        <v>1.2</v>
      </c>
      <c r="G690" s="338">
        <v>0.55000000000000004</v>
      </c>
      <c r="H690" s="339">
        <v>1.7999999999999999E-2</v>
      </c>
      <c r="I690" s="340">
        <v>1</v>
      </c>
      <c r="J690" s="341">
        <f t="shared" si="200"/>
        <v>0.66</v>
      </c>
      <c r="K690" s="123"/>
      <c r="L690" s="124"/>
      <c r="M690" s="125"/>
      <c r="N690" s="126"/>
      <c r="O690" s="120"/>
      <c r="AE690" s="264"/>
    </row>
    <row r="691" spans="1:31" s="757" customFormat="1" ht="19.5" customHeight="1">
      <c r="A691" s="121"/>
      <c r="B691" s="337"/>
      <c r="C691" s="337"/>
      <c r="D691" s="756"/>
      <c r="E691" s="122"/>
      <c r="F691" s="338">
        <v>1.3</v>
      </c>
      <c r="G691" s="338">
        <v>0.6</v>
      </c>
      <c r="H691" s="339">
        <v>1.7999999999999999E-2</v>
      </c>
      <c r="I691" s="340">
        <v>20</v>
      </c>
      <c r="J691" s="341">
        <f t="shared" si="200"/>
        <v>15.600000000000001</v>
      </c>
      <c r="K691" s="123"/>
      <c r="L691" s="124"/>
      <c r="M691" s="125"/>
      <c r="N691" s="126"/>
      <c r="O691" s="120"/>
      <c r="AE691" s="264"/>
    </row>
    <row r="692" spans="1:31" s="757" customFormat="1" ht="19.5" customHeight="1" thickBot="1">
      <c r="A692" s="121"/>
      <c r="B692" s="337"/>
      <c r="C692" s="337"/>
      <c r="D692" s="756"/>
      <c r="E692" s="122"/>
      <c r="F692" s="338">
        <v>1.3</v>
      </c>
      <c r="G692" s="338">
        <v>0.55000000000000004</v>
      </c>
      <c r="H692" s="339">
        <v>1.7999999999999999E-2</v>
      </c>
      <c r="I692" s="340">
        <v>4</v>
      </c>
      <c r="J692" s="341">
        <f t="shared" ref="J692" si="216">F692*G692*I692</f>
        <v>2.8600000000000003</v>
      </c>
      <c r="K692" s="123"/>
      <c r="L692" s="124"/>
      <c r="M692" s="125"/>
      <c r="N692" s="126"/>
      <c r="O692" s="120"/>
      <c r="AE692" s="264"/>
    </row>
    <row r="693" spans="1:31" s="545" customFormat="1" ht="19.5" customHeight="1">
      <c r="A693" s="113">
        <v>43907</v>
      </c>
      <c r="B693" s="308" t="s">
        <v>31</v>
      </c>
      <c r="C693" s="308" t="s">
        <v>66</v>
      </c>
      <c r="D693" s="114" t="s">
        <v>3</v>
      </c>
      <c r="E693" s="115" t="s">
        <v>590</v>
      </c>
      <c r="F693" s="329">
        <v>1.1000000000000001</v>
      </c>
      <c r="G693" s="329">
        <v>0.6</v>
      </c>
      <c r="H693" s="330">
        <v>1.7999999999999999E-2</v>
      </c>
      <c r="I693" s="331">
        <v>25</v>
      </c>
      <c r="J693" s="332">
        <f t="shared" si="200"/>
        <v>16.5</v>
      </c>
      <c r="K693" s="116">
        <f>SUM(I693:I696)</f>
        <v>50</v>
      </c>
      <c r="L693" s="117">
        <f>SUM(J693:J696)</f>
        <v>31.225000000000001</v>
      </c>
      <c r="M693" s="118" t="s">
        <v>33</v>
      </c>
      <c r="N693" s="119"/>
      <c r="O693" s="120"/>
      <c r="P693" s="545" t="s">
        <v>216</v>
      </c>
      <c r="AE693" s="264"/>
    </row>
    <row r="694" spans="1:31" s="1051" customFormat="1" ht="19.5" customHeight="1">
      <c r="A694" s="121"/>
      <c r="B694" s="337"/>
      <c r="C694" s="337"/>
      <c r="D694" s="1050"/>
      <c r="E694" s="122"/>
      <c r="F694" s="338">
        <v>1</v>
      </c>
      <c r="G694" s="338">
        <v>0.6</v>
      </c>
      <c r="H694" s="339">
        <v>1.7999999999999999E-2</v>
      </c>
      <c r="I694" s="340">
        <v>15</v>
      </c>
      <c r="J694" s="341">
        <f t="shared" ref="J694" si="217">F694*G694*I694</f>
        <v>9</v>
      </c>
      <c r="K694" s="123"/>
      <c r="L694" s="124"/>
      <c r="M694" s="125"/>
      <c r="N694" s="126"/>
      <c r="O694" s="120"/>
      <c r="AE694" s="264"/>
    </row>
    <row r="695" spans="1:31" s="545" customFormat="1" ht="19.5" customHeight="1">
      <c r="A695" s="121"/>
      <c r="B695" s="337"/>
      <c r="C695" s="337"/>
      <c r="D695" s="544"/>
      <c r="E695" s="122"/>
      <c r="F695" s="338">
        <v>0.9</v>
      </c>
      <c r="G695" s="338">
        <v>0.6</v>
      </c>
      <c r="H695" s="339">
        <v>1.7999999999999999E-2</v>
      </c>
      <c r="I695" s="340">
        <v>5</v>
      </c>
      <c r="J695" s="341">
        <f t="shared" si="200"/>
        <v>2.7</v>
      </c>
      <c r="K695" s="123"/>
      <c r="L695" s="124"/>
      <c r="M695" s="125"/>
      <c r="N695" s="126"/>
      <c r="O695" s="120"/>
      <c r="AE695" s="264"/>
    </row>
    <row r="696" spans="1:31" s="545" customFormat="1" ht="19.5" customHeight="1" thickBot="1">
      <c r="A696" s="121"/>
      <c r="B696" s="337"/>
      <c r="C696" s="337"/>
      <c r="D696" s="544"/>
      <c r="E696" s="122"/>
      <c r="F696" s="338">
        <v>1.1000000000000001</v>
      </c>
      <c r="G696" s="338">
        <v>0.55000000000000004</v>
      </c>
      <c r="H696" s="339">
        <v>1.7999999999999999E-2</v>
      </c>
      <c r="I696" s="340">
        <v>5</v>
      </c>
      <c r="J696" s="341">
        <f t="shared" si="200"/>
        <v>3.0250000000000004</v>
      </c>
      <c r="K696" s="123"/>
      <c r="L696" s="124"/>
      <c r="M696" s="125"/>
      <c r="N696" s="126"/>
      <c r="O696" s="120"/>
      <c r="AE696" s="264"/>
    </row>
    <row r="697" spans="1:31" s="547" customFormat="1" ht="19.5" customHeight="1">
      <c r="A697" s="113">
        <v>43908</v>
      </c>
      <c r="B697" s="308" t="s">
        <v>31</v>
      </c>
      <c r="C697" s="308" t="s">
        <v>66</v>
      </c>
      <c r="D697" s="114" t="s">
        <v>3</v>
      </c>
      <c r="E697" s="115" t="s">
        <v>617</v>
      </c>
      <c r="F697" s="329">
        <v>1.4</v>
      </c>
      <c r="G697" s="329">
        <v>0.6</v>
      </c>
      <c r="H697" s="330">
        <v>1.7999999999999999E-2</v>
      </c>
      <c r="I697" s="331">
        <v>14</v>
      </c>
      <c r="J697" s="332">
        <f t="shared" si="200"/>
        <v>11.76</v>
      </c>
      <c r="K697" s="116">
        <f>SUM(I697:I701)</f>
        <v>50</v>
      </c>
      <c r="L697" s="117">
        <f>SUM(J697:J701)</f>
        <v>45.339999999999996</v>
      </c>
      <c r="M697" s="118" t="s">
        <v>33</v>
      </c>
      <c r="N697" s="119"/>
      <c r="O697" s="120"/>
      <c r="P697" s="547" t="s">
        <v>216</v>
      </c>
      <c r="AE697" s="264"/>
    </row>
    <row r="698" spans="1:31" s="757" customFormat="1" ht="19.5" customHeight="1">
      <c r="A698" s="121"/>
      <c r="B698" s="337"/>
      <c r="C698" s="337"/>
      <c r="D698" s="756"/>
      <c r="E698" s="122"/>
      <c r="F698" s="338">
        <v>1.5</v>
      </c>
      <c r="G698" s="338">
        <v>0.6</v>
      </c>
      <c r="H698" s="339">
        <v>1.7999999999999999E-2</v>
      </c>
      <c r="I698" s="340">
        <v>20</v>
      </c>
      <c r="J698" s="341">
        <f t="shared" ref="J698:J699" si="218">F698*G698*I698</f>
        <v>18</v>
      </c>
      <c r="K698" s="123"/>
      <c r="L698" s="124"/>
      <c r="M698" s="125"/>
      <c r="N698" s="126"/>
      <c r="O698" s="120"/>
      <c r="AE698" s="264"/>
    </row>
    <row r="699" spans="1:31" s="1062" customFormat="1" ht="19.5" customHeight="1">
      <c r="A699" s="121"/>
      <c r="B699" s="337"/>
      <c r="C699" s="337"/>
      <c r="D699" s="1061"/>
      <c r="E699" s="122"/>
      <c r="F699" s="338">
        <v>1.6</v>
      </c>
      <c r="G699" s="338">
        <v>0.55000000000000004</v>
      </c>
      <c r="H699" s="339">
        <v>1.7999999999999999E-2</v>
      </c>
      <c r="I699" s="340">
        <v>1</v>
      </c>
      <c r="J699" s="341">
        <f t="shared" si="218"/>
        <v>0.88000000000000012</v>
      </c>
      <c r="K699" s="123"/>
      <c r="L699" s="124"/>
      <c r="M699" s="125"/>
      <c r="N699" s="126"/>
      <c r="O699" s="120"/>
      <c r="AE699" s="264"/>
    </row>
    <row r="700" spans="1:31" s="547" customFormat="1" ht="19.5" customHeight="1">
      <c r="A700" s="121"/>
      <c r="B700" s="337"/>
      <c r="C700" s="337"/>
      <c r="D700" s="546"/>
      <c r="E700" s="122"/>
      <c r="F700" s="338">
        <v>1.6</v>
      </c>
      <c r="G700" s="338">
        <v>0.6</v>
      </c>
      <c r="H700" s="339">
        <v>1.7999999999999999E-2</v>
      </c>
      <c r="I700" s="340">
        <v>10</v>
      </c>
      <c r="J700" s="341">
        <f t="shared" si="200"/>
        <v>9.6</v>
      </c>
      <c r="K700" s="123"/>
      <c r="L700" s="124"/>
      <c r="M700" s="125"/>
      <c r="N700" s="126"/>
      <c r="O700" s="120"/>
      <c r="AE700" s="264"/>
    </row>
    <row r="701" spans="1:31" s="547" customFormat="1" ht="19.5" customHeight="1" thickBot="1">
      <c r="A701" s="121"/>
      <c r="B701" s="337"/>
      <c r="C701" s="337"/>
      <c r="D701" s="546"/>
      <c r="E701" s="122"/>
      <c r="F701" s="338">
        <v>1.7</v>
      </c>
      <c r="G701" s="338">
        <v>0.6</v>
      </c>
      <c r="H701" s="339">
        <v>1.7999999999999999E-2</v>
      </c>
      <c r="I701" s="340">
        <v>5</v>
      </c>
      <c r="J701" s="341">
        <f t="shared" si="200"/>
        <v>5.0999999999999996</v>
      </c>
      <c r="K701" s="123"/>
      <c r="L701" s="124"/>
      <c r="M701" s="125"/>
      <c r="N701" s="126"/>
      <c r="O701" s="120"/>
      <c r="AE701" s="264"/>
    </row>
    <row r="702" spans="1:31" s="547" customFormat="1" ht="19.5" customHeight="1">
      <c r="A702" s="113">
        <v>43908</v>
      </c>
      <c r="B702" s="308" t="s">
        <v>31</v>
      </c>
      <c r="C702" s="308" t="s">
        <v>66</v>
      </c>
      <c r="D702" s="114" t="s">
        <v>4</v>
      </c>
      <c r="E702" s="115" t="s">
        <v>618</v>
      </c>
      <c r="F702" s="329">
        <v>0.9</v>
      </c>
      <c r="G702" s="329">
        <v>0.6</v>
      </c>
      <c r="H702" s="330">
        <v>1.7999999999999999E-2</v>
      </c>
      <c r="I702" s="331">
        <v>7</v>
      </c>
      <c r="J702" s="332">
        <f t="shared" si="200"/>
        <v>3.7800000000000002</v>
      </c>
      <c r="K702" s="116">
        <f>SUM(I702:I706)</f>
        <v>49</v>
      </c>
      <c r="L702" s="117">
        <f>SUM(J702:J706)</f>
        <v>32.040000000000006</v>
      </c>
      <c r="M702" s="118" t="s">
        <v>33</v>
      </c>
      <c r="N702" s="119"/>
      <c r="O702" s="120"/>
      <c r="P702" s="547" t="s">
        <v>219</v>
      </c>
      <c r="AE702" s="264"/>
    </row>
    <row r="703" spans="1:31" s="1062" customFormat="1" ht="19.5" customHeight="1">
      <c r="A703" s="121"/>
      <c r="B703" s="337"/>
      <c r="C703" s="337"/>
      <c r="D703" s="1061"/>
      <c r="E703" s="122"/>
      <c r="F703" s="338">
        <v>1</v>
      </c>
      <c r="G703" s="338">
        <v>0.6</v>
      </c>
      <c r="H703" s="339">
        <v>1.7999999999999999E-2</v>
      </c>
      <c r="I703" s="340">
        <v>10</v>
      </c>
      <c r="J703" s="341">
        <f t="shared" ref="J703" si="219">F703*G703*I703</f>
        <v>6</v>
      </c>
      <c r="K703" s="123"/>
      <c r="L703" s="124"/>
      <c r="M703" s="125"/>
      <c r="N703" s="126"/>
      <c r="O703" s="120"/>
      <c r="AE703" s="264"/>
    </row>
    <row r="704" spans="1:31" s="1062" customFormat="1" ht="19.5" customHeight="1">
      <c r="A704" s="121"/>
      <c r="B704" s="337"/>
      <c r="C704" s="337"/>
      <c r="D704" s="1061"/>
      <c r="E704" s="122"/>
      <c r="F704" s="338">
        <v>1.1000000000000001</v>
      </c>
      <c r="G704" s="338">
        <v>0.6</v>
      </c>
      <c r="H704" s="339">
        <v>1.7999999999999999E-2</v>
      </c>
      <c r="I704" s="340">
        <v>18</v>
      </c>
      <c r="J704" s="341">
        <f t="shared" si="200"/>
        <v>11.88</v>
      </c>
      <c r="K704" s="123"/>
      <c r="L704" s="124"/>
      <c r="M704" s="125"/>
      <c r="N704" s="126"/>
      <c r="O704" s="120"/>
      <c r="AE704" s="264"/>
    </row>
    <row r="705" spans="1:31" s="757" customFormat="1" ht="19.5" customHeight="1">
      <c r="A705" s="121"/>
      <c r="B705" s="337"/>
      <c r="C705" s="337"/>
      <c r="D705" s="756"/>
      <c r="E705" s="122"/>
      <c r="F705" s="338">
        <v>1.2</v>
      </c>
      <c r="G705" s="338">
        <v>0.6</v>
      </c>
      <c r="H705" s="339">
        <v>1.7999999999999999E-2</v>
      </c>
      <c r="I705" s="340">
        <v>9</v>
      </c>
      <c r="J705" s="341">
        <f t="shared" ref="J705" si="220">F705*G705*I705</f>
        <v>6.4799999999999995</v>
      </c>
      <c r="K705" s="123"/>
      <c r="L705" s="124"/>
      <c r="M705" s="125"/>
      <c r="N705" s="126"/>
      <c r="O705" s="120"/>
      <c r="AE705" s="264"/>
    </row>
    <row r="706" spans="1:31" s="547" customFormat="1" ht="19.5" customHeight="1" thickBot="1">
      <c r="A706" s="121"/>
      <c r="B706" s="337"/>
      <c r="C706" s="337"/>
      <c r="D706" s="546"/>
      <c r="E706" s="122"/>
      <c r="F706" s="338">
        <v>1.3</v>
      </c>
      <c r="G706" s="338">
        <v>0.6</v>
      </c>
      <c r="H706" s="339">
        <v>1.7999999999999999E-2</v>
      </c>
      <c r="I706" s="340">
        <v>5</v>
      </c>
      <c r="J706" s="341">
        <f t="shared" si="200"/>
        <v>3.9000000000000004</v>
      </c>
      <c r="K706" s="123"/>
      <c r="L706" s="124"/>
      <c r="M706" s="125"/>
      <c r="N706" s="126"/>
      <c r="O706" s="120"/>
      <c r="AE706" s="264"/>
    </row>
    <row r="707" spans="1:31" s="547" customFormat="1" ht="19.5" customHeight="1">
      <c r="A707" s="113">
        <v>43908</v>
      </c>
      <c r="B707" s="308" t="s">
        <v>31</v>
      </c>
      <c r="C707" s="308" t="s">
        <v>66</v>
      </c>
      <c r="D707" s="114" t="s">
        <v>4</v>
      </c>
      <c r="E707" s="115" t="s">
        <v>619</v>
      </c>
      <c r="F707" s="329">
        <v>2</v>
      </c>
      <c r="G707" s="329">
        <v>0.6</v>
      </c>
      <c r="H707" s="330">
        <v>1.7999999999999999E-2</v>
      </c>
      <c r="I707" s="331">
        <v>22</v>
      </c>
      <c r="J707" s="332">
        <f t="shared" si="200"/>
        <v>26.4</v>
      </c>
      <c r="K707" s="116">
        <f>SUM(I707:I712)</f>
        <v>41</v>
      </c>
      <c r="L707" s="117">
        <f>SUM(J707:J712)</f>
        <v>48.18</v>
      </c>
      <c r="M707" s="118" t="s">
        <v>33</v>
      </c>
      <c r="N707" s="119" t="s">
        <v>32</v>
      </c>
      <c r="O707" s="120" t="s">
        <v>229</v>
      </c>
      <c r="P707" s="547" t="s">
        <v>219</v>
      </c>
      <c r="AE707" s="264"/>
    </row>
    <row r="708" spans="1:31" s="1062" customFormat="1" ht="19.5" customHeight="1">
      <c r="A708" s="121"/>
      <c r="B708" s="337"/>
      <c r="C708" s="337"/>
      <c r="D708" s="1061"/>
      <c r="E708" s="122"/>
      <c r="F708" s="338">
        <v>1.9</v>
      </c>
      <c r="G708" s="338">
        <v>0.6</v>
      </c>
      <c r="H708" s="339">
        <v>1.7999999999999999E-2</v>
      </c>
      <c r="I708" s="340">
        <v>3</v>
      </c>
      <c r="J708" s="341">
        <f t="shared" si="200"/>
        <v>3.42</v>
      </c>
      <c r="K708" s="123"/>
      <c r="L708" s="124"/>
      <c r="M708" s="125"/>
      <c r="N708" s="126"/>
      <c r="O708" s="120"/>
      <c r="AE708" s="264"/>
    </row>
    <row r="709" spans="1:31" s="1062" customFormat="1" ht="19.5" customHeight="1">
      <c r="A709" s="121"/>
      <c r="B709" s="337"/>
      <c r="C709" s="337"/>
      <c r="D709" s="1061"/>
      <c r="E709" s="122"/>
      <c r="F709" s="338">
        <v>1.7</v>
      </c>
      <c r="G709" s="338">
        <v>0.6</v>
      </c>
      <c r="H709" s="339">
        <v>1.7999999999999999E-2</v>
      </c>
      <c r="I709" s="340">
        <v>7</v>
      </c>
      <c r="J709" s="341">
        <f t="shared" si="200"/>
        <v>7.1400000000000006</v>
      </c>
      <c r="K709" s="123"/>
      <c r="L709" s="124"/>
      <c r="M709" s="125"/>
      <c r="N709" s="126"/>
      <c r="O709" s="120"/>
      <c r="AE709" s="264"/>
    </row>
    <row r="710" spans="1:31" s="1062" customFormat="1" ht="19.5" customHeight="1">
      <c r="A710" s="121"/>
      <c r="B710" s="337"/>
      <c r="C710" s="337"/>
      <c r="D710" s="1061"/>
      <c r="E710" s="122"/>
      <c r="F710" s="338">
        <v>2.1</v>
      </c>
      <c r="G710" s="338">
        <v>0.6</v>
      </c>
      <c r="H710" s="339">
        <v>1.7999999999999999E-2</v>
      </c>
      <c r="I710" s="340">
        <v>7</v>
      </c>
      <c r="J710" s="341">
        <f t="shared" si="200"/>
        <v>8.82</v>
      </c>
      <c r="K710" s="123"/>
      <c r="L710" s="124"/>
      <c r="M710" s="125"/>
      <c r="N710" s="126"/>
      <c r="O710" s="120"/>
      <c r="AE710" s="264"/>
    </row>
    <row r="711" spans="1:31" s="1062" customFormat="1" ht="19.5" customHeight="1">
      <c r="A711" s="121"/>
      <c r="B711" s="337"/>
      <c r="C711" s="337"/>
      <c r="D711" s="1061"/>
      <c r="E711" s="122"/>
      <c r="F711" s="338">
        <v>2.2000000000000002</v>
      </c>
      <c r="G711" s="338">
        <v>0.6</v>
      </c>
      <c r="H711" s="339">
        <v>1.7999999999999999E-2</v>
      </c>
      <c r="I711" s="340">
        <v>1</v>
      </c>
      <c r="J711" s="341">
        <f t="shared" ref="J711" si="221">F711*G711*I711</f>
        <v>1.32</v>
      </c>
      <c r="K711" s="123"/>
      <c r="L711" s="124"/>
      <c r="M711" s="125"/>
      <c r="N711" s="126"/>
      <c r="O711" s="120"/>
      <c r="AE711" s="264"/>
    </row>
    <row r="712" spans="1:31" s="1062" customFormat="1" ht="19.5" customHeight="1" thickBot="1">
      <c r="A712" s="121"/>
      <c r="B712" s="337"/>
      <c r="C712" s="337"/>
      <c r="D712" s="1061"/>
      <c r="E712" s="122"/>
      <c r="F712" s="338">
        <v>1.8</v>
      </c>
      <c r="G712" s="338">
        <v>0.6</v>
      </c>
      <c r="H712" s="339">
        <v>1.7999999999999999E-2</v>
      </c>
      <c r="I712" s="340">
        <v>1</v>
      </c>
      <c r="J712" s="341">
        <f t="shared" ref="J712" si="222">F712*G712*I712</f>
        <v>1.08</v>
      </c>
      <c r="K712" s="123"/>
      <c r="L712" s="124"/>
      <c r="M712" s="125"/>
      <c r="N712" s="126"/>
      <c r="O712" s="120"/>
      <c r="AE712" s="264"/>
    </row>
    <row r="713" spans="1:31" s="547" customFormat="1" ht="19.5" customHeight="1">
      <c r="A713" s="113">
        <v>43908</v>
      </c>
      <c r="B713" s="308" t="s">
        <v>31</v>
      </c>
      <c r="C713" s="308" t="s">
        <v>66</v>
      </c>
      <c r="D713" s="114" t="s">
        <v>3</v>
      </c>
      <c r="E713" s="115" t="s">
        <v>620</v>
      </c>
      <c r="F713" s="329">
        <v>0.9</v>
      </c>
      <c r="G713" s="329">
        <v>0.6</v>
      </c>
      <c r="H713" s="330">
        <v>1.7999999999999999E-2</v>
      </c>
      <c r="I713" s="331">
        <v>12</v>
      </c>
      <c r="J713" s="332">
        <f t="shared" si="200"/>
        <v>6.48</v>
      </c>
      <c r="K713" s="116">
        <f>SUM(I713:I716)</f>
        <v>50</v>
      </c>
      <c r="L713" s="117">
        <f>SUM(J713:J716)</f>
        <v>30.630000000000003</v>
      </c>
      <c r="M713" s="118" t="s">
        <v>33</v>
      </c>
      <c r="N713" s="119"/>
      <c r="O713" s="120"/>
      <c r="P713" s="547" t="s">
        <v>216</v>
      </c>
      <c r="AE713" s="264"/>
    </row>
    <row r="714" spans="1:31" s="1062" customFormat="1" ht="19.5" customHeight="1">
      <c r="A714" s="121"/>
      <c r="B714" s="337"/>
      <c r="C714" s="337"/>
      <c r="D714" s="1061"/>
      <c r="E714" s="122"/>
      <c r="F714" s="338">
        <v>1</v>
      </c>
      <c r="G714" s="338">
        <v>0.6</v>
      </c>
      <c r="H714" s="339">
        <v>1.7999999999999999E-2</v>
      </c>
      <c r="I714" s="340">
        <v>10</v>
      </c>
      <c r="J714" s="341">
        <f t="shared" ref="J714" si="223">F714*G714*I714</f>
        <v>6</v>
      </c>
      <c r="K714" s="123"/>
      <c r="L714" s="124"/>
      <c r="M714" s="125"/>
      <c r="N714" s="126"/>
      <c r="O714" s="120"/>
      <c r="AE714" s="264"/>
    </row>
    <row r="715" spans="1:31" s="759" customFormat="1" ht="19.5" customHeight="1">
      <c r="A715" s="121"/>
      <c r="B715" s="337"/>
      <c r="C715" s="337"/>
      <c r="D715" s="758"/>
      <c r="E715" s="122"/>
      <c r="F715" s="338">
        <v>1</v>
      </c>
      <c r="G715" s="338">
        <v>0.55000000000000004</v>
      </c>
      <c r="H715" s="339">
        <v>1.7999999999999999E-2</v>
      </c>
      <c r="I715" s="340">
        <v>3</v>
      </c>
      <c r="J715" s="341">
        <f t="shared" ref="J715" si="224">F715*G715*I715</f>
        <v>1.6500000000000001</v>
      </c>
      <c r="K715" s="123"/>
      <c r="L715" s="124"/>
      <c r="M715" s="125"/>
      <c r="N715" s="126"/>
      <c r="O715" s="120"/>
      <c r="AE715" s="264"/>
    </row>
    <row r="716" spans="1:31" s="547" customFormat="1" ht="19.5" customHeight="1" thickBot="1">
      <c r="A716" s="121"/>
      <c r="B716" s="337"/>
      <c r="C716" s="337"/>
      <c r="D716" s="546"/>
      <c r="E716" s="122"/>
      <c r="F716" s="338">
        <v>1.1000000000000001</v>
      </c>
      <c r="G716" s="338">
        <v>0.6</v>
      </c>
      <c r="H716" s="339">
        <v>1.7999999999999999E-2</v>
      </c>
      <c r="I716" s="340">
        <v>25</v>
      </c>
      <c r="J716" s="341">
        <f t="shared" ref="J716:J983" si="225">F716*G716*I716</f>
        <v>16.5</v>
      </c>
      <c r="K716" s="123"/>
      <c r="L716" s="124"/>
      <c r="M716" s="125"/>
      <c r="N716" s="126"/>
      <c r="O716" s="120"/>
      <c r="AE716" s="264"/>
    </row>
    <row r="717" spans="1:31" s="547" customFormat="1" ht="19.5" customHeight="1">
      <c r="A717" s="113">
        <v>43908</v>
      </c>
      <c r="B717" s="308" t="s">
        <v>31</v>
      </c>
      <c r="C717" s="308" t="s">
        <v>66</v>
      </c>
      <c r="D717" s="114" t="s">
        <v>3</v>
      </c>
      <c r="E717" s="115" t="s">
        <v>621</v>
      </c>
      <c r="F717" s="329">
        <v>1.4</v>
      </c>
      <c r="G717" s="329">
        <v>0.6</v>
      </c>
      <c r="H717" s="330">
        <v>1.7999999999999999E-2</v>
      </c>
      <c r="I717" s="331">
        <v>11</v>
      </c>
      <c r="J717" s="332">
        <f t="shared" si="225"/>
        <v>9.24</v>
      </c>
      <c r="K717" s="116">
        <f>SUM(I717:I721)</f>
        <v>50</v>
      </c>
      <c r="L717" s="117">
        <f>SUM(J717:J721)</f>
        <v>45.645000000000003</v>
      </c>
      <c r="M717" s="118" t="s">
        <v>33</v>
      </c>
      <c r="N717" s="119"/>
      <c r="O717" s="120"/>
      <c r="P717" s="547" t="s">
        <v>219</v>
      </c>
      <c r="AE717" s="264"/>
    </row>
    <row r="718" spans="1:31" s="1064" customFormat="1" ht="19.5" customHeight="1">
      <c r="A718" s="121"/>
      <c r="B718" s="337"/>
      <c r="C718" s="337"/>
      <c r="D718" s="1063"/>
      <c r="E718" s="122"/>
      <c r="F718" s="338">
        <v>1.5</v>
      </c>
      <c r="G718" s="338">
        <v>0.6</v>
      </c>
      <c r="H718" s="339">
        <v>1.7999999999999999E-2</v>
      </c>
      <c r="I718" s="340">
        <v>22</v>
      </c>
      <c r="J718" s="341">
        <f t="shared" si="225"/>
        <v>19.799999999999997</v>
      </c>
      <c r="K718" s="123"/>
      <c r="L718" s="124"/>
      <c r="M718" s="125"/>
      <c r="N718" s="126"/>
      <c r="O718" s="120"/>
      <c r="AE718" s="264"/>
    </row>
    <row r="719" spans="1:31" s="1064" customFormat="1" ht="19.5" customHeight="1">
      <c r="A719" s="121"/>
      <c r="B719" s="337"/>
      <c r="C719" s="337"/>
      <c r="D719" s="1063"/>
      <c r="E719" s="122"/>
      <c r="F719" s="338">
        <v>1.6</v>
      </c>
      <c r="G719" s="338">
        <v>0.6</v>
      </c>
      <c r="H719" s="339">
        <v>1.7999999999999999E-2</v>
      </c>
      <c r="I719" s="340">
        <v>9</v>
      </c>
      <c r="J719" s="341">
        <f t="shared" ref="J719" si="226">F719*G719*I719</f>
        <v>8.64</v>
      </c>
      <c r="K719" s="123"/>
      <c r="L719" s="124"/>
      <c r="M719" s="125"/>
      <c r="N719" s="126"/>
      <c r="O719" s="120"/>
      <c r="AE719" s="264"/>
    </row>
    <row r="720" spans="1:31" s="1064" customFormat="1" ht="19.5" customHeight="1">
      <c r="A720" s="121"/>
      <c r="B720" s="337"/>
      <c r="C720" s="337"/>
      <c r="D720" s="1063"/>
      <c r="E720" s="122"/>
      <c r="F720" s="338">
        <v>1.7</v>
      </c>
      <c r="G720" s="338">
        <v>0.6</v>
      </c>
      <c r="H720" s="339">
        <v>1.7999999999999999E-2</v>
      </c>
      <c r="I720" s="340">
        <v>7</v>
      </c>
      <c r="J720" s="341">
        <f t="shared" ref="J720" si="227">F720*G720*I720</f>
        <v>7.1400000000000006</v>
      </c>
      <c r="K720" s="123"/>
      <c r="L720" s="124"/>
      <c r="M720" s="125"/>
      <c r="N720" s="126"/>
      <c r="O720" s="120"/>
      <c r="AE720" s="264"/>
    </row>
    <row r="721" spans="1:31" s="547" customFormat="1" ht="19.5" customHeight="1" thickBot="1">
      <c r="A721" s="121"/>
      <c r="B721" s="337"/>
      <c r="C721" s="337"/>
      <c r="D721" s="546"/>
      <c r="E721" s="122"/>
      <c r="F721" s="338">
        <v>1.5</v>
      </c>
      <c r="G721" s="338">
        <v>0.55000000000000004</v>
      </c>
      <c r="H721" s="339">
        <v>1.7999999999999999E-2</v>
      </c>
      <c r="I721" s="340">
        <v>1</v>
      </c>
      <c r="J721" s="341">
        <f t="shared" si="225"/>
        <v>0.82500000000000007</v>
      </c>
      <c r="K721" s="123"/>
      <c r="L721" s="124"/>
      <c r="M721" s="125"/>
      <c r="N721" s="126"/>
      <c r="O721" s="120"/>
      <c r="AE721" s="264"/>
    </row>
    <row r="722" spans="1:31" s="545" customFormat="1" ht="19.5" customHeight="1">
      <c r="A722" s="113">
        <v>43908</v>
      </c>
      <c r="B722" s="308" t="s">
        <v>31</v>
      </c>
      <c r="C722" s="308" t="s">
        <v>66</v>
      </c>
      <c r="D722" s="114" t="s">
        <v>4</v>
      </c>
      <c r="E722" s="115" t="s">
        <v>622</v>
      </c>
      <c r="F722" s="329">
        <v>1.4</v>
      </c>
      <c r="G722" s="329">
        <v>0.6</v>
      </c>
      <c r="H722" s="330">
        <v>1.7999999999999999E-2</v>
      </c>
      <c r="I722" s="331">
        <v>22</v>
      </c>
      <c r="J722" s="332">
        <f t="shared" si="225"/>
        <v>18.48</v>
      </c>
      <c r="K722" s="116">
        <f>SUM(I722:I724)</f>
        <v>49</v>
      </c>
      <c r="L722" s="117">
        <f>SUM(J722:J724)</f>
        <v>43.32</v>
      </c>
      <c r="M722" s="118" t="s">
        <v>33</v>
      </c>
      <c r="N722" s="119"/>
      <c r="O722" s="120"/>
      <c r="P722" s="545" t="s">
        <v>219</v>
      </c>
      <c r="AE722" s="264"/>
    </row>
    <row r="723" spans="1:31" s="1064" customFormat="1" ht="19.5" customHeight="1">
      <c r="A723" s="121"/>
      <c r="B723" s="337"/>
      <c r="C723" s="337"/>
      <c r="D723" s="1063"/>
      <c r="E723" s="122"/>
      <c r="F723" s="338">
        <v>1.5</v>
      </c>
      <c r="G723" s="338">
        <v>0.6</v>
      </c>
      <c r="H723" s="339">
        <v>1.7999999999999999E-2</v>
      </c>
      <c r="I723" s="340">
        <v>18</v>
      </c>
      <c r="J723" s="341">
        <f t="shared" ref="J723" si="228">F723*G723*I723</f>
        <v>16.2</v>
      </c>
      <c r="K723" s="123"/>
      <c r="L723" s="124"/>
      <c r="M723" s="125"/>
      <c r="N723" s="126"/>
      <c r="O723" s="120"/>
      <c r="AE723" s="264"/>
    </row>
    <row r="724" spans="1:31" s="545" customFormat="1" ht="19.5" customHeight="1" thickBot="1">
      <c r="A724" s="121"/>
      <c r="B724" s="337"/>
      <c r="C724" s="337"/>
      <c r="D724" s="544"/>
      <c r="E724" s="122"/>
      <c r="F724" s="338">
        <v>1.6</v>
      </c>
      <c r="G724" s="338">
        <v>0.6</v>
      </c>
      <c r="H724" s="339">
        <v>1.7999999999999999E-2</v>
      </c>
      <c r="I724" s="340">
        <v>9</v>
      </c>
      <c r="J724" s="341">
        <f t="shared" si="225"/>
        <v>8.64</v>
      </c>
      <c r="K724" s="123"/>
      <c r="L724" s="124"/>
      <c r="M724" s="125"/>
      <c r="N724" s="126"/>
      <c r="O724" s="120"/>
      <c r="AE724" s="264"/>
    </row>
    <row r="725" spans="1:31" s="547" customFormat="1" ht="19.5" customHeight="1">
      <c r="A725" s="113">
        <v>43908</v>
      </c>
      <c r="B725" s="308" t="s">
        <v>31</v>
      </c>
      <c r="C725" s="308" t="s">
        <v>66</v>
      </c>
      <c r="D725" s="114" t="s">
        <v>4</v>
      </c>
      <c r="E725" s="115" t="s">
        <v>623</v>
      </c>
      <c r="F725" s="329">
        <v>2</v>
      </c>
      <c r="G725" s="329">
        <v>0.6</v>
      </c>
      <c r="H725" s="330">
        <v>1.7999999999999999E-2</v>
      </c>
      <c r="I725" s="331">
        <v>4</v>
      </c>
      <c r="J725" s="332">
        <f t="shared" si="225"/>
        <v>4.8</v>
      </c>
      <c r="K725" s="116">
        <f>SUM(I725:I733)</f>
        <v>42</v>
      </c>
      <c r="L725" s="117">
        <f>SUM(J725:J733)</f>
        <v>52.61999999999999</v>
      </c>
      <c r="M725" s="118" t="s">
        <v>33</v>
      </c>
      <c r="N725" s="119"/>
      <c r="O725" s="120"/>
      <c r="P725" s="547" t="s">
        <v>219</v>
      </c>
      <c r="AE725" s="264"/>
    </row>
    <row r="726" spans="1:31" s="1064" customFormat="1" ht="19.5" customHeight="1">
      <c r="A726" s="121"/>
      <c r="B726" s="337"/>
      <c r="C726" s="337"/>
      <c r="D726" s="1063"/>
      <c r="E726" s="122"/>
      <c r="F726" s="338">
        <v>1.9</v>
      </c>
      <c r="G726" s="338">
        <v>0.6</v>
      </c>
      <c r="H726" s="339">
        <v>1.7999999999999999E-2</v>
      </c>
      <c r="I726" s="340">
        <v>8</v>
      </c>
      <c r="J726" s="341">
        <f t="shared" si="225"/>
        <v>9.1199999999999992</v>
      </c>
      <c r="K726" s="123"/>
      <c r="L726" s="124"/>
      <c r="M726" s="125"/>
      <c r="N726" s="126"/>
      <c r="O726" s="120"/>
      <c r="AE726" s="264"/>
    </row>
    <row r="727" spans="1:31" s="1064" customFormat="1" ht="19.5" customHeight="1">
      <c r="A727" s="121"/>
      <c r="B727" s="337"/>
      <c r="C727" s="337"/>
      <c r="D727" s="1063"/>
      <c r="E727" s="122"/>
      <c r="F727" s="338">
        <v>1.8</v>
      </c>
      <c r="G727" s="338">
        <v>0.6</v>
      </c>
      <c r="H727" s="339">
        <v>1.7999999999999999E-2</v>
      </c>
      <c r="I727" s="340">
        <v>12</v>
      </c>
      <c r="J727" s="341">
        <f t="shared" si="225"/>
        <v>12.96</v>
      </c>
      <c r="K727" s="123"/>
      <c r="L727" s="124"/>
      <c r="M727" s="125"/>
      <c r="N727" s="126"/>
      <c r="O727" s="120"/>
      <c r="AE727" s="264"/>
    </row>
    <row r="728" spans="1:31" s="1064" customFormat="1" ht="19.5" customHeight="1">
      <c r="A728" s="121"/>
      <c r="B728" s="337"/>
      <c r="C728" s="337"/>
      <c r="D728" s="1063"/>
      <c r="E728" s="122"/>
      <c r="F728" s="338">
        <v>1.7</v>
      </c>
      <c r="G728" s="338">
        <v>0.6</v>
      </c>
      <c r="H728" s="339">
        <v>1.7999999999999999E-2</v>
      </c>
      <c r="I728" s="340">
        <v>2</v>
      </c>
      <c r="J728" s="341">
        <f t="shared" ref="J728:J729" si="229">F728*G728*I728</f>
        <v>2.04</v>
      </c>
      <c r="K728" s="123"/>
      <c r="L728" s="124"/>
      <c r="M728" s="125"/>
      <c r="N728" s="126"/>
      <c r="O728" s="120"/>
      <c r="AE728" s="264"/>
    </row>
    <row r="729" spans="1:31" s="1064" customFormat="1" ht="19.5" customHeight="1">
      <c r="A729" s="121"/>
      <c r="B729" s="337"/>
      <c r="C729" s="337"/>
      <c r="D729" s="1063"/>
      <c r="E729" s="122"/>
      <c r="F729" s="338">
        <v>2.4</v>
      </c>
      <c r="G729" s="338">
        <v>0.6</v>
      </c>
      <c r="H729" s="339">
        <v>1.7999999999999999E-2</v>
      </c>
      <c r="I729" s="340">
        <v>3</v>
      </c>
      <c r="J729" s="341">
        <f t="shared" si="229"/>
        <v>4.32</v>
      </c>
      <c r="K729" s="123"/>
      <c r="L729" s="124"/>
      <c r="M729" s="125"/>
      <c r="N729" s="126"/>
      <c r="O729" s="120"/>
      <c r="AE729" s="264"/>
    </row>
    <row r="730" spans="1:31" s="1064" customFormat="1" ht="19.5" customHeight="1">
      <c r="A730" s="121"/>
      <c r="B730" s="337"/>
      <c r="C730" s="337"/>
      <c r="D730" s="1063"/>
      <c r="E730" s="122"/>
      <c r="F730" s="338">
        <v>2.2999999999999998</v>
      </c>
      <c r="G730" s="338">
        <v>0.6</v>
      </c>
      <c r="H730" s="339">
        <v>1.7999999999999999E-2</v>
      </c>
      <c r="I730" s="340">
        <v>3</v>
      </c>
      <c r="J730" s="341">
        <f t="shared" ref="J730:J731" si="230">F730*G730*I730</f>
        <v>4.1399999999999997</v>
      </c>
      <c r="K730" s="123"/>
      <c r="L730" s="124"/>
      <c r="M730" s="125"/>
      <c r="N730" s="126"/>
      <c r="O730" s="120"/>
      <c r="AE730" s="264"/>
    </row>
    <row r="731" spans="1:31" s="1064" customFormat="1" ht="19.5" customHeight="1">
      <c r="A731" s="121"/>
      <c r="B731" s="337"/>
      <c r="C731" s="337"/>
      <c r="D731" s="1063"/>
      <c r="E731" s="122"/>
      <c r="F731" s="338">
        <v>2.7</v>
      </c>
      <c r="G731" s="338">
        <v>0.6</v>
      </c>
      <c r="H731" s="339">
        <v>1.7999999999999999E-2</v>
      </c>
      <c r="I731" s="340">
        <v>1</v>
      </c>
      <c r="J731" s="341">
        <f t="shared" si="230"/>
        <v>1.62</v>
      </c>
      <c r="K731" s="123"/>
      <c r="L731" s="124"/>
      <c r="M731" s="125"/>
      <c r="N731" s="126"/>
      <c r="O731" s="120"/>
      <c r="AE731" s="264"/>
    </row>
    <row r="732" spans="1:31" s="1064" customFormat="1" ht="19.5" customHeight="1">
      <c r="A732" s="121"/>
      <c r="B732" s="337"/>
      <c r="C732" s="337"/>
      <c r="D732" s="1063"/>
      <c r="E732" s="122"/>
      <c r="F732" s="338">
        <v>2.6</v>
      </c>
      <c r="G732" s="338">
        <v>0.6</v>
      </c>
      <c r="H732" s="339">
        <v>1.7999999999999999E-2</v>
      </c>
      <c r="I732" s="340">
        <v>2</v>
      </c>
      <c r="J732" s="341">
        <f t="shared" si="225"/>
        <v>3.12</v>
      </c>
      <c r="K732" s="123"/>
      <c r="L732" s="124"/>
      <c r="M732" s="125"/>
      <c r="N732" s="126"/>
      <c r="O732" s="120"/>
      <c r="AE732" s="264"/>
    </row>
    <row r="733" spans="1:31" s="761" customFormat="1" ht="19.5" customHeight="1" thickBot="1">
      <c r="A733" s="121"/>
      <c r="B733" s="337"/>
      <c r="C733" s="337"/>
      <c r="D733" s="760"/>
      <c r="E733" s="122"/>
      <c r="F733" s="338">
        <v>2.5</v>
      </c>
      <c r="G733" s="338">
        <v>0.6</v>
      </c>
      <c r="H733" s="339">
        <v>1.7999999999999999E-2</v>
      </c>
      <c r="I733" s="340">
        <v>7</v>
      </c>
      <c r="J733" s="341">
        <f t="shared" ref="J733" si="231">F733*G733*I733</f>
        <v>10.5</v>
      </c>
      <c r="K733" s="123"/>
      <c r="L733" s="124"/>
      <c r="M733" s="125"/>
      <c r="N733" s="126"/>
      <c r="O733" s="120"/>
      <c r="AE733" s="264"/>
    </row>
    <row r="734" spans="1:31" s="547" customFormat="1" ht="19.5" customHeight="1">
      <c r="A734" s="113">
        <v>43908</v>
      </c>
      <c r="B734" s="308" t="s">
        <v>31</v>
      </c>
      <c r="C734" s="308" t="s">
        <v>66</v>
      </c>
      <c r="D734" s="114" t="s">
        <v>3</v>
      </c>
      <c r="E734" s="115" t="s">
        <v>624</v>
      </c>
      <c r="F734" s="329">
        <v>1.2</v>
      </c>
      <c r="G734" s="329">
        <v>0.6</v>
      </c>
      <c r="H734" s="330">
        <v>1.7999999999999999E-2</v>
      </c>
      <c r="I734" s="331">
        <v>44</v>
      </c>
      <c r="J734" s="332">
        <f t="shared" si="225"/>
        <v>31.68</v>
      </c>
      <c r="K734" s="116">
        <f>SUM(I734:I736)</f>
        <v>50</v>
      </c>
      <c r="L734" s="117">
        <f>SUM(J734:J736)</f>
        <v>36.119999999999997</v>
      </c>
      <c r="M734" s="118" t="s">
        <v>33</v>
      </c>
      <c r="N734" s="119"/>
      <c r="O734" s="120"/>
      <c r="P734" s="547" t="s">
        <v>216</v>
      </c>
      <c r="AE734" s="264"/>
    </row>
    <row r="735" spans="1:31" s="761" customFormat="1" ht="19.5" customHeight="1">
      <c r="A735" s="121"/>
      <c r="B735" s="337"/>
      <c r="C735" s="337"/>
      <c r="D735" s="760"/>
      <c r="E735" s="122"/>
      <c r="F735" s="338">
        <v>1.2</v>
      </c>
      <c r="G735" s="338">
        <v>0.55000000000000004</v>
      </c>
      <c r="H735" s="339">
        <v>1.7999999999999999E-2</v>
      </c>
      <c r="I735" s="340">
        <v>2</v>
      </c>
      <c r="J735" s="341">
        <f t="shared" ref="J735" si="232">F735*G735*I735</f>
        <v>1.32</v>
      </c>
      <c r="K735" s="123"/>
      <c r="L735" s="124"/>
      <c r="M735" s="125"/>
      <c r="N735" s="126"/>
      <c r="O735" s="120"/>
      <c r="AE735" s="264"/>
    </row>
    <row r="736" spans="1:31" s="761" customFormat="1" ht="19.5" customHeight="1" thickBot="1">
      <c r="A736" s="121"/>
      <c r="B736" s="337"/>
      <c r="C736" s="337"/>
      <c r="D736" s="760"/>
      <c r="E736" s="122"/>
      <c r="F736" s="338">
        <v>1.3</v>
      </c>
      <c r="G736" s="338">
        <v>0.6</v>
      </c>
      <c r="H736" s="339">
        <v>1.7999999999999999E-2</v>
      </c>
      <c r="I736" s="340">
        <v>4</v>
      </c>
      <c r="J736" s="341">
        <f t="shared" ref="J736" si="233">F736*G736*I736</f>
        <v>3.12</v>
      </c>
      <c r="K736" s="123"/>
      <c r="L736" s="124"/>
      <c r="M736" s="125"/>
      <c r="N736" s="126"/>
      <c r="O736" s="120"/>
      <c r="AE736" s="264"/>
    </row>
    <row r="737" spans="1:31" s="547" customFormat="1" ht="19.5" customHeight="1">
      <c r="A737" s="113">
        <v>43908</v>
      </c>
      <c r="B737" s="308" t="s">
        <v>31</v>
      </c>
      <c r="C737" s="308" t="s">
        <v>66</v>
      </c>
      <c r="D737" s="114" t="s">
        <v>3</v>
      </c>
      <c r="E737" s="115" t="s">
        <v>625</v>
      </c>
      <c r="F737" s="329">
        <v>0.9</v>
      </c>
      <c r="G737" s="329">
        <v>0.6</v>
      </c>
      <c r="H737" s="330">
        <v>1.7999999999999999E-2</v>
      </c>
      <c r="I737" s="331">
        <v>7</v>
      </c>
      <c r="J737" s="332">
        <f t="shared" si="225"/>
        <v>3.7800000000000002</v>
      </c>
      <c r="K737" s="116">
        <f>SUM(I737:I741)</f>
        <v>51</v>
      </c>
      <c r="L737" s="117">
        <f>SUM(J737:J741)</f>
        <v>30.865000000000002</v>
      </c>
      <c r="M737" s="118" t="s">
        <v>33</v>
      </c>
      <c r="N737" s="119"/>
      <c r="O737" s="120"/>
      <c r="P737" s="547" t="s">
        <v>216</v>
      </c>
      <c r="AE737" s="264"/>
    </row>
    <row r="738" spans="1:31" s="1066" customFormat="1" ht="19.5" customHeight="1">
      <c r="A738" s="121"/>
      <c r="B738" s="337"/>
      <c r="C738" s="337"/>
      <c r="D738" s="1065"/>
      <c r="E738" s="122"/>
      <c r="F738" s="338">
        <v>0.9</v>
      </c>
      <c r="G738" s="338">
        <v>0.55000000000000004</v>
      </c>
      <c r="H738" s="339">
        <v>1.7999999999999999E-2</v>
      </c>
      <c r="I738" s="340">
        <v>1</v>
      </c>
      <c r="J738" s="341">
        <f t="shared" si="225"/>
        <v>0.49500000000000005</v>
      </c>
      <c r="K738" s="123"/>
      <c r="L738" s="124"/>
      <c r="M738" s="125"/>
      <c r="N738" s="126"/>
      <c r="O738" s="120"/>
      <c r="AE738" s="264"/>
    </row>
    <row r="739" spans="1:31" s="1066" customFormat="1" ht="19.5" customHeight="1">
      <c r="A739" s="121"/>
      <c r="B739" s="337"/>
      <c r="C739" s="337"/>
      <c r="D739" s="1065"/>
      <c r="E739" s="122"/>
      <c r="F739" s="338">
        <v>1</v>
      </c>
      <c r="G739" s="338">
        <v>0.6</v>
      </c>
      <c r="H739" s="339">
        <v>1.7999999999999999E-2</v>
      </c>
      <c r="I739" s="340">
        <v>28</v>
      </c>
      <c r="J739" s="341">
        <f t="shared" ref="J739" si="234">F739*G739*I739</f>
        <v>16.8</v>
      </c>
      <c r="K739" s="123"/>
      <c r="L739" s="124"/>
      <c r="M739" s="125"/>
      <c r="N739" s="126"/>
      <c r="O739" s="120"/>
      <c r="AE739" s="264"/>
    </row>
    <row r="740" spans="1:31" s="549" customFormat="1" ht="19.5" customHeight="1">
      <c r="A740" s="121"/>
      <c r="B740" s="337"/>
      <c r="C740" s="337"/>
      <c r="D740" s="548"/>
      <c r="E740" s="122"/>
      <c r="F740" s="338">
        <v>1</v>
      </c>
      <c r="G740" s="338">
        <v>0.55000000000000004</v>
      </c>
      <c r="H740" s="339">
        <v>1.7999999999999999E-2</v>
      </c>
      <c r="I740" s="340">
        <v>1</v>
      </c>
      <c r="J740" s="341">
        <f t="shared" si="225"/>
        <v>0.55000000000000004</v>
      </c>
      <c r="K740" s="123"/>
      <c r="L740" s="124"/>
      <c r="M740" s="125"/>
      <c r="N740" s="126"/>
      <c r="O740" s="120"/>
      <c r="AE740" s="264"/>
    </row>
    <row r="741" spans="1:31" s="549" customFormat="1" ht="19.5" customHeight="1" thickBot="1">
      <c r="A741" s="121"/>
      <c r="B741" s="337"/>
      <c r="C741" s="337"/>
      <c r="D741" s="548"/>
      <c r="E741" s="122"/>
      <c r="F741" s="338">
        <v>1.1000000000000001</v>
      </c>
      <c r="G741" s="338">
        <v>0.6</v>
      </c>
      <c r="H741" s="339">
        <v>1.7999999999999999E-2</v>
      </c>
      <c r="I741" s="340">
        <v>14</v>
      </c>
      <c r="J741" s="341">
        <f t="shared" si="225"/>
        <v>9.24</v>
      </c>
      <c r="K741" s="123"/>
      <c r="L741" s="124"/>
      <c r="M741" s="125"/>
      <c r="N741" s="126"/>
      <c r="O741" s="120"/>
      <c r="AE741" s="264"/>
    </row>
    <row r="742" spans="1:31" s="761" customFormat="1" ht="19.5" customHeight="1">
      <c r="A742" s="113">
        <v>43908</v>
      </c>
      <c r="B742" s="308" t="s">
        <v>31</v>
      </c>
      <c r="C742" s="308" t="s">
        <v>66</v>
      </c>
      <c r="D742" s="114" t="s">
        <v>4</v>
      </c>
      <c r="E742" s="115" t="s">
        <v>626</v>
      </c>
      <c r="F742" s="329">
        <v>2.5</v>
      </c>
      <c r="G742" s="329">
        <v>0.6</v>
      </c>
      <c r="H742" s="330">
        <v>1.7999999999999999E-2</v>
      </c>
      <c r="I742" s="331">
        <v>3</v>
      </c>
      <c r="J742" s="332">
        <f t="shared" si="225"/>
        <v>4.5</v>
      </c>
      <c r="K742" s="116">
        <f>SUM(I742:I750)</f>
        <v>44</v>
      </c>
      <c r="L742" s="117">
        <f>SUM(J742:J750)</f>
        <v>55.32</v>
      </c>
      <c r="M742" s="118" t="s">
        <v>33</v>
      </c>
      <c r="N742" s="119"/>
      <c r="O742" s="120"/>
      <c r="P742" s="761" t="s">
        <v>219</v>
      </c>
      <c r="AE742" s="264"/>
    </row>
    <row r="743" spans="1:31" s="1066" customFormat="1" ht="19.5" customHeight="1">
      <c r="A743" s="121"/>
      <c r="B743" s="337"/>
      <c r="C743" s="337"/>
      <c r="D743" s="1065"/>
      <c r="E743" s="122"/>
      <c r="F743" s="338">
        <v>2.7</v>
      </c>
      <c r="G743" s="338">
        <v>0.6</v>
      </c>
      <c r="H743" s="339">
        <v>1.7999999999999999E-2</v>
      </c>
      <c r="I743" s="340">
        <v>4</v>
      </c>
      <c r="J743" s="341">
        <f t="shared" ref="J743:J748" si="235">F743*G743*I743</f>
        <v>6.48</v>
      </c>
      <c r="K743" s="123"/>
      <c r="L743" s="124"/>
      <c r="M743" s="125"/>
      <c r="N743" s="126"/>
      <c r="O743" s="120"/>
      <c r="AE743" s="264"/>
    </row>
    <row r="744" spans="1:31" s="1066" customFormat="1" ht="19.5" customHeight="1">
      <c r="A744" s="121"/>
      <c r="B744" s="337"/>
      <c r="C744" s="337"/>
      <c r="D744" s="1065"/>
      <c r="E744" s="122"/>
      <c r="F744" s="338">
        <v>2.6</v>
      </c>
      <c r="G744" s="338">
        <v>0.6</v>
      </c>
      <c r="H744" s="339">
        <v>1.7999999999999999E-2</v>
      </c>
      <c r="I744" s="340">
        <v>6</v>
      </c>
      <c r="J744" s="341">
        <f t="shared" si="235"/>
        <v>9.36</v>
      </c>
      <c r="K744" s="123"/>
      <c r="L744" s="124"/>
      <c r="M744" s="125"/>
      <c r="N744" s="126"/>
      <c r="O744" s="120"/>
      <c r="AE744" s="264"/>
    </row>
    <row r="745" spans="1:31" s="1066" customFormat="1" ht="19.5" customHeight="1">
      <c r="A745" s="121"/>
      <c r="B745" s="337"/>
      <c r="C745" s="337"/>
      <c r="D745" s="1065"/>
      <c r="E745" s="122"/>
      <c r="F745" s="338">
        <v>2.8</v>
      </c>
      <c r="G745" s="338">
        <v>0.6</v>
      </c>
      <c r="H745" s="339">
        <v>1.7999999999999999E-2</v>
      </c>
      <c r="I745" s="340">
        <v>1</v>
      </c>
      <c r="J745" s="341">
        <f t="shared" si="235"/>
        <v>1.68</v>
      </c>
      <c r="K745" s="123"/>
      <c r="L745" s="124"/>
      <c r="M745" s="125"/>
      <c r="N745" s="126"/>
      <c r="O745" s="120"/>
      <c r="AE745" s="264"/>
    </row>
    <row r="746" spans="1:31" s="1066" customFormat="1" ht="19.5" customHeight="1">
      <c r="A746" s="121"/>
      <c r="B746" s="337"/>
      <c r="C746" s="337"/>
      <c r="D746" s="1065"/>
      <c r="E746" s="122"/>
      <c r="F746" s="338">
        <v>1.7</v>
      </c>
      <c r="G746" s="338">
        <v>0.6</v>
      </c>
      <c r="H746" s="339">
        <v>1.7999999999999999E-2</v>
      </c>
      <c r="I746" s="340">
        <v>10</v>
      </c>
      <c r="J746" s="341">
        <f t="shared" si="235"/>
        <v>10.199999999999999</v>
      </c>
      <c r="K746" s="123"/>
      <c r="L746" s="124"/>
      <c r="M746" s="125"/>
      <c r="N746" s="126"/>
      <c r="O746" s="120"/>
      <c r="AE746" s="264"/>
    </row>
    <row r="747" spans="1:31" s="1066" customFormat="1" ht="19.5" customHeight="1">
      <c r="A747" s="121"/>
      <c r="B747" s="337"/>
      <c r="C747" s="337"/>
      <c r="D747" s="1065"/>
      <c r="E747" s="122"/>
      <c r="F747" s="338">
        <v>1.8</v>
      </c>
      <c r="G747" s="338">
        <v>0.6</v>
      </c>
      <c r="H747" s="339">
        <v>1.7999999999999999E-2</v>
      </c>
      <c r="I747" s="340">
        <v>6</v>
      </c>
      <c r="J747" s="341">
        <f t="shared" si="235"/>
        <v>6.48</v>
      </c>
      <c r="K747" s="123"/>
      <c r="L747" s="124"/>
      <c r="M747" s="125"/>
      <c r="N747" s="126"/>
      <c r="O747" s="120"/>
      <c r="AE747" s="264"/>
    </row>
    <row r="748" spans="1:31" s="1066" customFormat="1" ht="19.5" customHeight="1">
      <c r="A748" s="121"/>
      <c r="B748" s="337"/>
      <c r="C748" s="337"/>
      <c r="D748" s="1065"/>
      <c r="E748" s="122"/>
      <c r="F748" s="338">
        <v>1.9</v>
      </c>
      <c r="G748" s="338">
        <v>0.6</v>
      </c>
      <c r="H748" s="339">
        <v>1.7999999999999999E-2</v>
      </c>
      <c r="I748" s="340">
        <v>4</v>
      </c>
      <c r="J748" s="341">
        <f t="shared" si="235"/>
        <v>4.5599999999999996</v>
      </c>
      <c r="K748" s="123"/>
      <c r="L748" s="124"/>
      <c r="M748" s="125"/>
      <c r="N748" s="126"/>
      <c r="O748" s="120"/>
      <c r="AE748" s="264"/>
    </row>
    <row r="749" spans="1:31" s="1066" customFormat="1" ht="19.5" customHeight="1">
      <c r="A749" s="121"/>
      <c r="B749" s="337"/>
      <c r="C749" s="337"/>
      <c r="D749" s="1065"/>
      <c r="E749" s="122"/>
      <c r="F749" s="338">
        <v>2.1</v>
      </c>
      <c r="G749" s="338">
        <v>0.6</v>
      </c>
      <c r="H749" s="339">
        <v>1.7999999999999999E-2</v>
      </c>
      <c r="I749" s="340">
        <v>1</v>
      </c>
      <c r="J749" s="341">
        <f t="shared" si="225"/>
        <v>1.26</v>
      </c>
      <c r="K749" s="123"/>
      <c r="L749" s="124"/>
      <c r="M749" s="125"/>
      <c r="N749" s="126"/>
      <c r="O749" s="120"/>
      <c r="AE749" s="264"/>
    </row>
    <row r="750" spans="1:31" s="1066" customFormat="1" ht="19.5" customHeight="1" thickBot="1">
      <c r="A750" s="121"/>
      <c r="B750" s="337"/>
      <c r="C750" s="337"/>
      <c r="D750" s="1065"/>
      <c r="E750" s="122"/>
      <c r="F750" s="338">
        <v>2</v>
      </c>
      <c r="G750" s="338">
        <v>0.6</v>
      </c>
      <c r="H750" s="339">
        <v>1.7999999999999999E-2</v>
      </c>
      <c r="I750" s="340">
        <v>9</v>
      </c>
      <c r="J750" s="341">
        <f t="shared" si="225"/>
        <v>10.799999999999999</v>
      </c>
      <c r="K750" s="123"/>
      <c r="L750" s="124"/>
      <c r="M750" s="125"/>
      <c r="N750" s="126"/>
      <c r="O750" s="120"/>
      <c r="AE750" s="264"/>
    </row>
    <row r="751" spans="1:31" s="761" customFormat="1" ht="19.5" customHeight="1">
      <c r="A751" s="113">
        <v>43908</v>
      </c>
      <c r="B751" s="308" t="s">
        <v>31</v>
      </c>
      <c r="C751" s="308" t="s">
        <v>66</v>
      </c>
      <c r="D751" s="114" t="s">
        <v>3</v>
      </c>
      <c r="E751" s="115" t="s">
        <v>627</v>
      </c>
      <c r="F751" s="329">
        <v>1.2</v>
      </c>
      <c r="G751" s="329">
        <v>0.6</v>
      </c>
      <c r="H751" s="330">
        <v>1.7999999999999999E-2</v>
      </c>
      <c r="I751" s="331">
        <v>24</v>
      </c>
      <c r="J751" s="332">
        <f t="shared" si="225"/>
        <v>17.28</v>
      </c>
      <c r="K751" s="116">
        <f>SUM(I751:I754)</f>
        <v>50</v>
      </c>
      <c r="L751" s="117">
        <f>SUM(J751:J754)</f>
        <v>37.375</v>
      </c>
      <c r="M751" s="118" t="s">
        <v>33</v>
      </c>
      <c r="N751" s="119"/>
      <c r="O751" s="120"/>
      <c r="P751" s="761" t="s">
        <v>216</v>
      </c>
      <c r="AE751" s="264"/>
    </row>
    <row r="752" spans="1:31" s="763" customFormat="1" ht="19.5" customHeight="1">
      <c r="A752" s="121"/>
      <c r="B752" s="337"/>
      <c r="C752" s="337"/>
      <c r="D752" s="762"/>
      <c r="E752" s="122"/>
      <c r="F752" s="338">
        <v>1.2</v>
      </c>
      <c r="G752" s="338">
        <v>0.55000000000000004</v>
      </c>
      <c r="H752" s="339">
        <v>1.7999999999999999E-2</v>
      </c>
      <c r="I752" s="340">
        <v>1</v>
      </c>
      <c r="J752" s="341">
        <f t="shared" si="225"/>
        <v>0.66</v>
      </c>
      <c r="K752" s="123"/>
      <c r="L752" s="124"/>
      <c r="M752" s="125"/>
      <c r="N752" s="126"/>
      <c r="O752" s="120"/>
      <c r="AE752" s="264"/>
    </row>
    <row r="753" spans="1:31" s="763" customFormat="1" ht="19.5" customHeight="1">
      <c r="A753" s="121"/>
      <c r="B753" s="337"/>
      <c r="C753" s="337"/>
      <c r="D753" s="762"/>
      <c r="E753" s="122"/>
      <c r="F753" s="338">
        <v>1.3</v>
      </c>
      <c r="G753" s="338">
        <v>0.6</v>
      </c>
      <c r="H753" s="339">
        <v>1.7999999999999999E-2</v>
      </c>
      <c r="I753" s="340">
        <v>24</v>
      </c>
      <c r="J753" s="341">
        <f t="shared" si="225"/>
        <v>18.72</v>
      </c>
      <c r="K753" s="123"/>
      <c r="L753" s="124"/>
      <c r="M753" s="125"/>
      <c r="N753" s="126"/>
      <c r="O753" s="120"/>
      <c r="AE753" s="264"/>
    </row>
    <row r="754" spans="1:31" s="763" customFormat="1" ht="19.5" customHeight="1" thickBot="1">
      <c r="A754" s="121"/>
      <c r="B754" s="337"/>
      <c r="C754" s="337"/>
      <c r="D754" s="762"/>
      <c r="E754" s="122"/>
      <c r="F754" s="338">
        <v>1.3</v>
      </c>
      <c r="G754" s="338">
        <v>0.55000000000000004</v>
      </c>
      <c r="H754" s="339">
        <v>1.7999999999999999E-2</v>
      </c>
      <c r="I754" s="340">
        <v>1</v>
      </c>
      <c r="J754" s="341">
        <f t="shared" si="225"/>
        <v>0.71500000000000008</v>
      </c>
      <c r="K754" s="123"/>
      <c r="L754" s="124"/>
      <c r="M754" s="125"/>
      <c r="N754" s="126"/>
      <c r="O754" s="120"/>
      <c r="AE754" s="264"/>
    </row>
    <row r="755" spans="1:31" s="761" customFormat="1" ht="19.5" customHeight="1">
      <c r="A755" s="113">
        <v>43908</v>
      </c>
      <c r="B755" s="308" t="s">
        <v>31</v>
      </c>
      <c r="C755" s="308" t="s">
        <v>66</v>
      </c>
      <c r="D755" s="114" t="s">
        <v>3</v>
      </c>
      <c r="E755" s="115" t="s">
        <v>628</v>
      </c>
      <c r="F755" s="329">
        <v>0.8</v>
      </c>
      <c r="G755" s="329">
        <v>0.6</v>
      </c>
      <c r="H755" s="330">
        <v>1.7999999999999999E-2</v>
      </c>
      <c r="I755" s="331">
        <v>46</v>
      </c>
      <c r="J755" s="332">
        <f t="shared" si="225"/>
        <v>22.08</v>
      </c>
      <c r="K755" s="116">
        <f>SUM(I755:I756)</f>
        <v>50</v>
      </c>
      <c r="L755" s="117">
        <f>SUM(J755:J756)</f>
        <v>23.84</v>
      </c>
      <c r="M755" s="118" t="s">
        <v>33</v>
      </c>
      <c r="N755" s="119"/>
      <c r="O755" s="120"/>
      <c r="P755" s="761" t="s">
        <v>216</v>
      </c>
      <c r="AE755" s="264"/>
    </row>
    <row r="756" spans="1:31" s="763" customFormat="1" ht="19.5" customHeight="1" thickBot="1">
      <c r="A756" s="121"/>
      <c r="B756" s="337"/>
      <c r="C756" s="337"/>
      <c r="D756" s="762"/>
      <c r="E756" s="122"/>
      <c r="F756" s="338">
        <v>0.8</v>
      </c>
      <c r="G756" s="338">
        <v>0.55000000000000004</v>
      </c>
      <c r="H756" s="339">
        <v>1.7999999999999999E-2</v>
      </c>
      <c r="I756" s="340">
        <v>4</v>
      </c>
      <c r="J756" s="341">
        <f t="shared" ref="J756" si="236">F756*G756*I756</f>
        <v>1.7600000000000002</v>
      </c>
      <c r="K756" s="123"/>
      <c r="L756" s="124"/>
      <c r="M756" s="125"/>
      <c r="N756" s="126"/>
      <c r="O756" s="120"/>
      <c r="AE756" s="264"/>
    </row>
    <row r="757" spans="1:31" s="761" customFormat="1" ht="19.5" customHeight="1">
      <c r="A757" s="113">
        <v>43908</v>
      </c>
      <c r="B757" s="308" t="s">
        <v>31</v>
      </c>
      <c r="C757" s="308" t="s">
        <v>66</v>
      </c>
      <c r="D757" s="114" t="s">
        <v>3</v>
      </c>
      <c r="E757" s="115" t="s">
        <v>629</v>
      </c>
      <c r="F757" s="329">
        <v>1.1000000000000001</v>
      </c>
      <c r="G757" s="329">
        <v>0.6</v>
      </c>
      <c r="H757" s="330">
        <v>1.7999999999999999E-2</v>
      </c>
      <c r="I757" s="331">
        <v>29</v>
      </c>
      <c r="J757" s="332">
        <f t="shared" si="225"/>
        <v>19.14</v>
      </c>
      <c r="K757" s="116">
        <f>SUM(I757:I760)</f>
        <v>50</v>
      </c>
      <c r="L757" s="117">
        <f>SUM(J757:J760)</f>
        <v>31.515000000000001</v>
      </c>
      <c r="M757" s="118" t="s">
        <v>33</v>
      </c>
      <c r="N757" s="119"/>
      <c r="O757" s="120"/>
      <c r="P757" s="761" t="s">
        <v>216</v>
      </c>
      <c r="AE757" s="264"/>
    </row>
    <row r="758" spans="1:31" s="763" customFormat="1" ht="19.5" customHeight="1">
      <c r="A758" s="121"/>
      <c r="B758" s="337"/>
      <c r="C758" s="337"/>
      <c r="D758" s="762"/>
      <c r="E758" s="122"/>
      <c r="F758" s="338">
        <v>0.9</v>
      </c>
      <c r="G758" s="338">
        <v>0.55000000000000004</v>
      </c>
      <c r="H758" s="339">
        <v>1.7999999999999999E-2</v>
      </c>
      <c r="I758" s="340">
        <v>1</v>
      </c>
      <c r="J758" s="341">
        <f t="shared" si="225"/>
        <v>0.49500000000000005</v>
      </c>
      <c r="K758" s="123"/>
      <c r="L758" s="124"/>
      <c r="M758" s="125"/>
      <c r="N758" s="126"/>
      <c r="O758" s="120"/>
      <c r="AE758" s="264"/>
    </row>
    <row r="759" spans="1:31" s="1066" customFormat="1" ht="19.5" customHeight="1">
      <c r="A759" s="121"/>
      <c r="B759" s="337"/>
      <c r="C759" s="337"/>
      <c r="D759" s="1065"/>
      <c r="E759" s="122"/>
      <c r="F759" s="338">
        <v>0.9</v>
      </c>
      <c r="G759" s="338">
        <v>0.6</v>
      </c>
      <c r="H759" s="339">
        <v>1.7999999999999999E-2</v>
      </c>
      <c r="I759" s="340">
        <v>2</v>
      </c>
      <c r="J759" s="341">
        <f t="shared" si="225"/>
        <v>1.08</v>
      </c>
      <c r="K759" s="123"/>
      <c r="L759" s="124"/>
      <c r="M759" s="125"/>
      <c r="N759" s="126"/>
      <c r="O759" s="120"/>
      <c r="AE759" s="264"/>
    </row>
    <row r="760" spans="1:31" s="763" customFormat="1" ht="19.5" customHeight="1" thickBot="1">
      <c r="A760" s="121"/>
      <c r="B760" s="337"/>
      <c r="C760" s="337"/>
      <c r="D760" s="762"/>
      <c r="E760" s="122"/>
      <c r="F760" s="338">
        <v>1</v>
      </c>
      <c r="G760" s="338">
        <v>0.6</v>
      </c>
      <c r="H760" s="339">
        <v>1.7999999999999999E-2</v>
      </c>
      <c r="I760" s="340">
        <v>18</v>
      </c>
      <c r="J760" s="341">
        <f t="shared" ref="J760" si="237">F760*G760*I760</f>
        <v>10.799999999999999</v>
      </c>
      <c r="K760" s="123"/>
      <c r="L760" s="124"/>
      <c r="M760" s="125"/>
      <c r="N760" s="126"/>
      <c r="O760" s="120"/>
      <c r="AE760" s="264"/>
    </row>
    <row r="761" spans="1:31" s="761" customFormat="1" ht="19.5" customHeight="1">
      <c r="A761" s="113">
        <v>43908</v>
      </c>
      <c r="B761" s="308" t="s">
        <v>31</v>
      </c>
      <c r="C761" s="308" t="s">
        <v>66</v>
      </c>
      <c r="D761" s="114" t="s">
        <v>3</v>
      </c>
      <c r="E761" s="115" t="s">
        <v>630</v>
      </c>
      <c r="F761" s="329">
        <v>1.2</v>
      </c>
      <c r="G761" s="329">
        <v>0.6</v>
      </c>
      <c r="H761" s="330">
        <v>1.7999999999999999E-2</v>
      </c>
      <c r="I761" s="331">
        <v>40</v>
      </c>
      <c r="J761" s="332">
        <f t="shared" si="225"/>
        <v>28.799999999999997</v>
      </c>
      <c r="K761" s="116">
        <f>SUM(I761:I762)</f>
        <v>50</v>
      </c>
      <c r="L761" s="117">
        <f>SUM(J761:J762)</f>
        <v>36.599999999999994</v>
      </c>
      <c r="M761" s="118" t="s">
        <v>33</v>
      </c>
      <c r="N761" s="119"/>
      <c r="O761" s="120"/>
      <c r="P761" s="761" t="s">
        <v>216</v>
      </c>
      <c r="AE761" s="264"/>
    </row>
    <row r="762" spans="1:31" s="761" customFormat="1" ht="19.5" customHeight="1" thickBot="1">
      <c r="A762" s="121"/>
      <c r="B762" s="337"/>
      <c r="C762" s="337"/>
      <c r="D762" s="760"/>
      <c r="E762" s="122"/>
      <c r="F762" s="338">
        <v>1.3</v>
      </c>
      <c r="G762" s="338">
        <v>0.6</v>
      </c>
      <c r="H762" s="339">
        <v>1.7999999999999999E-2</v>
      </c>
      <c r="I762" s="340">
        <v>10</v>
      </c>
      <c r="J762" s="341">
        <f t="shared" si="225"/>
        <v>7.8000000000000007</v>
      </c>
      <c r="K762" s="123"/>
      <c r="L762" s="124"/>
      <c r="M762" s="125"/>
      <c r="N762" s="126"/>
      <c r="O762" s="120"/>
      <c r="AE762" s="264"/>
    </row>
    <row r="763" spans="1:31" s="761" customFormat="1" ht="19.5" customHeight="1">
      <c r="A763" s="113">
        <v>43908</v>
      </c>
      <c r="B763" s="308" t="s">
        <v>31</v>
      </c>
      <c r="C763" s="308" t="s">
        <v>66</v>
      </c>
      <c r="D763" s="114" t="s">
        <v>4</v>
      </c>
      <c r="E763" s="115" t="s">
        <v>631</v>
      </c>
      <c r="F763" s="329">
        <v>0.9</v>
      </c>
      <c r="G763" s="329">
        <v>0.6</v>
      </c>
      <c r="H763" s="330">
        <v>1.7999999999999999E-2</v>
      </c>
      <c r="I763" s="331">
        <v>14</v>
      </c>
      <c r="J763" s="332">
        <f t="shared" si="225"/>
        <v>7.5600000000000005</v>
      </c>
      <c r="K763" s="116">
        <f>SUM(I763:I767)</f>
        <v>48</v>
      </c>
      <c r="L763" s="117">
        <f>SUM(J763:J767)</f>
        <v>32.22</v>
      </c>
      <c r="M763" s="118" t="s">
        <v>33</v>
      </c>
      <c r="N763" s="119"/>
      <c r="O763" s="120"/>
      <c r="P763" s="761" t="s">
        <v>219</v>
      </c>
      <c r="AE763" s="264"/>
    </row>
    <row r="764" spans="1:31" s="763" customFormat="1" ht="19.5" customHeight="1">
      <c r="A764" s="121"/>
      <c r="B764" s="337"/>
      <c r="C764" s="337"/>
      <c r="D764" s="762"/>
      <c r="E764" s="122"/>
      <c r="F764" s="338">
        <v>1</v>
      </c>
      <c r="G764" s="338">
        <v>0.6</v>
      </c>
      <c r="H764" s="339">
        <v>1.7999999999999999E-2</v>
      </c>
      <c r="I764" s="340">
        <v>4</v>
      </c>
      <c r="J764" s="341">
        <f t="shared" ref="J764" si="238">F764*G764*I764</f>
        <v>2.4</v>
      </c>
      <c r="K764" s="123"/>
      <c r="L764" s="124"/>
      <c r="M764" s="125"/>
      <c r="N764" s="126"/>
      <c r="O764" s="120"/>
      <c r="AE764" s="264"/>
    </row>
    <row r="765" spans="1:31" s="763" customFormat="1" ht="19.5" customHeight="1">
      <c r="A765" s="121"/>
      <c r="B765" s="337"/>
      <c r="C765" s="337"/>
      <c r="D765" s="762"/>
      <c r="E765" s="122"/>
      <c r="F765" s="338">
        <v>1.1000000000000001</v>
      </c>
      <c r="G765" s="338">
        <v>0.6</v>
      </c>
      <c r="H765" s="339">
        <v>1.7999999999999999E-2</v>
      </c>
      <c r="I765" s="340">
        <v>3</v>
      </c>
      <c r="J765" s="341">
        <f t="shared" si="225"/>
        <v>1.98</v>
      </c>
      <c r="K765" s="123"/>
      <c r="L765" s="124"/>
      <c r="M765" s="125"/>
      <c r="N765" s="126"/>
      <c r="O765" s="120"/>
      <c r="AE765" s="264"/>
    </row>
    <row r="766" spans="1:31" s="763" customFormat="1" ht="19.5" customHeight="1">
      <c r="A766" s="121"/>
      <c r="B766" s="337"/>
      <c r="C766" s="337"/>
      <c r="D766" s="762"/>
      <c r="E766" s="122"/>
      <c r="F766" s="338">
        <v>1.2</v>
      </c>
      <c r="G766" s="338">
        <v>0.6</v>
      </c>
      <c r="H766" s="339">
        <v>1.7999999999999999E-2</v>
      </c>
      <c r="I766" s="340">
        <v>13</v>
      </c>
      <c r="J766" s="341">
        <f t="shared" ref="J766" si="239">F766*G766*I766</f>
        <v>9.36</v>
      </c>
      <c r="K766" s="123"/>
      <c r="L766" s="124"/>
      <c r="M766" s="125"/>
      <c r="N766" s="126"/>
      <c r="O766" s="120"/>
      <c r="AE766" s="264"/>
    </row>
    <row r="767" spans="1:31" s="763" customFormat="1" ht="19.5" customHeight="1" thickBot="1">
      <c r="A767" s="121"/>
      <c r="B767" s="337"/>
      <c r="C767" s="337"/>
      <c r="D767" s="762"/>
      <c r="E767" s="122"/>
      <c r="F767" s="338">
        <v>1.3</v>
      </c>
      <c r="G767" s="338">
        <v>0.6</v>
      </c>
      <c r="H767" s="339">
        <v>1.7999999999999999E-2</v>
      </c>
      <c r="I767" s="340">
        <v>14</v>
      </c>
      <c r="J767" s="341">
        <f t="shared" ref="J767" si="240">F767*G767*I767</f>
        <v>10.92</v>
      </c>
      <c r="K767" s="123"/>
      <c r="L767" s="124"/>
      <c r="M767" s="125"/>
      <c r="N767" s="126"/>
      <c r="O767" s="120"/>
      <c r="AE767" s="264"/>
    </row>
    <row r="768" spans="1:31" s="761" customFormat="1" ht="19.5" customHeight="1">
      <c r="A768" s="113">
        <v>43908</v>
      </c>
      <c r="B768" s="308" t="s">
        <v>31</v>
      </c>
      <c r="C768" s="308" t="s">
        <v>66</v>
      </c>
      <c r="D768" s="114" t="s">
        <v>4</v>
      </c>
      <c r="E768" s="115" t="s">
        <v>632</v>
      </c>
      <c r="F768" s="329">
        <v>1.2</v>
      </c>
      <c r="G768" s="329">
        <v>0.6</v>
      </c>
      <c r="H768" s="330">
        <v>1.7999999999999999E-2</v>
      </c>
      <c r="I768" s="331">
        <v>20</v>
      </c>
      <c r="J768" s="332">
        <f t="shared" si="225"/>
        <v>14.399999999999999</v>
      </c>
      <c r="K768" s="116">
        <f>SUM(I768:I769)</f>
        <v>50</v>
      </c>
      <c r="L768" s="117">
        <f>SUM(J768:J769)</f>
        <v>37.799999999999997</v>
      </c>
      <c r="M768" s="118" t="s">
        <v>33</v>
      </c>
      <c r="N768" s="119"/>
      <c r="O768" s="120"/>
      <c r="P768" s="761" t="s">
        <v>216</v>
      </c>
      <c r="AE768" s="264"/>
    </row>
    <row r="769" spans="1:31" s="761" customFormat="1" ht="19.5" customHeight="1" thickBot="1">
      <c r="A769" s="121"/>
      <c r="B769" s="337"/>
      <c r="C769" s="337"/>
      <c r="D769" s="760"/>
      <c r="E769" s="122"/>
      <c r="F769" s="338">
        <v>1.3</v>
      </c>
      <c r="G769" s="338">
        <v>0.6</v>
      </c>
      <c r="H769" s="339">
        <v>1.7999999999999999E-2</v>
      </c>
      <c r="I769" s="340">
        <v>30</v>
      </c>
      <c r="J769" s="341">
        <f t="shared" si="225"/>
        <v>23.400000000000002</v>
      </c>
      <c r="K769" s="123"/>
      <c r="L769" s="124"/>
      <c r="M769" s="125"/>
      <c r="N769" s="126"/>
      <c r="O769" s="120"/>
      <c r="AE769" s="264"/>
    </row>
    <row r="770" spans="1:31" s="761" customFormat="1" ht="19.5" customHeight="1">
      <c r="A770" s="113">
        <v>43908</v>
      </c>
      <c r="B770" s="308" t="s">
        <v>31</v>
      </c>
      <c r="C770" s="308" t="s">
        <v>66</v>
      </c>
      <c r="D770" s="114" t="s">
        <v>3</v>
      </c>
      <c r="E770" s="115" t="s">
        <v>634</v>
      </c>
      <c r="F770" s="329">
        <v>0.9</v>
      </c>
      <c r="G770" s="329">
        <v>0.6</v>
      </c>
      <c r="H770" s="330">
        <v>1.7999999999999999E-2</v>
      </c>
      <c r="I770" s="331">
        <v>7</v>
      </c>
      <c r="J770" s="332">
        <f t="shared" si="225"/>
        <v>3.7800000000000002</v>
      </c>
      <c r="K770" s="116">
        <f>SUM(I770:I774)</f>
        <v>50</v>
      </c>
      <c r="L770" s="117">
        <f>SUM(J770:J774)</f>
        <v>30.570000000000004</v>
      </c>
      <c r="M770" s="118" t="s">
        <v>33</v>
      </c>
      <c r="N770" s="119"/>
      <c r="O770" s="120"/>
      <c r="P770" s="761" t="s">
        <v>216</v>
      </c>
      <c r="AE770" s="264"/>
    </row>
    <row r="771" spans="1:31" s="766" customFormat="1" ht="19.5" customHeight="1">
      <c r="A771" s="121"/>
      <c r="B771" s="337"/>
      <c r="C771" s="337"/>
      <c r="D771" s="765"/>
      <c r="E771" s="122"/>
      <c r="F771" s="338">
        <v>0.9</v>
      </c>
      <c r="G771" s="338">
        <v>0.55000000000000004</v>
      </c>
      <c r="H771" s="339">
        <v>1.7999999999999999E-2</v>
      </c>
      <c r="I771" s="340">
        <v>1</v>
      </c>
      <c r="J771" s="341">
        <f t="shared" ref="J771:J772" si="241">F771*G771*I771</f>
        <v>0.49500000000000005</v>
      </c>
      <c r="K771" s="123"/>
      <c r="L771" s="124"/>
      <c r="M771" s="125"/>
      <c r="N771" s="126"/>
      <c r="O771" s="120"/>
      <c r="AE771" s="264"/>
    </row>
    <row r="772" spans="1:31" s="766" customFormat="1" ht="19.5" customHeight="1">
      <c r="A772" s="121"/>
      <c r="B772" s="337"/>
      <c r="C772" s="337"/>
      <c r="D772" s="765"/>
      <c r="E772" s="122"/>
      <c r="F772" s="338">
        <v>1</v>
      </c>
      <c r="G772" s="338">
        <v>0.6</v>
      </c>
      <c r="H772" s="339">
        <v>1.7999999999999999E-2</v>
      </c>
      <c r="I772" s="340">
        <v>21</v>
      </c>
      <c r="J772" s="341">
        <f t="shared" si="241"/>
        <v>12.6</v>
      </c>
      <c r="K772" s="123"/>
      <c r="L772" s="124"/>
      <c r="M772" s="125"/>
      <c r="N772" s="126"/>
      <c r="O772" s="120"/>
      <c r="AE772" s="264"/>
    </row>
    <row r="773" spans="1:31" s="761" customFormat="1" ht="19.5" customHeight="1">
      <c r="A773" s="121"/>
      <c r="B773" s="337"/>
      <c r="C773" s="337"/>
      <c r="D773" s="760"/>
      <c r="E773" s="122"/>
      <c r="F773" s="338">
        <v>1.1000000000000001</v>
      </c>
      <c r="G773" s="338">
        <v>0.6</v>
      </c>
      <c r="H773" s="339">
        <v>1.7999999999999999E-2</v>
      </c>
      <c r="I773" s="340">
        <v>18</v>
      </c>
      <c r="J773" s="341">
        <f t="shared" si="225"/>
        <v>11.88</v>
      </c>
      <c r="K773" s="123"/>
      <c r="L773" s="124"/>
      <c r="M773" s="125"/>
      <c r="N773" s="126"/>
      <c r="O773" s="120"/>
      <c r="AE773" s="264"/>
    </row>
    <row r="774" spans="1:31" s="761" customFormat="1" ht="19.5" customHeight="1" thickBot="1">
      <c r="A774" s="121"/>
      <c r="B774" s="337"/>
      <c r="C774" s="337"/>
      <c r="D774" s="760"/>
      <c r="E774" s="122"/>
      <c r="F774" s="338">
        <v>1.1000000000000001</v>
      </c>
      <c r="G774" s="338">
        <v>0.55000000000000004</v>
      </c>
      <c r="H774" s="339">
        <v>1.7999999999999999E-2</v>
      </c>
      <c r="I774" s="340">
        <v>3</v>
      </c>
      <c r="J774" s="341">
        <f t="shared" si="225"/>
        <v>1.8150000000000004</v>
      </c>
      <c r="K774" s="123"/>
      <c r="L774" s="124"/>
      <c r="M774" s="125"/>
      <c r="N774" s="126"/>
      <c r="O774" s="120"/>
      <c r="AE774" s="264"/>
    </row>
    <row r="775" spans="1:31" s="761" customFormat="1" ht="19.5" customHeight="1">
      <c r="A775" s="113">
        <v>43908</v>
      </c>
      <c r="B775" s="308" t="s">
        <v>31</v>
      </c>
      <c r="C775" s="308" t="s">
        <v>66</v>
      </c>
      <c r="D775" s="114" t="s">
        <v>3</v>
      </c>
      <c r="E775" s="115" t="s">
        <v>635</v>
      </c>
      <c r="F775" s="329">
        <v>1.2</v>
      </c>
      <c r="G775" s="329">
        <v>0.6</v>
      </c>
      <c r="H775" s="330">
        <v>1.7999999999999999E-2</v>
      </c>
      <c r="I775" s="331">
        <v>24</v>
      </c>
      <c r="J775" s="332">
        <f t="shared" si="225"/>
        <v>17.28</v>
      </c>
      <c r="K775" s="116">
        <f>SUM(I775:I777)</f>
        <v>50</v>
      </c>
      <c r="L775" s="117">
        <f>SUM(J775:J777)</f>
        <v>37.365000000000002</v>
      </c>
      <c r="M775" s="118" t="s">
        <v>33</v>
      </c>
      <c r="N775" s="119"/>
      <c r="O775" s="120"/>
      <c r="P775" s="761" t="s">
        <v>216</v>
      </c>
      <c r="AE775" s="264"/>
    </row>
    <row r="776" spans="1:31" s="1068" customFormat="1" ht="19.5" customHeight="1">
      <c r="A776" s="121"/>
      <c r="B776" s="337"/>
      <c r="C776" s="337"/>
      <c r="D776" s="1067"/>
      <c r="E776" s="122"/>
      <c r="F776" s="338">
        <v>1.3</v>
      </c>
      <c r="G776" s="338">
        <v>0.6</v>
      </c>
      <c r="H776" s="339">
        <v>1.7999999999999999E-2</v>
      </c>
      <c r="I776" s="340">
        <v>23</v>
      </c>
      <c r="J776" s="341">
        <f t="shared" ref="J776" si="242">F776*G776*I776</f>
        <v>17.940000000000001</v>
      </c>
      <c r="K776" s="123"/>
      <c r="L776" s="124"/>
      <c r="M776" s="125"/>
      <c r="N776" s="126"/>
      <c r="O776" s="120"/>
      <c r="AE776" s="264"/>
    </row>
    <row r="777" spans="1:31" s="761" customFormat="1" ht="19.5" customHeight="1" thickBot="1">
      <c r="A777" s="121"/>
      <c r="B777" s="337"/>
      <c r="C777" s="337"/>
      <c r="D777" s="760"/>
      <c r="E777" s="122"/>
      <c r="F777" s="338">
        <v>1.3</v>
      </c>
      <c r="G777" s="338">
        <v>0.55000000000000004</v>
      </c>
      <c r="H777" s="339">
        <v>1.7999999999999999E-2</v>
      </c>
      <c r="I777" s="340">
        <v>3</v>
      </c>
      <c r="J777" s="341">
        <f t="shared" si="225"/>
        <v>2.1450000000000005</v>
      </c>
      <c r="K777" s="123"/>
      <c r="L777" s="124"/>
      <c r="M777" s="125"/>
      <c r="N777" s="126"/>
      <c r="O777" s="120"/>
      <c r="AE777" s="264"/>
    </row>
    <row r="778" spans="1:31" s="761" customFormat="1" ht="19.5" customHeight="1">
      <c r="A778" s="113">
        <v>43908</v>
      </c>
      <c r="B778" s="308" t="s">
        <v>31</v>
      </c>
      <c r="C778" s="308" t="s">
        <v>66</v>
      </c>
      <c r="D778" s="114" t="s">
        <v>4</v>
      </c>
      <c r="E778" s="115" t="s">
        <v>636</v>
      </c>
      <c r="F778" s="329">
        <v>1.7</v>
      </c>
      <c r="G778" s="329">
        <v>0.6</v>
      </c>
      <c r="H778" s="330">
        <v>1.7999999999999999E-2</v>
      </c>
      <c r="I778" s="331">
        <v>10</v>
      </c>
      <c r="J778" s="332">
        <f t="shared" si="225"/>
        <v>10.199999999999999</v>
      </c>
      <c r="K778" s="116">
        <f>SUM(I778:I785)</f>
        <v>50</v>
      </c>
      <c r="L778" s="117">
        <f>SUM(J778:J785)</f>
        <v>60</v>
      </c>
      <c r="M778" s="118" t="s">
        <v>33</v>
      </c>
      <c r="N778" s="119" t="s">
        <v>32</v>
      </c>
      <c r="O778" s="120" t="s">
        <v>229</v>
      </c>
      <c r="P778" s="761" t="s">
        <v>219</v>
      </c>
      <c r="AE778" s="264"/>
    </row>
    <row r="779" spans="1:31" s="1068" customFormat="1" ht="19.5" customHeight="1">
      <c r="A779" s="121"/>
      <c r="B779" s="337"/>
      <c r="C779" s="337"/>
      <c r="D779" s="1067"/>
      <c r="E779" s="122"/>
      <c r="F779" s="338">
        <v>2.2000000000000002</v>
      </c>
      <c r="G779" s="338">
        <v>0.6</v>
      </c>
      <c r="H779" s="339">
        <v>1.7999999999999999E-2</v>
      </c>
      <c r="I779" s="340">
        <v>4</v>
      </c>
      <c r="J779" s="341">
        <f t="shared" ref="J779:J781" si="243">F779*G779*I779</f>
        <v>5.28</v>
      </c>
      <c r="K779" s="123"/>
      <c r="L779" s="124"/>
      <c r="M779" s="125"/>
      <c r="N779" s="126"/>
      <c r="O779" s="120"/>
      <c r="AE779" s="264"/>
    </row>
    <row r="780" spans="1:31" s="1068" customFormat="1" ht="19.5" customHeight="1">
      <c r="A780" s="121"/>
      <c r="B780" s="337"/>
      <c r="C780" s="337"/>
      <c r="D780" s="1067"/>
      <c r="E780" s="122"/>
      <c r="F780" s="338">
        <v>2</v>
      </c>
      <c r="G780" s="338">
        <v>0.6</v>
      </c>
      <c r="H780" s="339">
        <v>1.7999999999999999E-2</v>
      </c>
      <c r="I780" s="340">
        <v>5</v>
      </c>
      <c r="J780" s="341">
        <f t="shared" si="243"/>
        <v>6</v>
      </c>
      <c r="K780" s="123"/>
      <c r="L780" s="124"/>
      <c r="M780" s="125"/>
      <c r="N780" s="126"/>
      <c r="O780" s="120"/>
      <c r="AE780" s="264"/>
    </row>
    <row r="781" spans="1:31" s="1068" customFormat="1" ht="19.5" customHeight="1">
      <c r="A781" s="121"/>
      <c r="B781" s="337"/>
      <c r="C781" s="337"/>
      <c r="D781" s="1067"/>
      <c r="E781" s="122"/>
      <c r="F781" s="338">
        <v>2.1</v>
      </c>
      <c r="G781" s="338">
        <v>0.6</v>
      </c>
      <c r="H781" s="339">
        <v>1.7999999999999999E-2</v>
      </c>
      <c r="I781" s="340">
        <v>12</v>
      </c>
      <c r="J781" s="341">
        <f t="shared" si="243"/>
        <v>15.120000000000001</v>
      </c>
      <c r="K781" s="123"/>
      <c r="L781" s="124"/>
      <c r="M781" s="125"/>
      <c r="N781" s="126"/>
      <c r="O781" s="120"/>
      <c r="AE781" s="264"/>
    </row>
    <row r="782" spans="1:31" s="1068" customFormat="1" ht="19.5" customHeight="1">
      <c r="A782" s="121"/>
      <c r="B782" s="337"/>
      <c r="C782" s="337"/>
      <c r="D782" s="1067"/>
      <c r="E782" s="122"/>
      <c r="F782" s="338">
        <v>1.8</v>
      </c>
      <c r="G782" s="338">
        <v>0.6</v>
      </c>
      <c r="H782" s="339">
        <v>1.7999999999999999E-2</v>
      </c>
      <c r="I782" s="340">
        <v>6</v>
      </c>
      <c r="J782" s="341">
        <f t="shared" si="225"/>
        <v>6.48</v>
      </c>
      <c r="K782" s="123"/>
      <c r="L782" s="124"/>
      <c r="M782" s="125"/>
      <c r="N782" s="126"/>
      <c r="O782" s="120"/>
      <c r="AE782" s="264"/>
    </row>
    <row r="783" spans="1:31" s="1068" customFormat="1" ht="19.5" customHeight="1">
      <c r="A783" s="121"/>
      <c r="B783" s="337"/>
      <c r="C783" s="337"/>
      <c r="D783" s="1067"/>
      <c r="E783" s="122"/>
      <c r="F783" s="338">
        <v>1.9</v>
      </c>
      <c r="G783" s="338">
        <v>0.6</v>
      </c>
      <c r="H783" s="339">
        <v>1.7999999999999999E-2</v>
      </c>
      <c r="I783" s="340">
        <v>5</v>
      </c>
      <c r="J783" s="341">
        <f t="shared" ref="J783" si="244">F783*G783*I783</f>
        <v>5.6999999999999993</v>
      </c>
      <c r="K783" s="123"/>
      <c r="L783" s="124"/>
      <c r="M783" s="125"/>
      <c r="N783" s="126"/>
      <c r="O783" s="120"/>
      <c r="AE783" s="264"/>
    </row>
    <row r="784" spans="1:31" s="1068" customFormat="1" ht="19.5" customHeight="1">
      <c r="A784" s="121"/>
      <c r="B784" s="337"/>
      <c r="C784" s="337"/>
      <c r="D784" s="1067"/>
      <c r="E784" s="122"/>
      <c r="F784" s="338">
        <v>2.4</v>
      </c>
      <c r="G784" s="338">
        <v>0.6</v>
      </c>
      <c r="H784" s="339">
        <v>1.7999999999999999E-2</v>
      </c>
      <c r="I784" s="340">
        <v>3</v>
      </c>
      <c r="J784" s="341">
        <f t="shared" ref="J784" si="245">F784*G784*I784</f>
        <v>4.32</v>
      </c>
      <c r="K784" s="123"/>
      <c r="L784" s="124"/>
      <c r="M784" s="125"/>
      <c r="N784" s="126"/>
      <c r="O784" s="120"/>
      <c r="AE784" s="264"/>
    </row>
    <row r="785" spans="1:31" s="761" customFormat="1" ht="19.5" customHeight="1" thickBot="1">
      <c r="A785" s="121"/>
      <c r="B785" s="337"/>
      <c r="C785" s="337"/>
      <c r="D785" s="760"/>
      <c r="E785" s="122"/>
      <c r="F785" s="338">
        <v>2.2999999999999998</v>
      </c>
      <c r="G785" s="338">
        <v>0.6</v>
      </c>
      <c r="H785" s="339">
        <v>1.7999999999999999E-2</v>
      </c>
      <c r="I785" s="340">
        <v>5</v>
      </c>
      <c r="J785" s="341">
        <f t="shared" si="225"/>
        <v>6.8999999999999995</v>
      </c>
      <c r="K785" s="123"/>
      <c r="L785" s="124"/>
      <c r="M785" s="125"/>
      <c r="N785" s="126"/>
      <c r="O785" s="120"/>
      <c r="AE785" s="264"/>
    </row>
    <row r="786" spans="1:31" s="761" customFormat="1" ht="19.5" customHeight="1">
      <c r="A786" s="113">
        <v>43909</v>
      </c>
      <c r="B786" s="308" t="s">
        <v>31</v>
      </c>
      <c r="C786" s="308" t="s">
        <v>66</v>
      </c>
      <c r="D786" s="114" t="s">
        <v>3</v>
      </c>
      <c r="E786" s="115" t="s">
        <v>641</v>
      </c>
      <c r="F786" s="329">
        <v>1.2</v>
      </c>
      <c r="G786" s="329">
        <v>0.6</v>
      </c>
      <c r="H786" s="330">
        <v>1.7999999999999999E-2</v>
      </c>
      <c r="I786" s="331">
        <v>29</v>
      </c>
      <c r="J786" s="332">
        <f t="shared" si="225"/>
        <v>20.88</v>
      </c>
      <c r="K786" s="116">
        <f>SUM(I786:I788)</f>
        <v>50</v>
      </c>
      <c r="L786" s="117">
        <f>SUM(J786:J788)</f>
        <v>37.019999999999996</v>
      </c>
      <c r="M786" s="118" t="s">
        <v>33</v>
      </c>
      <c r="N786" s="119"/>
      <c r="O786" s="120"/>
      <c r="P786" s="761" t="s">
        <v>216</v>
      </c>
      <c r="AE786" s="264"/>
    </row>
    <row r="787" spans="1:31" s="768" customFormat="1" ht="19.5" customHeight="1">
      <c r="A787" s="121"/>
      <c r="B787" s="337"/>
      <c r="C787" s="337"/>
      <c r="D787" s="767"/>
      <c r="E787" s="122"/>
      <c r="F787" s="338">
        <v>1.2</v>
      </c>
      <c r="G787" s="338">
        <v>0.55000000000000004</v>
      </c>
      <c r="H787" s="339">
        <v>1.7999999999999999E-2</v>
      </c>
      <c r="I787" s="340">
        <v>2</v>
      </c>
      <c r="J787" s="341">
        <f t="shared" si="225"/>
        <v>1.32</v>
      </c>
      <c r="K787" s="123"/>
      <c r="L787" s="124"/>
      <c r="M787" s="125"/>
      <c r="N787" s="126"/>
      <c r="O787" s="120"/>
      <c r="AE787" s="264"/>
    </row>
    <row r="788" spans="1:31" s="768" customFormat="1" ht="19.5" customHeight="1" thickBot="1">
      <c r="A788" s="121"/>
      <c r="B788" s="337"/>
      <c r="C788" s="337"/>
      <c r="D788" s="767"/>
      <c r="E788" s="122"/>
      <c r="F788" s="338">
        <v>1.3</v>
      </c>
      <c r="G788" s="338">
        <v>0.6</v>
      </c>
      <c r="H788" s="339">
        <v>1.7999999999999999E-2</v>
      </c>
      <c r="I788" s="340">
        <v>19</v>
      </c>
      <c r="J788" s="341">
        <f t="shared" ref="J788" si="246">F788*G788*I788</f>
        <v>14.82</v>
      </c>
      <c r="K788" s="123"/>
      <c r="L788" s="124"/>
      <c r="M788" s="125"/>
      <c r="N788" s="126"/>
      <c r="O788" s="120"/>
      <c r="AE788" s="264"/>
    </row>
    <row r="789" spans="1:31" s="761" customFormat="1" ht="19.5" customHeight="1">
      <c r="A789" s="113">
        <v>43909</v>
      </c>
      <c r="B789" s="308" t="s">
        <v>31</v>
      </c>
      <c r="C789" s="308" t="s">
        <v>66</v>
      </c>
      <c r="D789" s="114" t="s">
        <v>3</v>
      </c>
      <c r="E789" s="115" t="s">
        <v>642</v>
      </c>
      <c r="F789" s="329">
        <v>1.1000000000000001</v>
      </c>
      <c r="G789" s="329">
        <v>0.6</v>
      </c>
      <c r="H789" s="330">
        <v>1.7999999999999999E-2</v>
      </c>
      <c r="I789" s="331">
        <v>33</v>
      </c>
      <c r="J789" s="332">
        <f t="shared" si="225"/>
        <v>21.78</v>
      </c>
      <c r="K789" s="116">
        <f>SUM(I789:I792)</f>
        <v>50</v>
      </c>
      <c r="L789" s="117">
        <f>SUM(J789:J792)</f>
        <v>31.565000000000001</v>
      </c>
      <c r="M789" s="118" t="s">
        <v>33</v>
      </c>
      <c r="N789" s="119"/>
      <c r="O789" s="120"/>
      <c r="P789" s="761" t="s">
        <v>216</v>
      </c>
      <c r="AE789" s="264"/>
    </row>
    <row r="790" spans="1:31" s="768" customFormat="1" ht="19.5" customHeight="1">
      <c r="A790" s="121"/>
      <c r="B790" s="337"/>
      <c r="C790" s="337"/>
      <c r="D790" s="767"/>
      <c r="E790" s="122"/>
      <c r="F790" s="338">
        <v>1.1000000000000001</v>
      </c>
      <c r="G790" s="338">
        <v>0.55000000000000004</v>
      </c>
      <c r="H790" s="339">
        <v>1.7999999999999999E-2</v>
      </c>
      <c r="I790" s="340">
        <v>1</v>
      </c>
      <c r="J790" s="341">
        <f t="shared" ref="J790" si="247">F790*G790*I790</f>
        <v>0.60500000000000009</v>
      </c>
      <c r="K790" s="123"/>
      <c r="L790" s="124"/>
      <c r="M790" s="125"/>
      <c r="N790" s="126"/>
      <c r="O790" s="120"/>
      <c r="AE790" s="264"/>
    </row>
    <row r="791" spans="1:31" s="761" customFormat="1" ht="19.5" customHeight="1">
      <c r="A791" s="121"/>
      <c r="B791" s="337"/>
      <c r="C791" s="337"/>
      <c r="D791" s="760"/>
      <c r="E791" s="122"/>
      <c r="F791" s="338">
        <v>1</v>
      </c>
      <c r="G791" s="338">
        <v>0.6</v>
      </c>
      <c r="H791" s="339">
        <v>1.7999999999999999E-2</v>
      </c>
      <c r="I791" s="340">
        <v>9</v>
      </c>
      <c r="J791" s="341">
        <f t="shared" si="225"/>
        <v>5.3999999999999995</v>
      </c>
      <c r="K791" s="123"/>
      <c r="L791" s="124"/>
      <c r="M791" s="125"/>
      <c r="N791" s="126"/>
      <c r="O791" s="120"/>
      <c r="AE791" s="264"/>
    </row>
    <row r="792" spans="1:31" s="761" customFormat="1" ht="19.5" customHeight="1" thickBot="1">
      <c r="A792" s="121"/>
      <c r="B792" s="337"/>
      <c r="C792" s="337"/>
      <c r="D792" s="760"/>
      <c r="E792" s="122"/>
      <c r="F792" s="338">
        <v>0.9</v>
      </c>
      <c r="G792" s="338">
        <v>0.6</v>
      </c>
      <c r="H792" s="339">
        <v>1.7999999999999999E-2</v>
      </c>
      <c r="I792" s="340">
        <v>7</v>
      </c>
      <c r="J792" s="341">
        <f t="shared" si="225"/>
        <v>3.7800000000000002</v>
      </c>
      <c r="K792" s="123"/>
      <c r="L792" s="124"/>
      <c r="M792" s="125"/>
      <c r="N792" s="126"/>
      <c r="O792" s="120"/>
      <c r="AE792" s="264"/>
    </row>
    <row r="793" spans="1:31" s="761" customFormat="1" ht="19.5" customHeight="1">
      <c r="A793" s="113">
        <v>43909</v>
      </c>
      <c r="B793" s="308" t="s">
        <v>31</v>
      </c>
      <c r="C793" s="308" t="s">
        <v>66</v>
      </c>
      <c r="D793" s="114" t="s">
        <v>3</v>
      </c>
      <c r="E793" s="115" t="s">
        <v>643</v>
      </c>
      <c r="F793" s="329">
        <v>1.8</v>
      </c>
      <c r="G793" s="329">
        <v>0.6</v>
      </c>
      <c r="H793" s="330">
        <v>1.7999999999999999E-2</v>
      </c>
      <c r="I793" s="331">
        <v>23</v>
      </c>
      <c r="J793" s="332">
        <f t="shared" si="225"/>
        <v>24.840000000000003</v>
      </c>
      <c r="K793" s="116">
        <f>SUM(I793:I800)</f>
        <v>50</v>
      </c>
      <c r="L793" s="117">
        <f>SUM(J793:J800)</f>
        <v>56.855000000000011</v>
      </c>
      <c r="M793" s="118" t="s">
        <v>33</v>
      </c>
      <c r="N793" s="119"/>
      <c r="O793" s="120"/>
      <c r="P793" s="761" t="s">
        <v>216</v>
      </c>
      <c r="AE793" s="264"/>
    </row>
    <row r="794" spans="1:31" s="1071" customFormat="1" ht="19.5" customHeight="1">
      <c r="A794" s="121"/>
      <c r="B794" s="337"/>
      <c r="C794" s="337"/>
      <c r="D794" s="1070"/>
      <c r="E794" s="122"/>
      <c r="F794" s="338">
        <v>1.8</v>
      </c>
      <c r="G794" s="338">
        <v>0.55000000000000004</v>
      </c>
      <c r="H794" s="339">
        <v>1.7999999999999999E-2</v>
      </c>
      <c r="I794" s="340">
        <v>1</v>
      </c>
      <c r="J794" s="341">
        <f t="shared" ref="J794:J795" si="248">F794*G794*I794</f>
        <v>0.9900000000000001</v>
      </c>
      <c r="K794" s="123"/>
      <c r="L794" s="124"/>
      <c r="M794" s="125"/>
      <c r="N794" s="126"/>
      <c r="O794" s="120"/>
      <c r="AE794" s="264"/>
    </row>
    <row r="795" spans="1:31" s="1071" customFormat="1" ht="19.5" customHeight="1">
      <c r="A795" s="121"/>
      <c r="B795" s="337"/>
      <c r="C795" s="337"/>
      <c r="D795" s="1070"/>
      <c r="E795" s="122"/>
      <c r="F795" s="338">
        <v>1.9</v>
      </c>
      <c r="G795" s="338">
        <v>0.6</v>
      </c>
      <c r="H795" s="339">
        <v>1.7999999999999999E-2</v>
      </c>
      <c r="I795" s="340">
        <v>11</v>
      </c>
      <c r="J795" s="341">
        <f t="shared" si="248"/>
        <v>12.54</v>
      </c>
      <c r="K795" s="123"/>
      <c r="L795" s="124"/>
      <c r="M795" s="125"/>
      <c r="N795" s="126"/>
      <c r="O795" s="120"/>
      <c r="AE795" s="264"/>
    </row>
    <row r="796" spans="1:31" s="1071" customFormat="1" ht="19.5" customHeight="1">
      <c r="A796" s="121"/>
      <c r="B796" s="337"/>
      <c r="C796" s="337"/>
      <c r="D796" s="1070"/>
      <c r="E796" s="122"/>
      <c r="F796" s="338">
        <v>2.1</v>
      </c>
      <c r="G796" s="338">
        <v>0.55000000000000004</v>
      </c>
      <c r="H796" s="339">
        <v>1.7999999999999999E-2</v>
      </c>
      <c r="I796" s="340">
        <v>4</v>
      </c>
      <c r="J796" s="341">
        <f t="shared" si="225"/>
        <v>4.620000000000001</v>
      </c>
      <c r="K796" s="123"/>
      <c r="L796" s="124"/>
      <c r="M796" s="125"/>
      <c r="N796" s="126"/>
      <c r="O796" s="120"/>
      <c r="AE796" s="264"/>
    </row>
    <row r="797" spans="1:31" s="1071" customFormat="1" ht="19.5" customHeight="1">
      <c r="A797" s="121"/>
      <c r="B797" s="337"/>
      <c r="C797" s="337"/>
      <c r="D797" s="1070"/>
      <c r="E797" s="122"/>
      <c r="F797" s="338">
        <v>2</v>
      </c>
      <c r="G797" s="338">
        <v>0.6</v>
      </c>
      <c r="H797" s="339">
        <v>1.7999999999999999E-2</v>
      </c>
      <c r="I797" s="340">
        <v>6</v>
      </c>
      <c r="J797" s="341">
        <f t="shared" ref="J797" si="249">F797*G797*I797</f>
        <v>7.1999999999999993</v>
      </c>
      <c r="K797" s="123"/>
      <c r="L797" s="124"/>
      <c r="M797" s="125"/>
      <c r="N797" s="126"/>
      <c r="O797" s="120"/>
      <c r="AE797" s="264"/>
    </row>
    <row r="798" spans="1:31" s="768" customFormat="1" ht="19.5" customHeight="1">
      <c r="A798" s="121"/>
      <c r="B798" s="337"/>
      <c r="C798" s="337"/>
      <c r="D798" s="767"/>
      <c r="E798" s="122"/>
      <c r="F798" s="338">
        <v>2.2000000000000002</v>
      </c>
      <c r="G798" s="338">
        <v>0.6</v>
      </c>
      <c r="H798" s="339">
        <v>1.7999999999999999E-2</v>
      </c>
      <c r="I798" s="340">
        <v>2</v>
      </c>
      <c r="J798" s="341">
        <f t="shared" ref="J798" si="250">F798*G798*I798</f>
        <v>2.64</v>
      </c>
      <c r="K798" s="123"/>
      <c r="L798" s="124"/>
      <c r="M798" s="125"/>
      <c r="N798" s="126"/>
      <c r="O798" s="120"/>
      <c r="AE798" s="264"/>
    </row>
    <row r="799" spans="1:31" s="761" customFormat="1" ht="19.5" customHeight="1">
      <c r="A799" s="121"/>
      <c r="B799" s="337"/>
      <c r="C799" s="337"/>
      <c r="D799" s="760"/>
      <c r="E799" s="122"/>
      <c r="F799" s="338">
        <v>2.2999999999999998</v>
      </c>
      <c r="G799" s="338">
        <v>0.6</v>
      </c>
      <c r="H799" s="339">
        <v>1.7999999999999999E-2</v>
      </c>
      <c r="I799" s="340">
        <v>2</v>
      </c>
      <c r="J799" s="341">
        <f t="shared" si="225"/>
        <v>2.76</v>
      </c>
      <c r="K799" s="123"/>
      <c r="L799" s="124"/>
      <c r="M799" s="125"/>
      <c r="N799" s="126"/>
      <c r="O799" s="120"/>
      <c r="AE799" s="264"/>
    </row>
    <row r="800" spans="1:31" s="761" customFormat="1" ht="19.5" customHeight="1" thickBot="1">
      <c r="A800" s="121"/>
      <c r="B800" s="337"/>
      <c r="C800" s="337"/>
      <c r="D800" s="760"/>
      <c r="E800" s="122"/>
      <c r="F800" s="338">
        <v>2.2999999999999998</v>
      </c>
      <c r="G800" s="338">
        <v>0.55000000000000004</v>
      </c>
      <c r="H800" s="339">
        <v>1.7999999999999999E-2</v>
      </c>
      <c r="I800" s="340">
        <v>1</v>
      </c>
      <c r="J800" s="341">
        <f t="shared" si="225"/>
        <v>1.2649999999999999</v>
      </c>
      <c r="K800" s="123"/>
      <c r="L800" s="124"/>
      <c r="M800" s="125"/>
      <c r="N800" s="126"/>
      <c r="O800" s="120"/>
      <c r="AE800" s="264"/>
    </row>
    <row r="801" spans="1:31" s="761" customFormat="1" ht="19.5" customHeight="1">
      <c r="A801" s="113">
        <v>43909</v>
      </c>
      <c r="B801" s="308" t="s">
        <v>31</v>
      </c>
      <c r="C801" s="308" t="s">
        <v>66</v>
      </c>
      <c r="D801" s="114" t="s">
        <v>4</v>
      </c>
      <c r="E801" s="115" t="s">
        <v>644</v>
      </c>
      <c r="F801" s="329">
        <v>1.1000000000000001</v>
      </c>
      <c r="G801" s="329">
        <v>0.6</v>
      </c>
      <c r="H801" s="330">
        <v>1.7999999999999999E-2</v>
      </c>
      <c r="I801" s="331">
        <v>25</v>
      </c>
      <c r="J801" s="332">
        <f t="shared" si="225"/>
        <v>16.5</v>
      </c>
      <c r="K801" s="116">
        <f>SUM(I801:I803)</f>
        <v>50</v>
      </c>
      <c r="L801" s="117">
        <f>SUM(J801:J803)</f>
        <v>31.2</v>
      </c>
      <c r="M801" s="118" t="s">
        <v>33</v>
      </c>
      <c r="N801" s="119"/>
      <c r="O801" s="120"/>
      <c r="P801" s="761" t="s">
        <v>216</v>
      </c>
      <c r="AE801" s="264"/>
    </row>
    <row r="802" spans="1:31" s="768" customFormat="1" ht="19.5" customHeight="1">
      <c r="A802" s="121"/>
      <c r="B802" s="337"/>
      <c r="C802" s="337"/>
      <c r="D802" s="767"/>
      <c r="E802" s="122"/>
      <c r="F802" s="338">
        <v>1</v>
      </c>
      <c r="G802" s="338">
        <v>0.6</v>
      </c>
      <c r="H802" s="339">
        <v>1.7999999999999999E-2</v>
      </c>
      <c r="I802" s="340">
        <v>20</v>
      </c>
      <c r="J802" s="341">
        <f t="shared" ref="J802" si="251">F802*G802*I802</f>
        <v>12</v>
      </c>
      <c r="K802" s="123"/>
      <c r="L802" s="124"/>
      <c r="M802" s="125"/>
      <c r="N802" s="126"/>
      <c r="O802" s="120"/>
      <c r="AE802" s="264"/>
    </row>
    <row r="803" spans="1:31" s="761" customFormat="1" ht="19.5" customHeight="1" thickBot="1">
      <c r="A803" s="121"/>
      <c r="B803" s="337"/>
      <c r="C803" s="337"/>
      <c r="D803" s="760"/>
      <c r="E803" s="122"/>
      <c r="F803" s="338">
        <v>0.9</v>
      </c>
      <c r="G803" s="338">
        <v>0.6</v>
      </c>
      <c r="H803" s="339">
        <v>1.7999999999999999E-2</v>
      </c>
      <c r="I803" s="340">
        <v>5</v>
      </c>
      <c r="J803" s="341">
        <f t="shared" si="225"/>
        <v>2.7</v>
      </c>
      <c r="K803" s="123"/>
      <c r="L803" s="124"/>
      <c r="M803" s="125"/>
      <c r="N803" s="126"/>
      <c r="O803" s="120"/>
      <c r="AE803" s="264"/>
    </row>
    <row r="804" spans="1:31" s="761" customFormat="1" ht="19.5" customHeight="1">
      <c r="A804" s="113">
        <v>43909</v>
      </c>
      <c r="B804" s="308" t="s">
        <v>31</v>
      </c>
      <c r="C804" s="308" t="s">
        <v>66</v>
      </c>
      <c r="D804" s="114" t="s">
        <v>4</v>
      </c>
      <c r="E804" s="115" t="s">
        <v>646</v>
      </c>
      <c r="F804" s="329">
        <v>1.9</v>
      </c>
      <c r="G804" s="329">
        <v>0.6</v>
      </c>
      <c r="H804" s="330">
        <v>1.7999999999999999E-2</v>
      </c>
      <c r="I804" s="331">
        <v>6</v>
      </c>
      <c r="J804" s="332">
        <f t="shared" ref="J804:J875" si="252">F804*G804*I804</f>
        <v>6.84</v>
      </c>
      <c r="K804" s="116">
        <f>SUM(I804:I812)</f>
        <v>48</v>
      </c>
      <c r="L804" s="117">
        <f>SUM(J804:J812)</f>
        <v>60.18</v>
      </c>
      <c r="M804" s="118" t="s">
        <v>33</v>
      </c>
      <c r="N804" s="119" t="s">
        <v>32</v>
      </c>
      <c r="O804" s="120" t="s">
        <v>229</v>
      </c>
      <c r="P804" s="761" t="s">
        <v>216</v>
      </c>
      <c r="AE804" s="264"/>
    </row>
    <row r="805" spans="1:31" s="1071" customFormat="1" ht="19.5" customHeight="1">
      <c r="A805" s="121"/>
      <c r="B805" s="337"/>
      <c r="C805" s="337"/>
      <c r="D805" s="1070"/>
      <c r="E805" s="122"/>
      <c r="F805" s="338">
        <v>2.4</v>
      </c>
      <c r="G805" s="338">
        <v>0.6</v>
      </c>
      <c r="H805" s="339">
        <v>1.7999999999999999E-2</v>
      </c>
      <c r="I805" s="340">
        <v>2</v>
      </c>
      <c r="J805" s="341">
        <f t="shared" ref="J805:J808" si="253">F805*G805*I805</f>
        <v>2.88</v>
      </c>
      <c r="K805" s="123"/>
      <c r="L805" s="124"/>
      <c r="M805" s="125"/>
      <c r="N805" s="126"/>
      <c r="O805" s="120"/>
      <c r="AE805" s="264"/>
    </row>
    <row r="806" spans="1:31" s="1071" customFormat="1" ht="19.5" customHeight="1">
      <c r="A806" s="121"/>
      <c r="B806" s="337"/>
      <c r="C806" s="337"/>
      <c r="D806" s="1070"/>
      <c r="E806" s="122"/>
      <c r="F806" s="338">
        <v>1.7</v>
      </c>
      <c r="G806" s="338">
        <v>0.6</v>
      </c>
      <c r="H806" s="339">
        <v>1.7999999999999999E-2</v>
      </c>
      <c r="I806" s="340">
        <v>6</v>
      </c>
      <c r="J806" s="341">
        <f t="shared" si="253"/>
        <v>6.12</v>
      </c>
      <c r="K806" s="123"/>
      <c r="L806" s="124"/>
      <c r="M806" s="125"/>
      <c r="N806" s="126"/>
      <c r="O806" s="120"/>
      <c r="AE806" s="264"/>
    </row>
    <row r="807" spans="1:31" s="1071" customFormat="1" ht="19.5" customHeight="1">
      <c r="A807" s="121"/>
      <c r="B807" s="337"/>
      <c r="C807" s="337"/>
      <c r="D807" s="1070"/>
      <c r="E807" s="122"/>
      <c r="F807" s="338">
        <v>1.8</v>
      </c>
      <c r="G807" s="338">
        <v>0.6</v>
      </c>
      <c r="H807" s="339">
        <v>1.7999999999999999E-2</v>
      </c>
      <c r="I807" s="340">
        <v>8</v>
      </c>
      <c r="J807" s="341">
        <f t="shared" si="253"/>
        <v>8.64</v>
      </c>
      <c r="K807" s="123"/>
      <c r="L807" s="124"/>
      <c r="M807" s="125"/>
      <c r="N807" s="126"/>
      <c r="O807" s="120"/>
      <c r="AE807" s="264"/>
    </row>
    <row r="808" spans="1:31" s="1071" customFormat="1" ht="19.5" customHeight="1">
      <c r="A808" s="121"/>
      <c r="B808" s="337"/>
      <c r="C808" s="337"/>
      <c r="D808" s="1070"/>
      <c r="E808" s="122"/>
      <c r="F808" s="338">
        <v>2</v>
      </c>
      <c r="G808" s="338">
        <v>0.6</v>
      </c>
      <c r="H808" s="339">
        <v>1.7999999999999999E-2</v>
      </c>
      <c r="I808" s="340">
        <v>10</v>
      </c>
      <c r="J808" s="341">
        <f t="shared" si="253"/>
        <v>12</v>
      </c>
      <c r="K808" s="123"/>
      <c r="L808" s="124"/>
      <c r="M808" s="125"/>
      <c r="N808" s="126"/>
      <c r="O808" s="120"/>
      <c r="AE808" s="264"/>
    </row>
    <row r="809" spans="1:31" s="1071" customFormat="1" ht="19.5" customHeight="1">
      <c r="A809" s="121"/>
      <c r="B809" s="337"/>
      <c r="C809" s="337"/>
      <c r="D809" s="1070"/>
      <c r="E809" s="122"/>
      <c r="F809" s="338">
        <v>2.5</v>
      </c>
      <c r="G809" s="338">
        <v>0.6</v>
      </c>
      <c r="H809" s="339">
        <v>1.7999999999999999E-2</v>
      </c>
      <c r="I809" s="340">
        <v>11</v>
      </c>
      <c r="J809" s="341">
        <f t="shared" si="252"/>
        <v>16.5</v>
      </c>
      <c r="K809" s="123"/>
      <c r="L809" s="124"/>
      <c r="M809" s="125"/>
      <c r="N809" s="126"/>
      <c r="O809" s="120"/>
      <c r="AE809" s="264"/>
    </row>
    <row r="810" spans="1:31" s="1071" customFormat="1" ht="19.5" customHeight="1">
      <c r="A810" s="121"/>
      <c r="B810" s="337"/>
      <c r="C810" s="337"/>
      <c r="D810" s="1070"/>
      <c r="E810" s="122"/>
      <c r="F810" s="338">
        <v>2.2000000000000002</v>
      </c>
      <c r="G810" s="338">
        <v>0.6</v>
      </c>
      <c r="H810" s="339">
        <v>1.7999999999999999E-2</v>
      </c>
      <c r="I810" s="340">
        <v>1</v>
      </c>
      <c r="J810" s="341">
        <f t="shared" ref="J810" si="254">F810*G810*I810</f>
        <v>1.32</v>
      </c>
      <c r="K810" s="123"/>
      <c r="L810" s="124"/>
      <c r="M810" s="125"/>
      <c r="N810" s="126"/>
      <c r="O810" s="120"/>
      <c r="AE810" s="264"/>
    </row>
    <row r="811" spans="1:31" s="1071" customFormat="1" ht="19.5" customHeight="1">
      <c r="A811" s="121"/>
      <c r="B811" s="337"/>
      <c r="C811" s="337"/>
      <c r="D811" s="1070"/>
      <c r="E811" s="122"/>
      <c r="F811" s="338">
        <v>2.6</v>
      </c>
      <c r="G811" s="338">
        <v>0.6</v>
      </c>
      <c r="H811" s="339">
        <v>1.7999999999999999E-2</v>
      </c>
      <c r="I811" s="340">
        <v>2</v>
      </c>
      <c r="J811" s="341">
        <f t="shared" ref="J811" si="255">F811*G811*I811</f>
        <v>3.12</v>
      </c>
      <c r="K811" s="123"/>
      <c r="L811" s="124"/>
      <c r="M811" s="125"/>
      <c r="N811" s="126"/>
      <c r="O811" s="120"/>
      <c r="AE811" s="264"/>
    </row>
    <row r="812" spans="1:31" s="761" customFormat="1" ht="19.5" customHeight="1" thickBot="1">
      <c r="A812" s="121"/>
      <c r="B812" s="337"/>
      <c r="C812" s="337"/>
      <c r="D812" s="760"/>
      <c r="E812" s="122"/>
      <c r="F812" s="338">
        <v>2.2999999999999998</v>
      </c>
      <c r="G812" s="338">
        <v>0.6</v>
      </c>
      <c r="H812" s="339">
        <v>1.7999999999999999E-2</v>
      </c>
      <c r="I812" s="340">
        <v>2</v>
      </c>
      <c r="J812" s="341">
        <f t="shared" si="252"/>
        <v>2.76</v>
      </c>
      <c r="K812" s="123"/>
      <c r="L812" s="124"/>
      <c r="M812" s="125"/>
      <c r="N812" s="126"/>
      <c r="O812" s="120"/>
      <c r="AE812" s="264"/>
    </row>
    <row r="813" spans="1:31" s="761" customFormat="1" ht="19.5" customHeight="1">
      <c r="A813" s="113">
        <v>43909</v>
      </c>
      <c r="B813" s="308" t="s">
        <v>31</v>
      </c>
      <c r="C813" s="308" t="s">
        <v>66</v>
      </c>
      <c r="D813" s="114" t="s">
        <v>4</v>
      </c>
      <c r="E813" s="115" t="s">
        <v>645</v>
      </c>
      <c r="F813" s="329">
        <v>1.7</v>
      </c>
      <c r="G813" s="329">
        <v>0.6</v>
      </c>
      <c r="H813" s="330">
        <v>1.7999999999999999E-2</v>
      </c>
      <c r="I813" s="331">
        <v>20</v>
      </c>
      <c r="J813" s="332">
        <f t="shared" si="252"/>
        <v>20.399999999999999</v>
      </c>
      <c r="K813" s="116">
        <f>SUM(I813:I818)</f>
        <v>53</v>
      </c>
      <c r="L813" s="117">
        <f>SUM(J813:J818)</f>
        <v>58.02</v>
      </c>
      <c r="M813" s="118" t="s">
        <v>33</v>
      </c>
      <c r="N813" s="119" t="s">
        <v>32</v>
      </c>
      <c r="O813" s="120" t="s">
        <v>229</v>
      </c>
      <c r="P813" s="761" t="s">
        <v>216</v>
      </c>
      <c r="AE813" s="264"/>
    </row>
    <row r="814" spans="1:31" s="1071" customFormat="1" ht="19.5" customHeight="1">
      <c r="A814" s="121"/>
      <c r="B814" s="337"/>
      <c r="C814" s="337"/>
      <c r="D814" s="1070"/>
      <c r="E814" s="122"/>
      <c r="F814" s="338">
        <v>2</v>
      </c>
      <c r="G814" s="338">
        <v>0.6</v>
      </c>
      <c r="H814" s="339">
        <v>1.7999999999999999E-2</v>
      </c>
      <c r="I814" s="340">
        <v>2</v>
      </c>
      <c r="J814" s="341">
        <f t="shared" si="252"/>
        <v>2.4</v>
      </c>
      <c r="K814" s="123"/>
      <c r="L814" s="124"/>
      <c r="M814" s="125"/>
      <c r="N814" s="126"/>
      <c r="O814" s="120"/>
      <c r="AE814" s="264"/>
    </row>
    <row r="815" spans="1:31" s="1071" customFormat="1" ht="19.5" customHeight="1">
      <c r="A815" s="121"/>
      <c r="B815" s="337"/>
      <c r="C815" s="337"/>
      <c r="D815" s="1070"/>
      <c r="E815" s="122"/>
      <c r="F815" s="338">
        <v>1.9</v>
      </c>
      <c r="G815" s="338">
        <v>0.6</v>
      </c>
      <c r="H815" s="339">
        <v>1.7999999999999999E-2</v>
      </c>
      <c r="I815" s="340">
        <v>5</v>
      </c>
      <c r="J815" s="341">
        <f t="shared" ref="J815" si="256">F815*G815*I815</f>
        <v>5.6999999999999993</v>
      </c>
      <c r="K815" s="123"/>
      <c r="L815" s="124"/>
      <c r="M815" s="125"/>
      <c r="N815" s="126"/>
      <c r="O815" s="120"/>
      <c r="AE815" s="264"/>
    </row>
    <row r="816" spans="1:31" s="1071" customFormat="1" ht="19.5" customHeight="1">
      <c r="A816" s="121"/>
      <c r="B816" s="337"/>
      <c r="C816" s="337"/>
      <c r="D816" s="1070"/>
      <c r="E816" s="122"/>
      <c r="F816" s="338">
        <v>2.1</v>
      </c>
      <c r="G816" s="338">
        <v>0.6</v>
      </c>
      <c r="H816" s="339">
        <v>1.7999999999999999E-2</v>
      </c>
      <c r="I816" s="340">
        <v>4</v>
      </c>
      <c r="J816" s="341">
        <f t="shared" ref="J816" si="257">F816*G816*I816</f>
        <v>5.04</v>
      </c>
      <c r="K816" s="123"/>
      <c r="L816" s="124"/>
      <c r="M816" s="125"/>
      <c r="N816" s="126"/>
      <c r="O816" s="120"/>
      <c r="AE816" s="264"/>
    </row>
    <row r="817" spans="1:31" s="761" customFormat="1" ht="19.5" customHeight="1">
      <c r="A817" s="121"/>
      <c r="B817" s="337"/>
      <c r="C817" s="337"/>
      <c r="D817" s="760"/>
      <c r="E817" s="122"/>
      <c r="F817" s="338">
        <v>1.8</v>
      </c>
      <c r="G817" s="338">
        <v>0.6</v>
      </c>
      <c r="H817" s="339">
        <v>1.7999999999999999E-2</v>
      </c>
      <c r="I817" s="340">
        <v>19</v>
      </c>
      <c r="J817" s="341">
        <f t="shared" si="252"/>
        <v>20.520000000000003</v>
      </c>
      <c r="K817" s="123"/>
      <c r="L817" s="124"/>
      <c r="M817" s="125"/>
      <c r="N817" s="126"/>
      <c r="O817" s="120"/>
      <c r="AE817" s="264"/>
    </row>
    <row r="818" spans="1:31" s="761" customFormat="1" ht="19.5" customHeight="1" thickBot="1">
      <c r="A818" s="121"/>
      <c r="B818" s="337"/>
      <c r="C818" s="337"/>
      <c r="D818" s="760"/>
      <c r="E818" s="122"/>
      <c r="F818" s="338">
        <v>2.2000000000000002</v>
      </c>
      <c r="G818" s="338">
        <v>0.6</v>
      </c>
      <c r="H818" s="339">
        <v>1.7999999999999999E-2</v>
      </c>
      <c r="I818" s="340">
        <v>3</v>
      </c>
      <c r="J818" s="341">
        <f t="shared" si="252"/>
        <v>3.96</v>
      </c>
      <c r="K818" s="123"/>
      <c r="L818" s="124"/>
      <c r="M818" s="125"/>
      <c r="N818" s="126"/>
      <c r="O818" s="120"/>
      <c r="AE818" s="264"/>
    </row>
    <row r="819" spans="1:31" s="761" customFormat="1" ht="19.5" customHeight="1">
      <c r="A819" s="113">
        <v>43910</v>
      </c>
      <c r="B819" s="308" t="s">
        <v>31</v>
      </c>
      <c r="C819" s="308" t="s">
        <v>66</v>
      </c>
      <c r="D819" s="114" t="s">
        <v>3</v>
      </c>
      <c r="E819" s="115" t="s">
        <v>655</v>
      </c>
      <c r="F819" s="329">
        <v>1.2</v>
      </c>
      <c r="G819" s="329">
        <v>0.6</v>
      </c>
      <c r="H819" s="330">
        <v>1.7999999999999999E-2</v>
      </c>
      <c r="I819" s="331">
        <v>23</v>
      </c>
      <c r="J819" s="332">
        <f t="shared" si="252"/>
        <v>16.559999999999999</v>
      </c>
      <c r="K819" s="116">
        <f>SUM(I819:I822)</f>
        <v>50</v>
      </c>
      <c r="L819" s="117">
        <f>SUM(J819:J822)</f>
        <v>36.69</v>
      </c>
      <c r="M819" s="118" t="s">
        <v>33</v>
      </c>
      <c r="N819" s="119"/>
      <c r="O819" s="120"/>
      <c r="P819" s="761" t="s">
        <v>216</v>
      </c>
      <c r="AE819" s="264"/>
    </row>
    <row r="820" spans="1:31" s="770" customFormat="1" ht="19.5" customHeight="1">
      <c r="A820" s="121"/>
      <c r="B820" s="337"/>
      <c r="C820" s="337"/>
      <c r="D820" s="769"/>
      <c r="E820" s="122"/>
      <c r="F820" s="338">
        <v>1.2</v>
      </c>
      <c r="G820" s="338">
        <v>0.5</v>
      </c>
      <c r="H820" s="339">
        <v>1.7999999999999999E-2</v>
      </c>
      <c r="I820" s="340">
        <v>3</v>
      </c>
      <c r="J820" s="341">
        <f t="shared" ref="J820" si="258">F820*G820*I820</f>
        <v>1.7999999999999998</v>
      </c>
      <c r="K820" s="123"/>
      <c r="L820" s="124"/>
      <c r="M820" s="125"/>
      <c r="N820" s="126"/>
      <c r="O820" s="120"/>
      <c r="AE820" s="264"/>
    </row>
    <row r="821" spans="1:31" s="761" customFormat="1" ht="19.5" customHeight="1">
      <c r="A821" s="121"/>
      <c r="B821" s="337"/>
      <c r="C821" s="337"/>
      <c r="D821" s="760"/>
      <c r="E821" s="122"/>
      <c r="F821" s="338">
        <v>1.3</v>
      </c>
      <c r="G821" s="338">
        <v>0.6</v>
      </c>
      <c r="H821" s="339">
        <v>1.7999999999999999E-2</v>
      </c>
      <c r="I821" s="340">
        <v>18</v>
      </c>
      <c r="J821" s="341">
        <f t="shared" si="252"/>
        <v>14.040000000000001</v>
      </c>
      <c r="K821" s="123"/>
      <c r="L821" s="124"/>
      <c r="M821" s="125"/>
      <c r="N821" s="126"/>
      <c r="O821" s="120"/>
      <c r="AE821" s="264"/>
    </row>
    <row r="822" spans="1:31" s="761" customFormat="1" ht="19.5" customHeight="1" thickBot="1">
      <c r="A822" s="121"/>
      <c r="B822" s="337"/>
      <c r="C822" s="337"/>
      <c r="D822" s="760"/>
      <c r="E822" s="122"/>
      <c r="F822" s="338">
        <v>1.3</v>
      </c>
      <c r="G822" s="338">
        <v>0.55000000000000004</v>
      </c>
      <c r="H822" s="339">
        <v>1.7999999999999999E-2</v>
      </c>
      <c r="I822" s="340">
        <v>6</v>
      </c>
      <c r="J822" s="341">
        <f t="shared" si="252"/>
        <v>4.2900000000000009</v>
      </c>
      <c r="K822" s="123"/>
      <c r="L822" s="124"/>
      <c r="M822" s="125"/>
      <c r="N822" s="126"/>
      <c r="O822" s="120"/>
      <c r="AE822" s="264"/>
    </row>
    <row r="823" spans="1:31" s="770" customFormat="1" ht="19.5" customHeight="1">
      <c r="A823" s="113">
        <v>43910</v>
      </c>
      <c r="B823" s="308" t="s">
        <v>31</v>
      </c>
      <c r="C823" s="308" t="s">
        <v>66</v>
      </c>
      <c r="D823" s="114" t="s">
        <v>3</v>
      </c>
      <c r="E823" s="115" t="s">
        <v>656</v>
      </c>
      <c r="F823" s="329">
        <v>1.6</v>
      </c>
      <c r="G823" s="329">
        <v>0.6</v>
      </c>
      <c r="H823" s="330">
        <v>1.7999999999999999E-2</v>
      </c>
      <c r="I823" s="331">
        <v>12</v>
      </c>
      <c r="J823" s="332">
        <f t="shared" si="252"/>
        <v>11.52</v>
      </c>
      <c r="K823" s="116">
        <f>SUM(I823:I827)</f>
        <v>50</v>
      </c>
      <c r="L823" s="117">
        <f>SUM(J823:J827)</f>
        <v>45.825000000000003</v>
      </c>
      <c r="M823" s="118" t="s">
        <v>33</v>
      </c>
      <c r="N823" s="119"/>
      <c r="O823" s="120"/>
      <c r="P823" s="770" t="s">
        <v>216</v>
      </c>
      <c r="AE823" s="264"/>
    </row>
    <row r="824" spans="1:31" s="770" customFormat="1" ht="19.5" customHeight="1">
      <c r="A824" s="121"/>
      <c r="B824" s="337"/>
      <c r="C824" s="337"/>
      <c r="D824" s="769"/>
      <c r="E824" s="122"/>
      <c r="F824" s="338">
        <v>1.5</v>
      </c>
      <c r="G824" s="338">
        <v>0.6</v>
      </c>
      <c r="H824" s="339">
        <v>1.7999999999999999E-2</v>
      </c>
      <c r="I824" s="340">
        <v>13</v>
      </c>
      <c r="J824" s="341">
        <f t="shared" ref="J824:J825" si="259">F824*G824*I824</f>
        <v>11.7</v>
      </c>
      <c r="K824" s="123"/>
      <c r="L824" s="124"/>
      <c r="M824" s="125"/>
      <c r="N824" s="126"/>
      <c r="O824" s="120"/>
      <c r="AE824" s="264"/>
    </row>
    <row r="825" spans="1:31" s="770" customFormat="1" ht="19.5" customHeight="1">
      <c r="A825" s="121"/>
      <c r="B825" s="337"/>
      <c r="C825" s="337"/>
      <c r="D825" s="769"/>
      <c r="E825" s="122"/>
      <c r="F825" s="338">
        <v>1.4</v>
      </c>
      <c r="G825" s="338">
        <v>0.6</v>
      </c>
      <c r="H825" s="339">
        <v>1.7999999999999999E-2</v>
      </c>
      <c r="I825" s="340">
        <v>15</v>
      </c>
      <c r="J825" s="341">
        <f t="shared" si="259"/>
        <v>12.6</v>
      </c>
      <c r="K825" s="123"/>
      <c r="L825" s="124"/>
      <c r="M825" s="125"/>
      <c r="N825" s="126"/>
      <c r="O825" s="120"/>
      <c r="AE825" s="264"/>
    </row>
    <row r="826" spans="1:31" s="770" customFormat="1" ht="19.5" customHeight="1">
      <c r="A826" s="121"/>
      <c r="B826" s="337"/>
      <c r="C826" s="337"/>
      <c r="D826" s="769"/>
      <c r="E826" s="122"/>
      <c r="F826" s="338">
        <v>1.7</v>
      </c>
      <c r="G826" s="338">
        <v>0.6</v>
      </c>
      <c r="H826" s="339">
        <v>1.7999999999999999E-2</v>
      </c>
      <c r="I826" s="340">
        <v>9</v>
      </c>
      <c r="J826" s="341">
        <f t="shared" si="252"/>
        <v>9.18</v>
      </c>
      <c r="K826" s="123"/>
      <c r="L826" s="124"/>
      <c r="M826" s="125"/>
      <c r="N826" s="126"/>
      <c r="O826" s="120"/>
      <c r="AE826" s="264"/>
    </row>
    <row r="827" spans="1:31" s="770" customFormat="1" ht="19.5" customHeight="1" thickBot="1">
      <c r="A827" s="121"/>
      <c r="B827" s="337"/>
      <c r="C827" s="337"/>
      <c r="D827" s="769"/>
      <c r="E827" s="122"/>
      <c r="F827" s="338">
        <v>1.5</v>
      </c>
      <c r="G827" s="338">
        <v>0.55000000000000004</v>
      </c>
      <c r="H827" s="339">
        <v>1.7999999999999999E-2</v>
      </c>
      <c r="I827" s="340">
        <v>1</v>
      </c>
      <c r="J827" s="341">
        <f t="shared" ref="J827" si="260">F827*G827*I827</f>
        <v>0.82500000000000007</v>
      </c>
      <c r="K827" s="123"/>
      <c r="L827" s="124"/>
      <c r="M827" s="125"/>
      <c r="N827" s="126"/>
      <c r="O827" s="120"/>
      <c r="AE827" s="264"/>
    </row>
    <row r="828" spans="1:31" s="761" customFormat="1" ht="19.5" customHeight="1">
      <c r="A828" s="113">
        <v>43910</v>
      </c>
      <c r="B828" s="308" t="s">
        <v>31</v>
      </c>
      <c r="C828" s="308" t="s">
        <v>66</v>
      </c>
      <c r="D828" s="114" t="s">
        <v>4</v>
      </c>
      <c r="E828" s="115" t="s">
        <v>657</v>
      </c>
      <c r="F828" s="329">
        <v>1.4</v>
      </c>
      <c r="G828" s="329">
        <v>0.6</v>
      </c>
      <c r="H828" s="330">
        <v>1.7999999999999999E-2</v>
      </c>
      <c r="I828" s="331">
        <v>13</v>
      </c>
      <c r="J828" s="332">
        <f t="shared" si="252"/>
        <v>10.92</v>
      </c>
      <c r="K828" s="116">
        <f>SUM(I828:I830)</f>
        <v>50</v>
      </c>
      <c r="L828" s="117">
        <f>SUM(J828:J830)</f>
        <v>45.3</v>
      </c>
      <c r="M828" s="118" t="s">
        <v>33</v>
      </c>
      <c r="N828" s="119"/>
      <c r="O828" s="120"/>
      <c r="P828" s="761" t="s">
        <v>216</v>
      </c>
      <c r="AE828" s="264"/>
    </row>
    <row r="829" spans="1:31" s="1073" customFormat="1" ht="19.5" customHeight="1">
      <c r="A829" s="121"/>
      <c r="B829" s="337"/>
      <c r="C829" s="337"/>
      <c r="D829" s="1072"/>
      <c r="E829" s="122"/>
      <c r="F829" s="338">
        <v>1.5</v>
      </c>
      <c r="G829" s="338">
        <v>0.6</v>
      </c>
      <c r="H829" s="339">
        <v>1.7999999999999999E-2</v>
      </c>
      <c r="I829" s="340">
        <v>19</v>
      </c>
      <c r="J829" s="341">
        <f t="shared" ref="J829" si="261">F829*G829*I829</f>
        <v>17.099999999999998</v>
      </c>
      <c r="K829" s="123"/>
      <c r="L829" s="124"/>
      <c r="M829" s="125"/>
      <c r="N829" s="126"/>
      <c r="O829" s="120"/>
      <c r="AE829" s="264"/>
    </row>
    <row r="830" spans="1:31" s="761" customFormat="1" ht="19.5" customHeight="1" thickBot="1">
      <c r="A830" s="121"/>
      <c r="B830" s="337"/>
      <c r="C830" s="337"/>
      <c r="D830" s="760"/>
      <c r="E830" s="122"/>
      <c r="F830" s="338">
        <v>1.6</v>
      </c>
      <c r="G830" s="338">
        <v>0.6</v>
      </c>
      <c r="H830" s="339">
        <v>1.7999999999999999E-2</v>
      </c>
      <c r="I830" s="340">
        <v>18</v>
      </c>
      <c r="J830" s="341">
        <f t="shared" si="252"/>
        <v>17.28</v>
      </c>
      <c r="K830" s="123"/>
      <c r="L830" s="124"/>
      <c r="M830" s="125"/>
      <c r="N830" s="126"/>
      <c r="O830" s="120"/>
      <c r="AE830" s="264"/>
    </row>
    <row r="831" spans="1:31" s="761" customFormat="1" ht="19.5" customHeight="1">
      <c r="A831" s="113">
        <v>43910</v>
      </c>
      <c r="B831" s="308" t="s">
        <v>31</v>
      </c>
      <c r="C831" s="308" t="s">
        <v>66</v>
      </c>
      <c r="D831" s="114" t="s">
        <v>4</v>
      </c>
      <c r="E831" s="115" t="s">
        <v>658</v>
      </c>
      <c r="F831" s="329">
        <v>1.2</v>
      </c>
      <c r="G831" s="329">
        <v>0.6</v>
      </c>
      <c r="H831" s="330">
        <v>1.7999999999999999E-2</v>
      </c>
      <c r="I831" s="331">
        <v>33</v>
      </c>
      <c r="J831" s="332">
        <f t="shared" si="252"/>
        <v>23.759999999999998</v>
      </c>
      <c r="K831" s="116">
        <f>SUM(I831:I833)</f>
        <v>48</v>
      </c>
      <c r="L831" s="117">
        <f>SUM(J831:J833)</f>
        <v>35.339999999999996</v>
      </c>
      <c r="M831" s="118" t="s">
        <v>33</v>
      </c>
      <c r="N831" s="119"/>
      <c r="O831" s="120"/>
      <c r="P831" s="761" t="s">
        <v>216</v>
      </c>
      <c r="AE831" s="264"/>
    </row>
    <row r="832" spans="1:31" s="772" customFormat="1" ht="19.5" customHeight="1">
      <c r="A832" s="121"/>
      <c r="B832" s="337"/>
      <c r="C832" s="337"/>
      <c r="D832" s="771"/>
      <c r="E832" s="122"/>
      <c r="F832" s="338">
        <v>1.3</v>
      </c>
      <c r="G832" s="338">
        <v>0.6</v>
      </c>
      <c r="H832" s="339">
        <v>1.7999999999999999E-2</v>
      </c>
      <c r="I832" s="340">
        <v>14</v>
      </c>
      <c r="J832" s="341">
        <f t="shared" ref="J832" si="262">F832*G832*I832</f>
        <v>10.92</v>
      </c>
      <c r="K832" s="123"/>
      <c r="L832" s="124"/>
      <c r="M832" s="125"/>
      <c r="N832" s="126"/>
      <c r="O832" s="120"/>
      <c r="AE832" s="264"/>
    </row>
    <row r="833" spans="1:31" s="761" customFormat="1" ht="19.5" customHeight="1" thickBot="1">
      <c r="A833" s="121"/>
      <c r="B833" s="337"/>
      <c r="C833" s="337"/>
      <c r="D833" s="760"/>
      <c r="E833" s="122"/>
      <c r="F833" s="338">
        <v>1.1000000000000001</v>
      </c>
      <c r="G833" s="338">
        <v>0.6</v>
      </c>
      <c r="H833" s="339">
        <v>1.7999999999999999E-2</v>
      </c>
      <c r="I833" s="340">
        <v>1</v>
      </c>
      <c r="J833" s="341">
        <f t="shared" si="252"/>
        <v>0.66</v>
      </c>
      <c r="K833" s="123"/>
      <c r="L833" s="124"/>
      <c r="M833" s="125"/>
      <c r="N833" s="126"/>
      <c r="O833" s="120"/>
      <c r="AE833" s="264"/>
    </row>
    <row r="834" spans="1:31" s="761" customFormat="1" ht="19.5" customHeight="1" thickBot="1">
      <c r="A834" s="113">
        <v>43910</v>
      </c>
      <c r="B834" s="308" t="s">
        <v>31</v>
      </c>
      <c r="C834" s="308" t="s">
        <v>66</v>
      </c>
      <c r="D834" s="114" t="s">
        <v>4</v>
      </c>
      <c r="E834" s="115" t="s">
        <v>659</v>
      </c>
      <c r="F834" s="329">
        <v>0.8</v>
      </c>
      <c r="G834" s="329">
        <v>0.6</v>
      </c>
      <c r="H834" s="330">
        <v>1.7999999999999999E-2</v>
      </c>
      <c r="I834" s="331">
        <v>50</v>
      </c>
      <c r="J834" s="332">
        <f t="shared" si="252"/>
        <v>24</v>
      </c>
      <c r="K834" s="116">
        <f>SUM(I834:I834)</f>
        <v>50</v>
      </c>
      <c r="L834" s="117">
        <f>SUM(J834:J834)</f>
        <v>24</v>
      </c>
      <c r="M834" s="118" t="s">
        <v>33</v>
      </c>
      <c r="N834" s="119"/>
      <c r="O834" s="120"/>
      <c r="P834" s="761" t="s">
        <v>216</v>
      </c>
      <c r="AE834" s="264"/>
    </row>
    <row r="835" spans="1:31" s="761" customFormat="1" ht="19.5" customHeight="1">
      <c r="A835" s="113">
        <v>43910</v>
      </c>
      <c r="B835" s="308" t="s">
        <v>31</v>
      </c>
      <c r="C835" s="308" t="s">
        <v>66</v>
      </c>
      <c r="D835" s="114" t="s">
        <v>3</v>
      </c>
      <c r="E835" s="115" t="s">
        <v>660</v>
      </c>
      <c r="F835" s="329">
        <v>0.9</v>
      </c>
      <c r="G835" s="329">
        <v>0.6</v>
      </c>
      <c r="H835" s="330">
        <v>1.7999999999999999E-2</v>
      </c>
      <c r="I835" s="331">
        <v>13</v>
      </c>
      <c r="J835" s="332">
        <f t="shared" si="252"/>
        <v>7.0200000000000005</v>
      </c>
      <c r="K835" s="116">
        <f>SUM(I835:I839)</f>
        <v>50</v>
      </c>
      <c r="L835" s="117">
        <f>SUM(J835:J839)</f>
        <v>29.855</v>
      </c>
      <c r="M835" s="118" t="s">
        <v>33</v>
      </c>
      <c r="N835" s="119"/>
      <c r="O835" s="120"/>
      <c r="P835" s="761" t="s">
        <v>216</v>
      </c>
      <c r="AE835" s="264"/>
    </row>
    <row r="836" spans="1:31" s="1076" customFormat="1" ht="19.5" customHeight="1">
      <c r="A836" s="121"/>
      <c r="B836" s="337"/>
      <c r="C836" s="337"/>
      <c r="D836" s="1075"/>
      <c r="E836" s="122"/>
      <c r="F836" s="338">
        <v>1</v>
      </c>
      <c r="G836" s="338">
        <v>0.6</v>
      </c>
      <c r="H836" s="339">
        <v>1.7999999999999999E-2</v>
      </c>
      <c r="I836" s="340">
        <v>20</v>
      </c>
      <c r="J836" s="341">
        <f t="shared" si="252"/>
        <v>12</v>
      </c>
      <c r="K836" s="123"/>
      <c r="L836" s="124"/>
      <c r="M836" s="125"/>
      <c r="N836" s="126"/>
      <c r="O836" s="120"/>
      <c r="AE836" s="264"/>
    </row>
    <row r="837" spans="1:31" s="1076" customFormat="1" ht="19.5" customHeight="1">
      <c r="A837" s="121"/>
      <c r="B837" s="337"/>
      <c r="C837" s="337"/>
      <c r="D837" s="1075"/>
      <c r="E837" s="122"/>
      <c r="F837" s="338">
        <v>1</v>
      </c>
      <c r="G837" s="338">
        <v>0.55000000000000004</v>
      </c>
      <c r="H837" s="339">
        <v>1.7999999999999999E-2</v>
      </c>
      <c r="I837" s="340">
        <v>3</v>
      </c>
      <c r="J837" s="341">
        <f t="shared" ref="J837" si="263">F837*G837*I837</f>
        <v>1.6500000000000001</v>
      </c>
      <c r="K837" s="123"/>
      <c r="L837" s="124"/>
      <c r="M837" s="125"/>
      <c r="N837" s="126"/>
      <c r="O837" s="120"/>
      <c r="AE837" s="264"/>
    </row>
    <row r="838" spans="1:31" s="761" customFormat="1" ht="19.5" customHeight="1">
      <c r="A838" s="121"/>
      <c r="B838" s="337"/>
      <c r="C838" s="337"/>
      <c r="D838" s="760"/>
      <c r="E838" s="122"/>
      <c r="F838" s="338">
        <v>1.1000000000000001</v>
      </c>
      <c r="G838" s="338">
        <v>0.6</v>
      </c>
      <c r="H838" s="339">
        <v>1.7999999999999999E-2</v>
      </c>
      <c r="I838" s="340">
        <v>13</v>
      </c>
      <c r="J838" s="341">
        <f t="shared" si="252"/>
        <v>8.58</v>
      </c>
      <c r="K838" s="123"/>
      <c r="L838" s="124"/>
      <c r="M838" s="125"/>
      <c r="N838" s="126"/>
      <c r="O838" s="120"/>
      <c r="AE838" s="264"/>
    </row>
    <row r="839" spans="1:31" s="761" customFormat="1" ht="19.5" customHeight="1" thickBot="1">
      <c r="A839" s="121"/>
      <c r="B839" s="337"/>
      <c r="C839" s="337"/>
      <c r="D839" s="760"/>
      <c r="E839" s="122"/>
      <c r="F839" s="338">
        <v>1.1000000000000001</v>
      </c>
      <c r="G839" s="338">
        <v>0.55000000000000004</v>
      </c>
      <c r="H839" s="339">
        <v>1.7999999999999999E-2</v>
      </c>
      <c r="I839" s="340">
        <v>1</v>
      </c>
      <c r="J839" s="341">
        <f t="shared" si="252"/>
        <v>0.60500000000000009</v>
      </c>
      <c r="K839" s="123"/>
      <c r="L839" s="124"/>
      <c r="M839" s="125"/>
      <c r="N839" s="126"/>
      <c r="O839" s="120"/>
      <c r="AE839" s="264"/>
    </row>
    <row r="840" spans="1:31" s="761" customFormat="1" ht="19.5" customHeight="1">
      <c r="A840" s="113">
        <v>43910</v>
      </c>
      <c r="B840" s="308" t="s">
        <v>31</v>
      </c>
      <c r="C840" s="308" t="s">
        <v>66</v>
      </c>
      <c r="D840" s="114" t="s">
        <v>3</v>
      </c>
      <c r="E840" s="115" t="s">
        <v>661</v>
      </c>
      <c r="F840" s="329">
        <v>1.2</v>
      </c>
      <c r="G840" s="329">
        <v>0.6</v>
      </c>
      <c r="H840" s="330">
        <v>1.7999999999999999E-2</v>
      </c>
      <c r="I840" s="331">
        <v>29</v>
      </c>
      <c r="J840" s="332">
        <f t="shared" si="252"/>
        <v>20.88</v>
      </c>
      <c r="K840" s="116">
        <f>SUM(I840:I843)</f>
        <v>50</v>
      </c>
      <c r="L840" s="117">
        <f>SUM(J840:J843)</f>
        <v>36.65</v>
      </c>
      <c r="M840" s="118" t="s">
        <v>33</v>
      </c>
      <c r="N840" s="119"/>
      <c r="O840" s="120"/>
      <c r="P840" s="761" t="s">
        <v>216</v>
      </c>
      <c r="AE840" s="264"/>
    </row>
    <row r="841" spans="1:31" s="772" customFormat="1" ht="19.5" customHeight="1">
      <c r="A841" s="121"/>
      <c r="B841" s="337"/>
      <c r="C841" s="337"/>
      <c r="D841" s="771"/>
      <c r="E841" s="122"/>
      <c r="F841" s="338">
        <v>1.2</v>
      </c>
      <c r="G841" s="338">
        <v>0.55000000000000004</v>
      </c>
      <c r="H841" s="339">
        <v>1.7999999999999999E-2</v>
      </c>
      <c r="I841" s="340">
        <v>4</v>
      </c>
      <c r="J841" s="341">
        <f t="shared" ref="J841:J842" si="264">F841*G841*I841</f>
        <v>2.64</v>
      </c>
      <c r="K841" s="123"/>
      <c r="L841" s="124"/>
      <c r="M841" s="125"/>
      <c r="N841" s="126"/>
      <c r="O841" s="120"/>
      <c r="AE841" s="264"/>
    </row>
    <row r="842" spans="1:31" s="772" customFormat="1" ht="19.5" customHeight="1">
      <c r="A842" s="121"/>
      <c r="B842" s="337"/>
      <c r="C842" s="337"/>
      <c r="D842" s="771"/>
      <c r="E842" s="122"/>
      <c r="F842" s="338">
        <v>1.3</v>
      </c>
      <c r="G842" s="338">
        <v>0.6</v>
      </c>
      <c r="H842" s="339">
        <v>1.7999999999999999E-2</v>
      </c>
      <c r="I842" s="340">
        <v>15</v>
      </c>
      <c r="J842" s="341">
        <f t="shared" si="264"/>
        <v>11.700000000000001</v>
      </c>
      <c r="K842" s="123"/>
      <c r="L842" s="124"/>
      <c r="M842" s="125"/>
      <c r="N842" s="126"/>
      <c r="O842" s="120"/>
      <c r="AE842" s="264"/>
    </row>
    <row r="843" spans="1:31" s="761" customFormat="1" ht="19.5" customHeight="1" thickBot="1">
      <c r="A843" s="121"/>
      <c r="B843" s="337"/>
      <c r="C843" s="337"/>
      <c r="D843" s="760"/>
      <c r="E843" s="122"/>
      <c r="F843" s="338">
        <v>1.3</v>
      </c>
      <c r="G843" s="338">
        <v>0.55000000000000004</v>
      </c>
      <c r="H843" s="339">
        <v>1.7999999999999999E-2</v>
      </c>
      <c r="I843" s="340">
        <v>2</v>
      </c>
      <c r="J843" s="341">
        <f t="shared" si="252"/>
        <v>1.4300000000000002</v>
      </c>
      <c r="K843" s="123"/>
      <c r="L843" s="124"/>
      <c r="M843" s="125"/>
      <c r="N843" s="126"/>
      <c r="O843" s="120"/>
      <c r="AE843" s="264"/>
    </row>
    <row r="844" spans="1:31" s="761" customFormat="1" ht="19.5" customHeight="1">
      <c r="A844" s="113">
        <v>43911</v>
      </c>
      <c r="B844" s="308" t="s">
        <v>31</v>
      </c>
      <c r="C844" s="308" t="s">
        <v>66</v>
      </c>
      <c r="D844" s="114" t="s">
        <v>4</v>
      </c>
      <c r="E844" s="115" t="s">
        <v>664</v>
      </c>
      <c r="F844" s="329">
        <v>1.7</v>
      </c>
      <c r="G844" s="329">
        <v>0.6</v>
      </c>
      <c r="H844" s="330">
        <v>1.7999999999999999E-2</v>
      </c>
      <c r="I844" s="331">
        <v>16</v>
      </c>
      <c r="J844" s="332">
        <f t="shared" si="252"/>
        <v>16.32</v>
      </c>
      <c r="K844" s="116">
        <f>SUM(I844:I851)</f>
        <v>50</v>
      </c>
      <c r="L844" s="117">
        <f>SUM(J844:J851)</f>
        <v>57.540000000000006</v>
      </c>
      <c r="M844" s="118" t="s">
        <v>33</v>
      </c>
      <c r="N844" s="119" t="s">
        <v>32</v>
      </c>
      <c r="O844" s="120" t="s">
        <v>229</v>
      </c>
      <c r="P844" s="761" t="s">
        <v>216</v>
      </c>
      <c r="AE844" s="264"/>
    </row>
    <row r="845" spans="1:31" s="1076" customFormat="1" ht="19.5" customHeight="1">
      <c r="A845" s="121"/>
      <c r="B845" s="337"/>
      <c r="C845" s="337"/>
      <c r="D845" s="1075"/>
      <c r="E845" s="122"/>
      <c r="F845" s="338">
        <v>2.4</v>
      </c>
      <c r="G845" s="338">
        <v>0.6</v>
      </c>
      <c r="H845" s="339">
        <v>1.7999999999999999E-2</v>
      </c>
      <c r="I845" s="340">
        <v>4</v>
      </c>
      <c r="J845" s="341">
        <f t="shared" ref="J845:J848" si="265">F845*G845*I845</f>
        <v>5.76</v>
      </c>
      <c r="K845" s="123"/>
      <c r="L845" s="124"/>
      <c r="M845" s="125"/>
      <c r="N845" s="126"/>
      <c r="O845" s="120"/>
      <c r="AE845" s="264"/>
    </row>
    <row r="846" spans="1:31" s="1076" customFormat="1" ht="19.5" customHeight="1">
      <c r="A846" s="121"/>
      <c r="B846" s="337"/>
      <c r="C846" s="337"/>
      <c r="D846" s="1075"/>
      <c r="E846" s="122"/>
      <c r="F846" s="338">
        <v>2.2999999999999998</v>
      </c>
      <c r="G846" s="338">
        <v>0.6</v>
      </c>
      <c r="H846" s="339">
        <v>1.7999999999999999E-2</v>
      </c>
      <c r="I846" s="340">
        <v>2</v>
      </c>
      <c r="J846" s="341">
        <f t="shared" si="265"/>
        <v>2.76</v>
      </c>
      <c r="K846" s="123"/>
      <c r="L846" s="124"/>
      <c r="M846" s="125"/>
      <c r="N846" s="126"/>
      <c r="O846" s="120"/>
      <c r="AE846" s="264"/>
    </row>
    <row r="847" spans="1:31" s="1076" customFormat="1" ht="19.5" customHeight="1">
      <c r="A847" s="121"/>
      <c r="B847" s="337"/>
      <c r="C847" s="337"/>
      <c r="D847" s="1075"/>
      <c r="E847" s="122"/>
      <c r="F847" s="338">
        <v>1.8</v>
      </c>
      <c r="G847" s="338">
        <v>0.6</v>
      </c>
      <c r="H847" s="339">
        <v>1.7999999999999999E-2</v>
      </c>
      <c r="I847" s="340">
        <v>10</v>
      </c>
      <c r="J847" s="341">
        <f t="shared" si="265"/>
        <v>10.8</v>
      </c>
      <c r="K847" s="123"/>
      <c r="L847" s="124"/>
      <c r="M847" s="125"/>
      <c r="N847" s="126"/>
      <c r="O847" s="120"/>
      <c r="AE847" s="264"/>
    </row>
    <row r="848" spans="1:31" s="1076" customFormat="1" ht="19.5" customHeight="1">
      <c r="A848" s="121"/>
      <c r="B848" s="337"/>
      <c r="C848" s="337"/>
      <c r="D848" s="1075"/>
      <c r="E848" s="122"/>
      <c r="F848" s="338">
        <v>1.9</v>
      </c>
      <c r="G848" s="338">
        <v>0.6</v>
      </c>
      <c r="H848" s="339">
        <v>1.7999999999999999E-2</v>
      </c>
      <c r="I848" s="340">
        <v>5</v>
      </c>
      <c r="J848" s="341">
        <f t="shared" si="265"/>
        <v>5.6999999999999993</v>
      </c>
      <c r="K848" s="123"/>
      <c r="L848" s="124"/>
      <c r="M848" s="125"/>
      <c r="N848" s="126"/>
      <c r="O848" s="120"/>
      <c r="AE848" s="264"/>
    </row>
    <row r="849" spans="1:31" s="1076" customFormat="1" ht="19.5" customHeight="1">
      <c r="A849" s="121"/>
      <c r="B849" s="337"/>
      <c r="C849" s="337"/>
      <c r="D849" s="1075"/>
      <c r="E849" s="122"/>
      <c r="F849" s="338">
        <v>2</v>
      </c>
      <c r="G849" s="338">
        <v>0.6</v>
      </c>
      <c r="H849" s="339">
        <v>1.7999999999999999E-2</v>
      </c>
      <c r="I849" s="340">
        <v>7</v>
      </c>
      <c r="J849" s="341">
        <f t="shared" si="252"/>
        <v>8.4</v>
      </c>
      <c r="K849" s="123"/>
      <c r="L849" s="124"/>
      <c r="M849" s="125"/>
      <c r="N849" s="126"/>
      <c r="O849" s="120"/>
      <c r="AE849" s="264"/>
    </row>
    <row r="850" spans="1:31" s="1076" customFormat="1" ht="19.5" customHeight="1">
      <c r="A850" s="121"/>
      <c r="B850" s="337"/>
      <c r="C850" s="337"/>
      <c r="D850" s="1075"/>
      <c r="E850" s="122"/>
      <c r="F850" s="338">
        <v>2.1</v>
      </c>
      <c r="G850" s="338">
        <v>0.6</v>
      </c>
      <c r="H850" s="339">
        <v>1.7999999999999999E-2</v>
      </c>
      <c r="I850" s="340">
        <v>2</v>
      </c>
      <c r="J850" s="341">
        <f t="shared" ref="J850" si="266">F850*G850*I850</f>
        <v>2.52</v>
      </c>
      <c r="K850" s="123"/>
      <c r="L850" s="124"/>
      <c r="M850" s="125"/>
      <c r="N850" s="126"/>
      <c r="O850" s="120"/>
      <c r="AE850" s="264"/>
    </row>
    <row r="851" spans="1:31" s="1076" customFormat="1" ht="19.5" customHeight="1" thickBot="1">
      <c r="A851" s="121"/>
      <c r="B851" s="337"/>
      <c r="C851" s="337"/>
      <c r="D851" s="1075"/>
      <c r="E851" s="122"/>
      <c r="F851" s="338">
        <v>2.2000000000000002</v>
      </c>
      <c r="G851" s="338">
        <v>0.6</v>
      </c>
      <c r="H851" s="339">
        <v>1.7999999999999999E-2</v>
      </c>
      <c r="I851" s="340">
        <v>4</v>
      </c>
      <c r="J851" s="341">
        <f t="shared" ref="J851" si="267">F851*G851*I851</f>
        <v>5.28</v>
      </c>
      <c r="K851" s="123"/>
      <c r="L851" s="124"/>
      <c r="M851" s="125"/>
      <c r="N851" s="126"/>
      <c r="O851" s="120"/>
      <c r="AE851" s="264"/>
    </row>
    <row r="852" spans="1:31" s="761" customFormat="1" ht="19.5" customHeight="1">
      <c r="A852" s="113">
        <v>43911</v>
      </c>
      <c r="B852" s="308" t="s">
        <v>31</v>
      </c>
      <c r="C852" s="308" t="s">
        <v>66</v>
      </c>
      <c r="D852" s="114" t="s">
        <v>4</v>
      </c>
      <c r="E852" s="115" t="s">
        <v>667</v>
      </c>
      <c r="F852" s="329">
        <v>0.9</v>
      </c>
      <c r="G852" s="329">
        <v>0.6</v>
      </c>
      <c r="H852" s="330">
        <v>1.7999999999999999E-2</v>
      </c>
      <c r="I852" s="331">
        <v>9</v>
      </c>
      <c r="J852" s="332">
        <f t="shared" si="252"/>
        <v>4.8600000000000003</v>
      </c>
      <c r="K852" s="116">
        <f>SUM(I852:I855)</f>
        <v>50</v>
      </c>
      <c r="L852" s="117">
        <f>SUM(J852:J855)</f>
        <v>30.344999999999999</v>
      </c>
      <c r="M852" s="118" t="s">
        <v>33</v>
      </c>
      <c r="N852" s="119"/>
      <c r="O852" s="120"/>
      <c r="P852" s="761" t="s">
        <v>216</v>
      </c>
      <c r="AE852" s="264"/>
    </row>
    <row r="853" spans="1:31" s="774" customFormat="1" ht="19.5" customHeight="1">
      <c r="A853" s="121"/>
      <c r="B853" s="337"/>
      <c r="C853" s="337"/>
      <c r="D853" s="773"/>
      <c r="E853" s="122"/>
      <c r="F853" s="338">
        <v>0.9</v>
      </c>
      <c r="G853" s="338">
        <v>0.55000000000000004</v>
      </c>
      <c r="H853" s="339">
        <v>1.7999999999999999E-2</v>
      </c>
      <c r="I853" s="340">
        <v>3</v>
      </c>
      <c r="J853" s="341">
        <f t="shared" ref="J853" si="268">F853*G853*I853</f>
        <v>1.4850000000000001</v>
      </c>
      <c r="K853" s="123"/>
      <c r="L853" s="124"/>
      <c r="M853" s="125"/>
      <c r="N853" s="126"/>
      <c r="O853" s="120"/>
      <c r="AE853" s="264"/>
    </row>
    <row r="854" spans="1:31" s="774" customFormat="1" ht="19.5" customHeight="1">
      <c r="A854" s="121"/>
      <c r="B854" s="337"/>
      <c r="C854" s="337"/>
      <c r="D854" s="773"/>
      <c r="E854" s="122"/>
      <c r="F854" s="338">
        <v>1</v>
      </c>
      <c r="G854" s="338">
        <v>0.6</v>
      </c>
      <c r="H854" s="339">
        <v>1.7999999999999999E-2</v>
      </c>
      <c r="I854" s="340">
        <v>18</v>
      </c>
      <c r="J854" s="341">
        <f t="shared" ref="J854" si="269">F854*G854*I854</f>
        <v>10.799999999999999</v>
      </c>
      <c r="K854" s="123"/>
      <c r="L854" s="124"/>
      <c r="M854" s="125"/>
      <c r="N854" s="126"/>
      <c r="O854" s="120"/>
      <c r="AE854" s="264"/>
    </row>
    <row r="855" spans="1:31" s="761" customFormat="1" ht="19.5" customHeight="1" thickBot="1">
      <c r="A855" s="121"/>
      <c r="B855" s="337"/>
      <c r="C855" s="337"/>
      <c r="D855" s="760"/>
      <c r="E855" s="122"/>
      <c r="F855" s="338">
        <v>1.1000000000000001</v>
      </c>
      <c r="G855" s="338">
        <v>0.6</v>
      </c>
      <c r="H855" s="339">
        <v>1.7999999999999999E-2</v>
      </c>
      <c r="I855" s="340">
        <v>20</v>
      </c>
      <c r="J855" s="341">
        <f t="shared" si="252"/>
        <v>13.200000000000001</v>
      </c>
      <c r="K855" s="123"/>
      <c r="L855" s="124"/>
      <c r="M855" s="125"/>
      <c r="N855" s="126"/>
      <c r="O855" s="120"/>
      <c r="AE855" s="264"/>
    </row>
    <row r="856" spans="1:31" s="761" customFormat="1" ht="19.5" customHeight="1">
      <c r="A856" s="113">
        <v>43911</v>
      </c>
      <c r="B856" s="308" t="s">
        <v>31</v>
      </c>
      <c r="C856" s="308" t="s">
        <v>66</v>
      </c>
      <c r="D856" s="114" t="s">
        <v>3</v>
      </c>
      <c r="E856" s="115" t="s">
        <v>668</v>
      </c>
      <c r="F856" s="329">
        <v>0.9</v>
      </c>
      <c r="G856" s="329">
        <v>0.6</v>
      </c>
      <c r="H856" s="330">
        <v>1.7999999999999999E-2</v>
      </c>
      <c r="I856" s="331">
        <v>13</v>
      </c>
      <c r="J856" s="332">
        <f t="shared" si="252"/>
        <v>7.0200000000000005</v>
      </c>
      <c r="K856" s="116">
        <f>SUM(I856:I860)</f>
        <v>50</v>
      </c>
      <c r="L856" s="117">
        <f>SUM(J856:J860)</f>
        <v>29.864999999999998</v>
      </c>
      <c r="M856" s="118" t="s">
        <v>33</v>
      </c>
      <c r="N856" s="119"/>
      <c r="O856" s="120"/>
      <c r="P856" s="761" t="s">
        <v>216</v>
      </c>
      <c r="AE856" s="264"/>
    </row>
    <row r="857" spans="1:31" s="774" customFormat="1" ht="19.5" customHeight="1">
      <c r="A857" s="121"/>
      <c r="B857" s="337"/>
      <c r="C857" s="337"/>
      <c r="D857" s="773"/>
      <c r="E857" s="122"/>
      <c r="F857" s="338">
        <v>1</v>
      </c>
      <c r="G857" s="338">
        <v>0.6</v>
      </c>
      <c r="H857" s="339">
        <v>1.7999999999999999E-2</v>
      </c>
      <c r="I857" s="340">
        <v>18</v>
      </c>
      <c r="J857" s="341">
        <f t="shared" si="252"/>
        <v>10.799999999999999</v>
      </c>
      <c r="K857" s="123"/>
      <c r="L857" s="124"/>
      <c r="M857" s="125"/>
      <c r="N857" s="126"/>
      <c r="O857" s="120"/>
      <c r="AE857" s="264"/>
    </row>
    <row r="858" spans="1:31" s="774" customFormat="1" ht="19.5" customHeight="1">
      <c r="A858" s="121"/>
      <c r="B858" s="337"/>
      <c r="C858" s="337"/>
      <c r="D858" s="773"/>
      <c r="E858" s="122"/>
      <c r="F858" s="338">
        <v>1</v>
      </c>
      <c r="G858" s="338">
        <v>0.55000000000000004</v>
      </c>
      <c r="H858" s="339">
        <v>1.7999999999999999E-2</v>
      </c>
      <c r="I858" s="340">
        <v>3</v>
      </c>
      <c r="J858" s="341">
        <f t="shared" ref="J858" si="270">F858*G858*I858</f>
        <v>1.6500000000000001</v>
      </c>
      <c r="K858" s="123"/>
      <c r="L858" s="124"/>
      <c r="M858" s="125"/>
      <c r="N858" s="126"/>
      <c r="O858" s="120"/>
      <c r="AE858" s="264"/>
    </row>
    <row r="859" spans="1:31" s="774" customFormat="1" ht="19.5" customHeight="1">
      <c r="A859" s="121"/>
      <c r="B859" s="337"/>
      <c r="C859" s="337"/>
      <c r="D859" s="773"/>
      <c r="E859" s="122"/>
      <c r="F859" s="338">
        <v>1.1000000000000001</v>
      </c>
      <c r="G859" s="338">
        <v>0.6</v>
      </c>
      <c r="H859" s="339">
        <v>1.7999999999999999E-2</v>
      </c>
      <c r="I859" s="340">
        <v>13</v>
      </c>
      <c r="J859" s="341">
        <f t="shared" ref="J859" si="271">F859*G859*I859</f>
        <v>8.58</v>
      </c>
      <c r="K859" s="123"/>
      <c r="L859" s="124"/>
      <c r="M859" s="125"/>
      <c r="N859" s="126"/>
      <c r="O859" s="120"/>
      <c r="AE859" s="264"/>
    </row>
    <row r="860" spans="1:31" s="761" customFormat="1" ht="19.5" customHeight="1" thickBot="1">
      <c r="A860" s="121"/>
      <c r="B860" s="337"/>
      <c r="C860" s="337"/>
      <c r="D860" s="760"/>
      <c r="E860" s="122"/>
      <c r="F860" s="338">
        <v>1.1000000000000001</v>
      </c>
      <c r="G860" s="338">
        <v>0.55000000000000004</v>
      </c>
      <c r="H860" s="339">
        <v>1.7999999999999999E-2</v>
      </c>
      <c r="I860" s="340">
        <v>3</v>
      </c>
      <c r="J860" s="341">
        <f t="shared" si="252"/>
        <v>1.8150000000000004</v>
      </c>
      <c r="K860" s="123"/>
      <c r="L860" s="124"/>
      <c r="M860" s="125"/>
      <c r="N860" s="126"/>
      <c r="O860" s="120"/>
      <c r="AE860" s="264"/>
    </row>
    <row r="861" spans="1:31" s="761" customFormat="1" ht="19.5" customHeight="1">
      <c r="A861" s="113">
        <v>43911</v>
      </c>
      <c r="B861" s="308" t="s">
        <v>31</v>
      </c>
      <c r="C861" s="308" t="s">
        <v>66</v>
      </c>
      <c r="D861" s="114" t="s">
        <v>4</v>
      </c>
      <c r="E861" s="115" t="s">
        <v>669</v>
      </c>
      <c r="F861" s="329">
        <v>1.2</v>
      </c>
      <c r="G861" s="329">
        <v>0.6</v>
      </c>
      <c r="H861" s="330">
        <v>1.7999999999999999E-2</v>
      </c>
      <c r="I861" s="331">
        <v>18</v>
      </c>
      <c r="J861" s="332">
        <f t="shared" si="252"/>
        <v>12.959999999999999</v>
      </c>
      <c r="K861" s="116">
        <f>SUM(I861:I866)</f>
        <v>47</v>
      </c>
      <c r="L861" s="117">
        <f>SUM(J861:J866)</f>
        <v>30.840000000000003</v>
      </c>
      <c r="M861" s="118" t="s">
        <v>33</v>
      </c>
      <c r="N861" s="119"/>
      <c r="O861" s="120"/>
      <c r="P861" s="761" t="s">
        <v>219</v>
      </c>
      <c r="AE861" s="264"/>
    </row>
    <row r="862" spans="1:31" s="1078" customFormat="1" ht="19.5" customHeight="1">
      <c r="A862" s="121"/>
      <c r="B862" s="337"/>
      <c r="C862" s="337"/>
      <c r="D862" s="1077"/>
      <c r="E862" s="122"/>
      <c r="F862" s="338">
        <v>0.9</v>
      </c>
      <c r="G862" s="338">
        <v>0.6</v>
      </c>
      <c r="H862" s="339">
        <v>1.7999999999999999E-2</v>
      </c>
      <c r="I862" s="340">
        <v>5</v>
      </c>
      <c r="J862" s="341">
        <f t="shared" si="252"/>
        <v>2.7</v>
      </c>
      <c r="K862" s="123"/>
      <c r="L862" s="124"/>
      <c r="M862" s="125"/>
      <c r="N862" s="126"/>
      <c r="O862" s="120"/>
      <c r="AE862" s="264"/>
    </row>
    <row r="863" spans="1:31" s="1078" customFormat="1" ht="19.5" customHeight="1">
      <c r="A863" s="121"/>
      <c r="B863" s="337"/>
      <c r="C863" s="337"/>
      <c r="D863" s="1077"/>
      <c r="E863" s="122"/>
      <c r="F863" s="338">
        <v>1</v>
      </c>
      <c r="G863" s="338">
        <v>0.6</v>
      </c>
      <c r="H863" s="339">
        <v>1.7999999999999999E-2</v>
      </c>
      <c r="I863" s="340">
        <v>7</v>
      </c>
      <c r="J863" s="341">
        <f t="shared" ref="J863" si="272">F863*G863*I863</f>
        <v>4.2</v>
      </c>
      <c r="K863" s="123"/>
      <c r="L863" s="124"/>
      <c r="M863" s="125"/>
      <c r="N863" s="126"/>
      <c r="O863" s="120"/>
      <c r="AE863" s="264"/>
    </row>
    <row r="864" spans="1:31" s="1078" customFormat="1" ht="19.5" customHeight="1">
      <c r="A864" s="121"/>
      <c r="B864" s="337"/>
      <c r="C864" s="337"/>
      <c r="D864" s="1077"/>
      <c r="E864" s="122"/>
      <c r="F864" s="338">
        <v>1.1000000000000001</v>
      </c>
      <c r="G864" s="338">
        <v>0.6</v>
      </c>
      <c r="H864" s="339">
        <v>1.7999999999999999E-2</v>
      </c>
      <c r="I864" s="340">
        <v>9</v>
      </c>
      <c r="J864" s="341">
        <f t="shared" ref="J864:J865" si="273">F864*G864*I864</f>
        <v>5.94</v>
      </c>
      <c r="K864" s="123"/>
      <c r="L864" s="124"/>
      <c r="M864" s="125"/>
      <c r="N864" s="126"/>
      <c r="O864" s="120"/>
      <c r="AE864" s="264"/>
    </row>
    <row r="865" spans="1:31" s="1078" customFormat="1" ht="19.5" customHeight="1">
      <c r="A865" s="121"/>
      <c r="B865" s="337"/>
      <c r="C865" s="337"/>
      <c r="D865" s="1077"/>
      <c r="E865" s="122"/>
      <c r="F865" s="338">
        <v>1.3</v>
      </c>
      <c r="G865" s="338">
        <v>0.6</v>
      </c>
      <c r="H865" s="339">
        <v>1.7999999999999999E-2</v>
      </c>
      <c r="I865" s="340">
        <v>4</v>
      </c>
      <c r="J865" s="341">
        <f t="shared" si="273"/>
        <v>3.12</v>
      </c>
      <c r="K865" s="123"/>
      <c r="L865" s="124"/>
      <c r="M865" s="125"/>
      <c r="N865" s="126"/>
      <c r="O865" s="120"/>
      <c r="AE865" s="264"/>
    </row>
    <row r="866" spans="1:31" s="761" customFormat="1" ht="19.5" customHeight="1" thickBot="1">
      <c r="A866" s="121"/>
      <c r="B866" s="337"/>
      <c r="C866" s="337"/>
      <c r="D866" s="760"/>
      <c r="E866" s="122"/>
      <c r="F866" s="338">
        <v>0.8</v>
      </c>
      <c r="G866" s="338">
        <v>0.6</v>
      </c>
      <c r="H866" s="339">
        <v>1.7999999999999999E-2</v>
      </c>
      <c r="I866" s="340">
        <v>4</v>
      </c>
      <c r="J866" s="341">
        <f t="shared" si="252"/>
        <v>1.92</v>
      </c>
      <c r="K866" s="123"/>
      <c r="L866" s="124"/>
      <c r="M866" s="125"/>
      <c r="N866" s="126"/>
      <c r="O866" s="120"/>
      <c r="AE866" s="264"/>
    </row>
    <row r="867" spans="1:31" s="761" customFormat="1" ht="19.5" customHeight="1">
      <c r="A867" s="113">
        <v>43911</v>
      </c>
      <c r="B867" s="308" t="s">
        <v>31</v>
      </c>
      <c r="C867" s="308" t="s">
        <v>66</v>
      </c>
      <c r="D867" s="114" t="s">
        <v>3</v>
      </c>
      <c r="E867" s="115" t="s">
        <v>670</v>
      </c>
      <c r="F867" s="329">
        <v>1.2</v>
      </c>
      <c r="G867" s="329">
        <v>0.6</v>
      </c>
      <c r="H867" s="330">
        <v>1.7999999999999999E-2</v>
      </c>
      <c r="I867" s="331">
        <v>45</v>
      </c>
      <c r="J867" s="332">
        <f t="shared" si="252"/>
        <v>32.4</v>
      </c>
      <c r="K867" s="116">
        <f>SUM(I867:I869)</f>
        <v>50</v>
      </c>
      <c r="L867" s="117">
        <f>SUM(J867:J869)</f>
        <v>36.06</v>
      </c>
      <c r="M867" s="118" t="s">
        <v>33</v>
      </c>
      <c r="N867" s="119"/>
      <c r="O867" s="120"/>
      <c r="P867" s="761" t="s">
        <v>219</v>
      </c>
      <c r="AE867" s="264"/>
    </row>
    <row r="868" spans="1:31" s="761" customFormat="1" ht="19.5" customHeight="1">
      <c r="A868" s="121"/>
      <c r="B868" s="337"/>
      <c r="C868" s="337"/>
      <c r="D868" s="760"/>
      <c r="E868" s="122"/>
      <c r="F868" s="338">
        <v>1.2</v>
      </c>
      <c r="G868" s="338">
        <v>0.55000000000000004</v>
      </c>
      <c r="H868" s="339">
        <v>1.7999999999999999E-2</v>
      </c>
      <c r="I868" s="340">
        <v>2</v>
      </c>
      <c r="J868" s="341">
        <f t="shared" si="252"/>
        <v>1.32</v>
      </c>
      <c r="K868" s="123"/>
      <c r="L868" s="124"/>
      <c r="M868" s="125"/>
      <c r="N868" s="126"/>
      <c r="O868" s="120"/>
      <c r="AE868" s="264"/>
    </row>
    <row r="869" spans="1:31" s="761" customFormat="1" ht="19.5" customHeight="1" thickBot="1">
      <c r="A869" s="121"/>
      <c r="B869" s="337"/>
      <c r="C869" s="337"/>
      <c r="D869" s="760"/>
      <c r="E869" s="122"/>
      <c r="F869" s="338">
        <v>1.3</v>
      </c>
      <c r="G869" s="338">
        <v>0.6</v>
      </c>
      <c r="H869" s="339">
        <v>1.7999999999999999E-2</v>
      </c>
      <c r="I869" s="340">
        <v>3</v>
      </c>
      <c r="J869" s="341">
        <f t="shared" si="252"/>
        <v>2.34</v>
      </c>
      <c r="K869" s="123"/>
      <c r="L869" s="124"/>
      <c r="M869" s="125"/>
      <c r="N869" s="126"/>
      <c r="O869" s="120"/>
      <c r="AE869" s="264"/>
    </row>
    <row r="870" spans="1:31" s="761" customFormat="1" ht="19.5" customHeight="1">
      <c r="A870" s="113">
        <v>43911</v>
      </c>
      <c r="B870" s="308" t="s">
        <v>31</v>
      </c>
      <c r="C870" s="308" t="s">
        <v>66</v>
      </c>
      <c r="D870" s="114" t="s">
        <v>3</v>
      </c>
      <c r="E870" s="115" t="s">
        <v>671</v>
      </c>
      <c r="F870" s="329">
        <v>1.8</v>
      </c>
      <c r="G870" s="329">
        <v>0.6</v>
      </c>
      <c r="H870" s="330">
        <v>1.7999999999999999E-2</v>
      </c>
      <c r="I870" s="331">
        <v>28</v>
      </c>
      <c r="J870" s="332">
        <f t="shared" si="252"/>
        <v>30.240000000000002</v>
      </c>
      <c r="K870" s="116">
        <f>SUM(I870:I875)</f>
        <v>50</v>
      </c>
      <c r="L870" s="117">
        <f>SUM(J870:J875)</f>
        <v>56.400000000000006</v>
      </c>
      <c r="M870" s="118" t="s">
        <v>33</v>
      </c>
      <c r="N870" s="119"/>
      <c r="O870" s="120"/>
      <c r="P870" s="761" t="s">
        <v>216</v>
      </c>
      <c r="AE870" s="264"/>
    </row>
    <row r="871" spans="1:31" s="774" customFormat="1" ht="19.5" customHeight="1">
      <c r="A871" s="121"/>
      <c r="B871" s="337"/>
      <c r="C871" s="337"/>
      <c r="D871" s="773"/>
      <c r="E871" s="122"/>
      <c r="F871" s="338">
        <v>1.9</v>
      </c>
      <c r="G871" s="338">
        <v>0.6</v>
      </c>
      <c r="H871" s="339">
        <v>1.7999999999999999E-2</v>
      </c>
      <c r="I871" s="340">
        <v>14</v>
      </c>
      <c r="J871" s="341">
        <f t="shared" si="252"/>
        <v>15.959999999999999</v>
      </c>
      <c r="K871" s="123"/>
      <c r="L871" s="124"/>
      <c r="M871" s="125"/>
      <c r="N871" s="126"/>
      <c r="O871" s="120"/>
      <c r="AE871" s="264"/>
    </row>
    <row r="872" spans="1:31" s="1078" customFormat="1" ht="19.5" customHeight="1">
      <c r="A872" s="121"/>
      <c r="B872" s="337"/>
      <c r="C872" s="337"/>
      <c r="D872" s="1077"/>
      <c r="E872" s="122"/>
      <c r="F872" s="338">
        <v>2</v>
      </c>
      <c r="G872" s="338">
        <v>0.6</v>
      </c>
      <c r="H872" s="339">
        <v>1.7999999999999999E-2</v>
      </c>
      <c r="I872" s="340">
        <v>1</v>
      </c>
      <c r="J872" s="341">
        <f t="shared" si="252"/>
        <v>1.2</v>
      </c>
      <c r="K872" s="123"/>
      <c r="L872" s="124"/>
      <c r="M872" s="125"/>
      <c r="N872" s="126"/>
      <c r="O872" s="120"/>
      <c r="AE872" s="264"/>
    </row>
    <row r="873" spans="1:31" s="774" customFormat="1" ht="19.5" customHeight="1">
      <c r="A873" s="121"/>
      <c r="B873" s="337"/>
      <c r="C873" s="337"/>
      <c r="D873" s="773"/>
      <c r="E873" s="122"/>
      <c r="F873" s="338">
        <v>2.1</v>
      </c>
      <c r="G873" s="338">
        <v>0.6</v>
      </c>
      <c r="H873" s="339">
        <v>1.7999999999999999E-2</v>
      </c>
      <c r="I873" s="340">
        <v>5</v>
      </c>
      <c r="J873" s="341">
        <f t="shared" ref="J873" si="274">F873*G873*I873</f>
        <v>6.3</v>
      </c>
      <c r="K873" s="123"/>
      <c r="L873" s="124"/>
      <c r="M873" s="125"/>
      <c r="N873" s="126"/>
      <c r="O873" s="120"/>
      <c r="AE873" s="264"/>
    </row>
    <row r="874" spans="1:31" s="774" customFormat="1" ht="19.5" customHeight="1">
      <c r="A874" s="121"/>
      <c r="B874" s="337"/>
      <c r="C874" s="337"/>
      <c r="D874" s="773"/>
      <c r="E874" s="122"/>
      <c r="F874" s="338">
        <v>2.2000000000000002</v>
      </c>
      <c r="G874" s="338">
        <v>0.6</v>
      </c>
      <c r="H874" s="339">
        <v>1.7999999999999999E-2</v>
      </c>
      <c r="I874" s="340">
        <v>1</v>
      </c>
      <c r="J874" s="341">
        <f t="shared" ref="J874" si="275">F874*G874*I874</f>
        <v>1.32</v>
      </c>
      <c r="K874" s="123"/>
      <c r="L874" s="124"/>
      <c r="M874" s="125"/>
      <c r="N874" s="126"/>
      <c r="O874" s="120"/>
      <c r="AE874" s="264"/>
    </row>
    <row r="875" spans="1:31" s="761" customFormat="1" ht="19.5" customHeight="1" thickBot="1">
      <c r="A875" s="121"/>
      <c r="B875" s="337"/>
      <c r="C875" s="337"/>
      <c r="D875" s="760"/>
      <c r="E875" s="122"/>
      <c r="F875" s="338">
        <v>2.2999999999999998</v>
      </c>
      <c r="G875" s="338">
        <v>0.6</v>
      </c>
      <c r="H875" s="339">
        <v>1.7999999999999999E-2</v>
      </c>
      <c r="I875" s="340">
        <v>1</v>
      </c>
      <c r="J875" s="341">
        <f t="shared" si="252"/>
        <v>1.38</v>
      </c>
      <c r="K875" s="123"/>
      <c r="L875" s="124"/>
      <c r="M875" s="125"/>
      <c r="N875" s="126"/>
      <c r="O875" s="120"/>
      <c r="AE875" s="264"/>
    </row>
    <row r="876" spans="1:31" s="761" customFormat="1" ht="19.5" customHeight="1">
      <c r="A876" s="113">
        <v>43911</v>
      </c>
      <c r="B876" s="308" t="s">
        <v>31</v>
      </c>
      <c r="C876" s="308" t="s">
        <v>66</v>
      </c>
      <c r="D876" s="114" t="s">
        <v>3</v>
      </c>
      <c r="E876" s="115" t="s">
        <v>672</v>
      </c>
      <c r="F876" s="329">
        <v>1.1000000000000001</v>
      </c>
      <c r="G876" s="329">
        <v>0.6</v>
      </c>
      <c r="H876" s="330">
        <v>1.7999999999999999E-2</v>
      </c>
      <c r="I876" s="331">
        <v>30</v>
      </c>
      <c r="J876" s="332">
        <f t="shared" ref="J876:J935" si="276">F876*G876*I876</f>
        <v>19.8</v>
      </c>
      <c r="K876" s="116">
        <f>SUM(I876:I880)</f>
        <v>50</v>
      </c>
      <c r="L876" s="117">
        <f>SUM(J876:J880)</f>
        <v>31.175000000000001</v>
      </c>
      <c r="M876" s="118" t="s">
        <v>33</v>
      </c>
      <c r="N876" s="119"/>
      <c r="O876" s="120"/>
      <c r="P876" s="761" t="s">
        <v>219</v>
      </c>
      <c r="AE876" s="264"/>
    </row>
    <row r="877" spans="1:31" s="1102" customFormat="1" ht="19.5" customHeight="1">
      <c r="A877" s="121"/>
      <c r="B877" s="337"/>
      <c r="C877" s="337"/>
      <c r="D877" s="1101"/>
      <c r="E877" s="122"/>
      <c r="F877" s="338">
        <v>1.1000000000000001</v>
      </c>
      <c r="G877" s="338">
        <v>0.55000000000000004</v>
      </c>
      <c r="H877" s="339">
        <v>1.7999999999999999E-2</v>
      </c>
      <c r="I877" s="340">
        <v>1</v>
      </c>
      <c r="J877" s="341">
        <f t="shared" si="276"/>
        <v>0.60500000000000009</v>
      </c>
      <c r="K877" s="123"/>
      <c r="L877" s="124"/>
      <c r="M877" s="125"/>
      <c r="N877" s="126"/>
      <c r="O877" s="120"/>
      <c r="AE877" s="264"/>
    </row>
    <row r="878" spans="1:31" s="1102" customFormat="1" ht="19.5" customHeight="1">
      <c r="A878" s="121"/>
      <c r="B878" s="337"/>
      <c r="C878" s="337"/>
      <c r="D878" s="1101"/>
      <c r="E878" s="122"/>
      <c r="F878" s="338">
        <v>0.9</v>
      </c>
      <c r="G878" s="338">
        <v>0.6</v>
      </c>
      <c r="H878" s="339">
        <v>1.7999999999999999E-2</v>
      </c>
      <c r="I878" s="340">
        <v>7</v>
      </c>
      <c r="J878" s="341">
        <f t="shared" ref="J878" si="277">F878*G878*I878</f>
        <v>3.7800000000000002</v>
      </c>
      <c r="K878" s="123"/>
      <c r="L878" s="124"/>
      <c r="M878" s="125"/>
      <c r="N878" s="126"/>
      <c r="O878" s="120"/>
      <c r="AE878" s="264"/>
    </row>
    <row r="879" spans="1:31" s="761" customFormat="1" ht="19.5" customHeight="1">
      <c r="A879" s="121"/>
      <c r="B879" s="337"/>
      <c r="C879" s="337"/>
      <c r="D879" s="760"/>
      <c r="E879" s="122"/>
      <c r="F879" s="338">
        <v>0.9</v>
      </c>
      <c r="G879" s="338">
        <v>0.55000000000000004</v>
      </c>
      <c r="H879" s="339">
        <v>1.7999999999999999E-2</v>
      </c>
      <c r="I879" s="340">
        <v>2</v>
      </c>
      <c r="J879" s="341">
        <f t="shared" si="276"/>
        <v>0.9900000000000001</v>
      </c>
      <c r="K879" s="123"/>
      <c r="L879" s="124"/>
      <c r="M879" s="125"/>
      <c r="N879" s="126"/>
      <c r="O879" s="120"/>
      <c r="AE879" s="264"/>
    </row>
    <row r="880" spans="1:31" s="761" customFormat="1" ht="19.5" customHeight="1" thickBot="1">
      <c r="A880" s="121"/>
      <c r="B880" s="337"/>
      <c r="C880" s="337"/>
      <c r="D880" s="760"/>
      <c r="E880" s="122"/>
      <c r="F880" s="338">
        <v>1</v>
      </c>
      <c r="G880" s="338">
        <v>0.6</v>
      </c>
      <c r="H880" s="339">
        <v>1.7999999999999999E-2</v>
      </c>
      <c r="I880" s="340">
        <v>10</v>
      </c>
      <c r="J880" s="341">
        <f t="shared" si="276"/>
        <v>6</v>
      </c>
      <c r="K880" s="123"/>
      <c r="L880" s="124"/>
      <c r="M880" s="125"/>
      <c r="N880" s="126"/>
      <c r="O880" s="120"/>
      <c r="AE880" s="264"/>
    </row>
    <row r="881" spans="1:31" s="761" customFormat="1" ht="19.5" customHeight="1">
      <c r="A881" s="113">
        <v>43911</v>
      </c>
      <c r="B881" s="308" t="s">
        <v>31</v>
      </c>
      <c r="C881" s="308" t="s">
        <v>66</v>
      </c>
      <c r="D881" s="114" t="s">
        <v>4</v>
      </c>
      <c r="E881" s="115" t="s">
        <v>673</v>
      </c>
      <c r="F881" s="329">
        <v>1.3</v>
      </c>
      <c r="G881" s="329">
        <v>0.6</v>
      </c>
      <c r="H881" s="330">
        <v>1.7999999999999999E-2</v>
      </c>
      <c r="I881" s="331">
        <v>13</v>
      </c>
      <c r="J881" s="332">
        <f t="shared" si="276"/>
        <v>10.14</v>
      </c>
      <c r="K881" s="116">
        <f>SUM(I881:I886)</f>
        <v>48</v>
      </c>
      <c r="L881" s="117">
        <f>SUM(J881:J886)</f>
        <v>32.340000000000003</v>
      </c>
      <c r="M881" s="118" t="s">
        <v>33</v>
      </c>
      <c r="N881" s="119"/>
      <c r="O881" s="120"/>
      <c r="P881" s="761" t="s">
        <v>219</v>
      </c>
      <c r="AE881" s="264"/>
    </row>
    <row r="882" spans="1:31" s="1102" customFormat="1" ht="19.5" customHeight="1">
      <c r="A882" s="121"/>
      <c r="B882" s="337"/>
      <c r="C882" s="337"/>
      <c r="D882" s="1101"/>
      <c r="E882" s="122"/>
      <c r="F882" s="338">
        <v>1.2</v>
      </c>
      <c r="G882" s="338">
        <v>0.6</v>
      </c>
      <c r="H882" s="339">
        <v>1.7999999999999999E-2</v>
      </c>
      <c r="I882" s="340">
        <v>12</v>
      </c>
      <c r="J882" s="341">
        <f t="shared" si="276"/>
        <v>8.64</v>
      </c>
      <c r="K882" s="123"/>
      <c r="L882" s="124"/>
      <c r="M882" s="125"/>
      <c r="N882" s="126"/>
      <c r="O882" s="120"/>
      <c r="AE882" s="264"/>
    </row>
    <row r="883" spans="1:31" s="1102" customFormat="1" ht="19.5" customHeight="1">
      <c r="A883" s="121"/>
      <c r="B883" s="337"/>
      <c r="C883" s="337"/>
      <c r="D883" s="1101"/>
      <c r="E883" s="122"/>
      <c r="F883" s="338">
        <v>1.1000000000000001</v>
      </c>
      <c r="G883" s="338">
        <v>0.6</v>
      </c>
      <c r="H883" s="339">
        <v>1.7999999999999999E-2</v>
      </c>
      <c r="I883" s="340">
        <v>7</v>
      </c>
      <c r="J883" s="341">
        <f t="shared" ref="J883" si="278">F883*G883*I883</f>
        <v>4.62</v>
      </c>
      <c r="K883" s="123"/>
      <c r="L883" s="124"/>
      <c r="M883" s="125"/>
      <c r="N883" s="126"/>
      <c r="O883" s="120"/>
      <c r="AE883" s="264"/>
    </row>
    <row r="884" spans="1:31" s="774" customFormat="1" ht="19.5" customHeight="1">
      <c r="A884" s="121"/>
      <c r="B884" s="337"/>
      <c r="C884" s="337"/>
      <c r="D884" s="773"/>
      <c r="E884" s="122"/>
      <c r="F884" s="338">
        <v>1</v>
      </c>
      <c r="G884" s="338">
        <v>0.6</v>
      </c>
      <c r="H884" s="339">
        <v>1.7999999999999999E-2</v>
      </c>
      <c r="I884" s="340">
        <v>10</v>
      </c>
      <c r="J884" s="341">
        <f t="shared" ref="J884" si="279">F884*G884*I884</f>
        <v>6</v>
      </c>
      <c r="K884" s="123"/>
      <c r="L884" s="124"/>
      <c r="M884" s="125"/>
      <c r="N884" s="126"/>
      <c r="O884" s="120"/>
      <c r="AE884" s="264"/>
    </row>
    <row r="885" spans="1:31" s="761" customFormat="1" ht="19.5" customHeight="1">
      <c r="A885" s="121"/>
      <c r="B885" s="337"/>
      <c r="C885" s="337"/>
      <c r="D885" s="760"/>
      <c r="E885" s="122"/>
      <c r="F885" s="338">
        <v>0.9</v>
      </c>
      <c r="G885" s="338">
        <v>0.6</v>
      </c>
      <c r="H885" s="339">
        <v>1.7999999999999999E-2</v>
      </c>
      <c r="I885" s="340">
        <v>1</v>
      </c>
      <c r="J885" s="341">
        <f t="shared" si="276"/>
        <v>0.54</v>
      </c>
      <c r="K885" s="123"/>
      <c r="L885" s="124"/>
      <c r="M885" s="125"/>
      <c r="N885" s="126"/>
      <c r="O885" s="120"/>
      <c r="AE885" s="264"/>
    </row>
    <row r="886" spans="1:31" s="761" customFormat="1" ht="19.5" customHeight="1" thickBot="1">
      <c r="A886" s="121"/>
      <c r="B886" s="337"/>
      <c r="C886" s="337"/>
      <c r="D886" s="760"/>
      <c r="E886" s="122"/>
      <c r="F886" s="338">
        <v>0.8</v>
      </c>
      <c r="G886" s="338">
        <v>0.6</v>
      </c>
      <c r="H886" s="339">
        <v>1.7999999999999999E-2</v>
      </c>
      <c r="I886" s="340">
        <v>5</v>
      </c>
      <c r="J886" s="341">
        <f t="shared" si="276"/>
        <v>2.4</v>
      </c>
      <c r="K886" s="123"/>
      <c r="L886" s="124"/>
      <c r="M886" s="125"/>
      <c r="N886" s="126"/>
      <c r="O886" s="120"/>
      <c r="AE886" s="264"/>
    </row>
    <row r="887" spans="1:31" s="761" customFormat="1" ht="19.5" customHeight="1">
      <c r="A887" s="113">
        <v>43912</v>
      </c>
      <c r="B887" s="308" t="s">
        <v>31</v>
      </c>
      <c r="C887" s="308" t="s">
        <v>66</v>
      </c>
      <c r="D887" s="114" t="s">
        <v>3</v>
      </c>
      <c r="E887" s="115" t="s">
        <v>683</v>
      </c>
      <c r="F887" s="329">
        <v>1.2</v>
      </c>
      <c r="G887" s="329">
        <v>0.6</v>
      </c>
      <c r="H887" s="330">
        <v>1.7999999999999999E-2</v>
      </c>
      <c r="I887" s="331">
        <v>31</v>
      </c>
      <c r="J887" s="332">
        <f t="shared" si="276"/>
        <v>22.32</v>
      </c>
      <c r="K887" s="116">
        <f>SUM(I887:I889)</f>
        <v>50</v>
      </c>
      <c r="L887" s="117">
        <f>SUM(J887:J889)</f>
        <v>36.299999999999997</v>
      </c>
      <c r="M887" s="118" t="s">
        <v>33</v>
      </c>
      <c r="N887" s="119"/>
      <c r="O887" s="120"/>
      <c r="P887" s="761" t="s">
        <v>219</v>
      </c>
      <c r="AE887" s="264"/>
    </row>
    <row r="888" spans="1:31" s="761" customFormat="1" ht="19.5" customHeight="1">
      <c r="A888" s="121"/>
      <c r="B888" s="337"/>
      <c r="C888" s="337"/>
      <c r="D888" s="760"/>
      <c r="E888" s="122"/>
      <c r="F888" s="338">
        <v>1.2</v>
      </c>
      <c r="G888" s="338">
        <v>0.55000000000000004</v>
      </c>
      <c r="H888" s="339">
        <v>1.7999999999999999E-2</v>
      </c>
      <c r="I888" s="340">
        <v>7</v>
      </c>
      <c r="J888" s="341">
        <f t="shared" si="276"/>
        <v>4.62</v>
      </c>
      <c r="K888" s="123"/>
      <c r="L888" s="124"/>
      <c r="M888" s="125"/>
      <c r="N888" s="126"/>
      <c r="O888" s="120"/>
      <c r="AE888" s="264"/>
    </row>
    <row r="889" spans="1:31" s="761" customFormat="1" ht="19.5" customHeight="1" thickBot="1">
      <c r="A889" s="121"/>
      <c r="B889" s="337"/>
      <c r="C889" s="337"/>
      <c r="D889" s="760"/>
      <c r="E889" s="122"/>
      <c r="F889" s="338">
        <v>1.3</v>
      </c>
      <c r="G889" s="338">
        <v>0.6</v>
      </c>
      <c r="H889" s="339">
        <v>1.7999999999999999E-2</v>
      </c>
      <c r="I889" s="340">
        <v>12</v>
      </c>
      <c r="J889" s="341">
        <f t="shared" si="276"/>
        <v>9.36</v>
      </c>
      <c r="K889" s="123"/>
      <c r="L889" s="124"/>
      <c r="M889" s="125"/>
      <c r="N889" s="126"/>
      <c r="O889" s="120"/>
      <c r="AE889" s="264"/>
    </row>
    <row r="890" spans="1:31" s="761" customFormat="1" ht="19.5" customHeight="1">
      <c r="A890" s="113">
        <v>43912</v>
      </c>
      <c r="B890" s="308" t="s">
        <v>31</v>
      </c>
      <c r="C890" s="308" t="s">
        <v>66</v>
      </c>
      <c r="D890" s="114" t="s">
        <v>3</v>
      </c>
      <c r="E890" s="115" t="s">
        <v>684</v>
      </c>
      <c r="F890" s="329">
        <v>1.1000000000000001</v>
      </c>
      <c r="G890" s="329">
        <v>0.6</v>
      </c>
      <c r="H890" s="330">
        <v>1.7999999999999999E-2</v>
      </c>
      <c r="I890" s="331">
        <v>31</v>
      </c>
      <c r="J890" s="332">
        <f t="shared" si="276"/>
        <v>20.46</v>
      </c>
      <c r="K890" s="116">
        <f>SUM(I890:I893)</f>
        <v>49</v>
      </c>
      <c r="L890" s="117">
        <f>SUM(J890:J893)</f>
        <v>30.85</v>
      </c>
      <c r="M890" s="118" t="s">
        <v>33</v>
      </c>
      <c r="N890" s="119"/>
      <c r="O890" s="120"/>
      <c r="P890" s="761" t="s">
        <v>219</v>
      </c>
      <c r="AE890" s="264"/>
    </row>
    <row r="891" spans="1:31" s="1104" customFormat="1" ht="19.5" customHeight="1">
      <c r="A891" s="121"/>
      <c r="B891" s="337"/>
      <c r="C891" s="337"/>
      <c r="D891" s="1103"/>
      <c r="E891" s="122"/>
      <c r="F891" s="338">
        <v>1</v>
      </c>
      <c r="G891" s="338">
        <v>0.6</v>
      </c>
      <c r="H891" s="339">
        <v>1.7999999999999999E-2</v>
      </c>
      <c r="I891" s="340">
        <v>11</v>
      </c>
      <c r="J891" s="341">
        <f t="shared" ref="J891" si="280">F891*G891*I891</f>
        <v>6.6</v>
      </c>
      <c r="K891" s="123"/>
      <c r="L891" s="124"/>
      <c r="M891" s="125"/>
      <c r="N891" s="126"/>
      <c r="O891" s="120"/>
      <c r="AE891" s="264"/>
    </row>
    <row r="892" spans="1:31" s="761" customFormat="1" ht="19.5" customHeight="1">
      <c r="A892" s="121"/>
      <c r="B892" s="337"/>
      <c r="C892" s="337"/>
      <c r="D892" s="760"/>
      <c r="E892" s="122"/>
      <c r="F892" s="338">
        <v>1</v>
      </c>
      <c r="G892" s="338">
        <v>0.55000000000000004</v>
      </c>
      <c r="H892" s="339">
        <v>1.7999999999999999E-2</v>
      </c>
      <c r="I892" s="340">
        <v>1</v>
      </c>
      <c r="J892" s="341">
        <f t="shared" si="276"/>
        <v>0.55000000000000004</v>
      </c>
      <c r="K892" s="123"/>
      <c r="L892" s="124"/>
      <c r="M892" s="125"/>
      <c r="N892" s="126"/>
      <c r="O892" s="120"/>
      <c r="AE892" s="264"/>
    </row>
    <row r="893" spans="1:31" s="761" customFormat="1" ht="19.5" customHeight="1" thickBot="1">
      <c r="A893" s="121"/>
      <c r="B893" s="337"/>
      <c r="C893" s="337"/>
      <c r="D893" s="760"/>
      <c r="E893" s="122"/>
      <c r="F893" s="338">
        <v>0.9</v>
      </c>
      <c r="G893" s="338">
        <v>0.6</v>
      </c>
      <c r="H893" s="339">
        <v>1.7999999999999999E-2</v>
      </c>
      <c r="I893" s="340">
        <v>6</v>
      </c>
      <c r="J893" s="341">
        <f t="shared" si="276"/>
        <v>3.24</v>
      </c>
      <c r="K893" s="123"/>
      <c r="L893" s="124"/>
      <c r="M893" s="125"/>
      <c r="N893" s="126"/>
      <c r="O893" s="120"/>
      <c r="AE893" s="264"/>
    </row>
    <row r="894" spans="1:31" s="761" customFormat="1" ht="19.5" customHeight="1">
      <c r="A894" s="113">
        <v>43912</v>
      </c>
      <c r="B894" s="308" t="s">
        <v>31</v>
      </c>
      <c r="C894" s="308" t="s">
        <v>66</v>
      </c>
      <c r="D894" s="114" t="s">
        <v>4</v>
      </c>
      <c r="E894" s="115" t="s">
        <v>685</v>
      </c>
      <c r="F894" s="329">
        <v>1.2</v>
      </c>
      <c r="G894" s="329">
        <v>0.6</v>
      </c>
      <c r="H894" s="330">
        <v>1.7999999999999999E-2</v>
      </c>
      <c r="I894" s="331">
        <v>28</v>
      </c>
      <c r="J894" s="332">
        <f t="shared" si="276"/>
        <v>20.16</v>
      </c>
      <c r="K894" s="116">
        <f>SUM(I894:I898)</f>
        <v>49</v>
      </c>
      <c r="L894" s="117">
        <f>SUM(J894:J898)</f>
        <v>34.26</v>
      </c>
      <c r="M894" s="118" t="s">
        <v>33</v>
      </c>
      <c r="N894" s="119"/>
      <c r="O894" s="120"/>
      <c r="P894" s="761" t="s">
        <v>219</v>
      </c>
      <c r="AE894" s="264"/>
    </row>
    <row r="895" spans="1:31" s="1104" customFormat="1" ht="19.5" customHeight="1">
      <c r="A895" s="121"/>
      <c r="B895" s="337"/>
      <c r="C895" s="337"/>
      <c r="D895" s="1103"/>
      <c r="E895" s="122"/>
      <c r="F895" s="338">
        <v>1.3</v>
      </c>
      <c r="G895" s="338">
        <v>0.6</v>
      </c>
      <c r="H895" s="339">
        <v>1.7999999999999999E-2</v>
      </c>
      <c r="I895" s="340">
        <v>6</v>
      </c>
      <c r="J895" s="341">
        <f t="shared" si="276"/>
        <v>4.68</v>
      </c>
      <c r="K895" s="123"/>
      <c r="L895" s="124"/>
      <c r="M895" s="125"/>
      <c r="N895" s="126"/>
      <c r="O895" s="120"/>
      <c r="AE895" s="264"/>
    </row>
    <row r="896" spans="1:31" s="1104" customFormat="1" ht="19.5" customHeight="1">
      <c r="A896" s="121"/>
      <c r="B896" s="337"/>
      <c r="C896" s="337"/>
      <c r="D896" s="1103"/>
      <c r="E896" s="122"/>
      <c r="F896" s="338">
        <v>1.1000000000000001</v>
      </c>
      <c r="G896" s="338">
        <v>0.6</v>
      </c>
      <c r="H896" s="339">
        <v>1.7999999999999999E-2</v>
      </c>
      <c r="I896" s="340">
        <v>8</v>
      </c>
      <c r="J896" s="341">
        <f t="shared" ref="J896" si="281">F896*G896*I896</f>
        <v>5.28</v>
      </c>
      <c r="K896" s="123"/>
      <c r="L896" s="124"/>
      <c r="M896" s="125"/>
      <c r="N896" s="126"/>
      <c r="O896" s="120"/>
      <c r="AE896" s="264"/>
    </row>
    <row r="897" spans="1:31" s="1104" customFormat="1" ht="19.5" customHeight="1">
      <c r="A897" s="121"/>
      <c r="B897" s="337"/>
      <c r="C897" s="337"/>
      <c r="D897" s="1103"/>
      <c r="E897" s="122"/>
      <c r="F897" s="338">
        <v>1</v>
      </c>
      <c r="G897" s="338">
        <v>0.6</v>
      </c>
      <c r="H897" s="339">
        <v>1.7999999999999999E-2</v>
      </c>
      <c r="I897" s="340">
        <v>6</v>
      </c>
      <c r="J897" s="341">
        <f t="shared" ref="J897" si="282">F897*G897*I897</f>
        <v>3.5999999999999996</v>
      </c>
      <c r="K897" s="123"/>
      <c r="L897" s="124"/>
      <c r="M897" s="125"/>
      <c r="N897" s="126"/>
      <c r="O897" s="120"/>
      <c r="AE897" s="264"/>
    </row>
    <row r="898" spans="1:31" s="761" customFormat="1" ht="19.5" customHeight="1" thickBot="1">
      <c r="A898" s="121"/>
      <c r="B898" s="337"/>
      <c r="C898" s="337"/>
      <c r="D898" s="760"/>
      <c r="E898" s="122"/>
      <c r="F898" s="338">
        <v>0.9</v>
      </c>
      <c r="G898" s="338">
        <v>0.6</v>
      </c>
      <c r="H898" s="339">
        <v>1.7999999999999999E-2</v>
      </c>
      <c r="I898" s="340">
        <v>1</v>
      </c>
      <c r="J898" s="341">
        <f t="shared" si="276"/>
        <v>0.54</v>
      </c>
      <c r="K898" s="123"/>
      <c r="L898" s="124"/>
      <c r="M898" s="125"/>
      <c r="N898" s="126"/>
      <c r="O898" s="120"/>
      <c r="AE898" s="264"/>
    </row>
    <row r="899" spans="1:31" s="761" customFormat="1" ht="19.5" customHeight="1">
      <c r="A899" s="113">
        <v>43912</v>
      </c>
      <c r="B899" s="308" t="s">
        <v>31</v>
      </c>
      <c r="C899" s="308" t="s">
        <v>66</v>
      </c>
      <c r="D899" s="114" t="s">
        <v>4</v>
      </c>
      <c r="E899" s="115" t="s">
        <v>686</v>
      </c>
      <c r="F899" s="329">
        <v>2.4</v>
      </c>
      <c r="G899" s="329">
        <v>0.6</v>
      </c>
      <c r="H899" s="330">
        <v>1.7999999999999999E-2</v>
      </c>
      <c r="I899" s="331">
        <v>4</v>
      </c>
      <c r="J899" s="332">
        <f t="shared" si="276"/>
        <v>5.76</v>
      </c>
      <c r="K899" s="116">
        <f>SUM(I899:I905)</f>
        <v>23</v>
      </c>
      <c r="L899" s="117">
        <f>SUM(J899:J905)</f>
        <v>28.5</v>
      </c>
      <c r="M899" s="118" t="s">
        <v>33</v>
      </c>
      <c r="N899" s="119" t="s">
        <v>32</v>
      </c>
      <c r="O899" s="120" t="s">
        <v>229</v>
      </c>
      <c r="P899" s="761" t="s">
        <v>216</v>
      </c>
      <c r="AE899" s="264"/>
    </row>
    <row r="900" spans="1:31" s="1104" customFormat="1" ht="19.5" customHeight="1">
      <c r="A900" s="121"/>
      <c r="B900" s="337"/>
      <c r="C900" s="337"/>
      <c r="D900" s="1103"/>
      <c r="E900" s="122"/>
      <c r="F900" s="338">
        <v>1.8</v>
      </c>
      <c r="G900" s="338">
        <v>0.6</v>
      </c>
      <c r="H900" s="339">
        <v>1.7999999999999999E-2</v>
      </c>
      <c r="I900" s="340">
        <v>3</v>
      </c>
      <c r="J900" s="341">
        <f t="shared" si="276"/>
        <v>3.24</v>
      </c>
      <c r="K900" s="123"/>
      <c r="L900" s="124"/>
      <c r="M900" s="125"/>
      <c r="N900" s="126"/>
      <c r="O900" s="120"/>
      <c r="AE900" s="264"/>
    </row>
    <row r="901" spans="1:31" s="1104" customFormat="1" ht="19.5" customHeight="1">
      <c r="A901" s="121"/>
      <c r="B901" s="337"/>
      <c r="C901" s="337"/>
      <c r="D901" s="1103"/>
      <c r="E901" s="122"/>
      <c r="F901" s="338">
        <v>1.9</v>
      </c>
      <c r="G901" s="338">
        <v>0.6</v>
      </c>
      <c r="H901" s="339">
        <v>1.7999999999999999E-2</v>
      </c>
      <c r="I901" s="340">
        <v>5</v>
      </c>
      <c r="J901" s="341">
        <f t="shared" si="276"/>
        <v>5.6999999999999993</v>
      </c>
      <c r="K901" s="123"/>
      <c r="L901" s="124"/>
      <c r="M901" s="125"/>
      <c r="N901" s="126"/>
      <c r="O901" s="120"/>
      <c r="AE901" s="264"/>
    </row>
    <row r="902" spans="1:31" s="1104" customFormat="1" ht="19.5" customHeight="1">
      <c r="A902" s="121"/>
      <c r="B902" s="337"/>
      <c r="C902" s="337"/>
      <c r="D902" s="1103"/>
      <c r="E902" s="122"/>
      <c r="F902" s="338">
        <v>2</v>
      </c>
      <c r="G902" s="338">
        <v>0.6</v>
      </c>
      <c r="H902" s="339">
        <v>1.7999999999999999E-2</v>
      </c>
      <c r="I902" s="340">
        <v>4</v>
      </c>
      <c r="J902" s="341">
        <f t="shared" si="276"/>
        <v>4.8</v>
      </c>
      <c r="K902" s="123"/>
      <c r="L902" s="124"/>
      <c r="M902" s="125"/>
      <c r="N902" s="126"/>
      <c r="O902" s="120"/>
      <c r="AE902" s="264"/>
    </row>
    <row r="903" spans="1:31" s="1104" customFormat="1" ht="19.5" customHeight="1">
      <c r="A903" s="121"/>
      <c r="B903" s="337"/>
      <c r="C903" s="337"/>
      <c r="D903" s="1103"/>
      <c r="E903" s="122"/>
      <c r="F903" s="338">
        <v>2.2000000000000002</v>
      </c>
      <c r="G903" s="338">
        <v>0.6</v>
      </c>
      <c r="H903" s="339">
        <v>1.7999999999999999E-2</v>
      </c>
      <c r="I903" s="340">
        <v>3</v>
      </c>
      <c r="J903" s="341">
        <f t="shared" ref="J903" si="283">F903*G903*I903</f>
        <v>3.96</v>
      </c>
      <c r="K903" s="123"/>
      <c r="L903" s="124"/>
      <c r="M903" s="125"/>
      <c r="N903" s="126"/>
      <c r="O903" s="120"/>
      <c r="AE903" s="264"/>
    </row>
    <row r="904" spans="1:31" s="1104" customFormat="1" ht="19.5" customHeight="1">
      <c r="A904" s="121"/>
      <c r="B904" s="337"/>
      <c r="C904" s="337"/>
      <c r="D904" s="1103"/>
      <c r="E904" s="122"/>
      <c r="F904" s="338">
        <v>1.7</v>
      </c>
      <c r="G904" s="338">
        <v>0.6</v>
      </c>
      <c r="H904" s="339">
        <v>1.7999999999999999E-2</v>
      </c>
      <c r="I904" s="340">
        <v>2</v>
      </c>
      <c r="J904" s="341">
        <f t="shared" ref="J904" si="284">F904*G904*I904</f>
        <v>2.04</v>
      </c>
      <c r="K904" s="123"/>
      <c r="L904" s="124"/>
      <c r="M904" s="125"/>
      <c r="N904" s="126"/>
      <c r="O904" s="120"/>
      <c r="AE904" s="264"/>
    </row>
    <row r="905" spans="1:31" s="761" customFormat="1" ht="19.5" customHeight="1" thickBot="1">
      <c r="A905" s="121"/>
      <c r="B905" s="337"/>
      <c r="C905" s="337"/>
      <c r="D905" s="760"/>
      <c r="E905" s="122"/>
      <c r="F905" s="338">
        <v>2.5</v>
      </c>
      <c r="G905" s="338">
        <v>0.6</v>
      </c>
      <c r="H905" s="339">
        <v>1.7999999999999999E-2</v>
      </c>
      <c r="I905" s="340">
        <v>2</v>
      </c>
      <c r="J905" s="341">
        <f t="shared" si="276"/>
        <v>3</v>
      </c>
      <c r="K905" s="123"/>
      <c r="L905" s="124"/>
      <c r="M905" s="125"/>
      <c r="N905" s="126"/>
      <c r="O905" s="120"/>
      <c r="AE905" s="264"/>
    </row>
    <row r="906" spans="1:31" s="761" customFormat="1" ht="19.5" customHeight="1">
      <c r="A906" s="113">
        <v>43912</v>
      </c>
      <c r="B906" s="308" t="s">
        <v>31</v>
      </c>
      <c r="C906" s="308" t="s">
        <v>66</v>
      </c>
      <c r="D906" s="114" t="s">
        <v>4</v>
      </c>
      <c r="E906" s="115" t="s">
        <v>687</v>
      </c>
      <c r="F906" s="329">
        <v>1.4</v>
      </c>
      <c r="G906" s="329">
        <v>0.6</v>
      </c>
      <c r="H906" s="330">
        <v>1.7999999999999999E-2</v>
      </c>
      <c r="I906" s="331">
        <v>12</v>
      </c>
      <c r="J906" s="332">
        <f t="shared" si="276"/>
        <v>10.08</v>
      </c>
      <c r="K906" s="116">
        <f>SUM(I906:I908)</f>
        <v>50</v>
      </c>
      <c r="L906" s="117">
        <f>SUM(J906:J908)</f>
        <v>45.480000000000004</v>
      </c>
      <c r="M906" s="118" t="s">
        <v>33</v>
      </c>
      <c r="N906" s="119"/>
      <c r="O906" s="120"/>
      <c r="P906" s="761" t="s">
        <v>216</v>
      </c>
      <c r="AE906" s="264"/>
    </row>
    <row r="907" spans="1:31" s="761" customFormat="1" ht="19.5" customHeight="1">
      <c r="A907" s="121"/>
      <c r="B907" s="337"/>
      <c r="C907" s="337"/>
      <c r="D907" s="760"/>
      <c r="E907" s="122"/>
      <c r="F907" s="338">
        <v>1.5</v>
      </c>
      <c r="G907" s="338">
        <v>0.6</v>
      </c>
      <c r="H907" s="339">
        <v>1.7999999999999999E-2</v>
      </c>
      <c r="I907" s="340">
        <v>18</v>
      </c>
      <c r="J907" s="341">
        <f t="shared" si="276"/>
        <v>16.2</v>
      </c>
      <c r="K907" s="123"/>
      <c r="L907" s="124"/>
      <c r="M907" s="125"/>
      <c r="N907" s="126"/>
      <c r="O907" s="120"/>
      <c r="AE907" s="264"/>
    </row>
    <row r="908" spans="1:31" s="761" customFormat="1" ht="19.5" customHeight="1" thickBot="1">
      <c r="A908" s="121"/>
      <c r="B908" s="337"/>
      <c r="C908" s="337"/>
      <c r="D908" s="760"/>
      <c r="E908" s="122"/>
      <c r="F908" s="338">
        <v>1.6</v>
      </c>
      <c r="G908" s="338">
        <v>0.6</v>
      </c>
      <c r="H908" s="339">
        <v>1.7999999999999999E-2</v>
      </c>
      <c r="I908" s="340">
        <v>20</v>
      </c>
      <c r="J908" s="341">
        <f t="shared" si="276"/>
        <v>19.2</v>
      </c>
      <c r="K908" s="123"/>
      <c r="L908" s="124"/>
      <c r="M908" s="125"/>
      <c r="N908" s="126"/>
      <c r="O908" s="120"/>
      <c r="AE908" s="264"/>
    </row>
    <row r="909" spans="1:31" s="761" customFormat="1" ht="19.5" customHeight="1">
      <c r="A909" s="113"/>
      <c r="B909" s="308" t="s">
        <v>31</v>
      </c>
      <c r="C909" s="308" t="s">
        <v>66</v>
      </c>
      <c r="D909" s="114"/>
      <c r="E909" s="115"/>
      <c r="F909" s="329"/>
      <c r="G909" s="329">
        <v>0.6</v>
      </c>
      <c r="H909" s="330">
        <v>1.7999999999999999E-2</v>
      </c>
      <c r="I909" s="331"/>
      <c r="J909" s="332">
        <f t="shared" si="276"/>
        <v>0</v>
      </c>
      <c r="K909" s="116">
        <f>SUM(I909:I911)</f>
        <v>0</v>
      </c>
      <c r="L909" s="117">
        <f>SUM(J909:J911)</f>
        <v>0</v>
      </c>
      <c r="M909" s="118" t="s">
        <v>33</v>
      </c>
      <c r="N909" s="119"/>
      <c r="O909" s="120"/>
      <c r="AE909" s="264"/>
    </row>
    <row r="910" spans="1:31" s="761" customFormat="1" ht="19.5" customHeight="1">
      <c r="A910" s="121"/>
      <c r="B910" s="337"/>
      <c r="C910" s="337"/>
      <c r="D910" s="760"/>
      <c r="E910" s="122"/>
      <c r="F910" s="338"/>
      <c r="G910" s="338">
        <v>0.6</v>
      </c>
      <c r="H910" s="339">
        <v>1.7999999999999999E-2</v>
      </c>
      <c r="I910" s="340"/>
      <c r="J910" s="341">
        <f t="shared" si="276"/>
        <v>0</v>
      </c>
      <c r="K910" s="123"/>
      <c r="L910" s="124"/>
      <c r="M910" s="125"/>
      <c r="N910" s="126"/>
      <c r="O910" s="120"/>
      <c r="AE910" s="264"/>
    </row>
    <row r="911" spans="1:31" s="761" customFormat="1" ht="19.5" customHeight="1" thickBot="1">
      <c r="A911" s="121"/>
      <c r="B911" s="337"/>
      <c r="C911" s="337"/>
      <c r="D911" s="760"/>
      <c r="E911" s="122"/>
      <c r="F911" s="338"/>
      <c r="G911" s="338">
        <v>0.6</v>
      </c>
      <c r="H911" s="339">
        <v>1.7999999999999999E-2</v>
      </c>
      <c r="I911" s="340"/>
      <c r="J911" s="341">
        <f t="shared" si="276"/>
        <v>0</v>
      </c>
      <c r="K911" s="123"/>
      <c r="L911" s="124"/>
      <c r="M911" s="125"/>
      <c r="N911" s="126"/>
      <c r="O911" s="120"/>
      <c r="AE911" s="264"/>
    </row>
    <row r="912" spans="1:31" s="761" customFormat="1" ht="19.5" customHeight="1">
      <c r="A912" s="113"/>
      <c r="B912" s="308" t="s">
        <v>31</v>
      </c>
      <c r="C912" s="308" t="s">
        <v>66</v>
      </c>
      <c r="D912" s="114"/>
      <c r="E912" s="115"/>
      <c r="F912" s="329"/>
      <c r="G912" s="329">
        <v>0.6</v>
      </c>
      <c r="H912" s="330">
        <v>1.7999999999999999E-2</v>
      </c>
      <c r="I912" s="331"/>
      <c r="J912" s="332">
        <f t="shared" si="276"/>
        <v>0</v>
      </c>
      <c r="K912" s="116">
        <f>SUM(I912:I914)</f>
        <v>0</v>
      </c>
      <c r="L912" s="117">
        <f>SUM(J912:J914)</f>
        <v>0</v>
      </c>
      <c r="M912" s="118" t="s">
        <v>33</v>
      </c>
      <c r="N912" s="119"/>
      <c r="O912" s="120"/>
      <c r="AE912" s="264"/>
    </row>
    <row r="913" spans="1:31" s="761" customFormat="1" ht="19.5" customHeight="1">
      <c r="A913" s="121"/>
      <c r="B913" s="337"/>
      <c r="C913" s="337"/>
      <c r="D913" s="760"/>
      <c r="E913" s="122"/>
      <c r="F913" s="338"/>
      <c r="G913" s="338">
        <v>0.6</v>
      </c>
      <c r="H913" s="339">
        <v>1.7999999999999999E-2</v>
      </c>
      <c r="I913" s="340"/>
      <c r="J913" s="341">
        <f t="shared" si="276"/>
        <v>0</v>
      </c>
      <c r="K913" s="123"/>
      <c r="L913" s="124"/>
      <c r="M913" s="125"/>
      <c r="N913" s="126"/>
      <c r="O913" s="120"/>
      <c r="AE913" s="264"/>
    </row>
    <row r="914" spans="1:31" s="761" customFormat="1" ht="19.5" customHeight="1" thickBot="1">
      <c r="A914" s="121"/>
      <c r="B914" s="337"/>
      <c r="C914" s="337"/>
      <c r="D914" s="760"/>
      <c r="E914" s="122"/>
      <c r="F914" s="338"/>
      <c r="G914" s="338">
        <v>0.6</v>
      </c>
      <c r="H914" s="339">
        <v>1.7999999999999999E-2</v>
      </c>
      <c r="I914" s="340"/>
      <c r="J914" s="341">
        <f t="shared" si="276"/>
        <v>0</v>
      </c>
      <c r="K914" s="123"/>
      <c r="L914" s="124"/>
      <c r="M914" s="125"/>
      <c r="N914" s="126"/>
      <c r="O914" s="120"/>
      <c r="AE914" s="264"/>
    </row>
    <row r="915" spans="1:31" s="761" customFormat="1" ht="19.5" customHeight="1">
      <c r="A915" s="113"/>
      <c r="B915" s="308" t="s">
        <v>31</v>
      </c>
      <c r="C915" s="308" t="s">
        <v>66</v>
      </c>
      <c r="D915" s="114"/>
      <c r="E915" s="115"/>
      <c r="F915" s="329"/>
      <c r="G915" s="329">
        <v>0.6</v>
      </c>
      <c r="H915" s="330">
        <v>1.7999999999999999E-2</v>
      </c>
      <c r="I915" s="331"/>
      <c r="J915" s="332">
        <f t="shared" si="276"/>
        <v>0</v>
      </c>
      <c r="K915" s="116">
        <f>SUM(I915:I917)</f>
        <v>0</v>
      </c>
      <c r="L915" s="117">
        <f>SUM(J915:J917)</f>
        <v>0</v>
      </c>
      <c r="M915" s="118" t="s">
        <v>33</v>
      </c>
      <c r="N915" s="119"/>
      <c r="O915" s="120"/>
      <c r="AE915" s="264"/>
    </row>
    <row r="916" spans="1:31" s="761" customFormat="1" ht="19.5" customHeight="1">
      <c r="A916" s="121"/>
      <c r="B916" s="337"/>
      <c r="C916" s="337"/>
      <c r="D916" s="760"/>
      <c r="E916" s="122"/>
      <c r="F916" s="338"/>
      <c r="G916" s="338">
        <v>0.6</v>
      </c>
      <c r="H916" s="339">
        <v>1.7999999999999999E-2</v>
      </c>
      <c r="I916" s="340"/>
      <c r="J916" s="341">
        <f t="shared" si="276"/>
        <v>0</v>
      </c>
      <c r="K916" s="123"/>
      <c r="L916" s="124"/>
      <c r="M916" s="125"/>
      <c r="N916" s="126"/>
      <c r="O916" s="120"/>
      <c r="AE916" s="264"/>
    </row>
    <row r="917" spans="1:31" s="761" customFormat="1" ht="19.5" customHeight="1" thickBot="1">
      <c r="A917" s="121"/>
      <c r="B917" s="337"/>
      <c r="C917" s="337"/>
      <c r="D917" s="760"/>
      <c r="E917" s="122"/>
      <c r="F917" s="338"/>
      <c r="G917" s="338">
        <v>0.6</v>
      </c>
      <c r="H917" s="339">
        <v>1.7999999999999999E-2</v>
      </c>
      <c r="I917" s="340"/>
      <c r="J917" s="341">
        <f t="shared" si="276"/>
        <v>0</v>
      </c>
      <c r="K917" s="123"/>
      <c r="L917" s="124"/>
      <c r="M917" s="125"/>
      <c r="N917" s="126"/>
      <c r="O917" s="120"/>
      <c r="AE917" s="264"/>
    </row>
    <row r="918" spans="1:31" s="761" customFormat="1" ht="19.5" customHeight="1">
      <c r="A918" s="113"/>
      <c r="B918" s="308" t="s">
        <v>31</v>
      </c>
      <c r="C918" s="308" t="s">
        <v>66</v>
      </c>
      <c r="D918" s="114"/>
      <c r="E918" s="115"/>
      <c r="F918" s="329"/>
      <c r="G918" s="329">
        <v>0.6</v>
      </c>
      <c r="H918" s="330">
        <v>1.7999999999999999E-2</v>
      </c>
      <c r="I918" s="331"/>
      <c r="J918" s="332">
        <f t="shared" si="276"/>
        <v>0</v>
      </c>
      <c r="K918" s="116">
        <f>SUM(I918:I920)</f>
        <v>0</v>
      </c>
      <c r="L918" s="117">
        <f>SUM(J918:J920)</f>
        <v>0</v>
      </c>
      <c r="M918" s="118" t="s">
        <v>33</v>
      </c>
      <c r="N918" s="119"/>
      <c r="O918" s="120"/>
      <c r="AE918" s="264"/>
    </row>
    <row r="919" spans="1:31" s="761" customFormat="1" ht="19.5" customHeight="1">
      <c r="A919" s="121"/>
      <c r="B919" s="337"/>
      <c r="C919" s="337"/>
      <c r="D919" s="760"/>
      <c r="E919" s="122"/>
      <c r="F919" s="338"/>
      <c r="G919" s="338">
        <v>0.6</v>
      </c>
      <c r="H919" s="339">
        <v>1.7999999999999999E-2</v>
      </c>
      <c r="I919" s="340"/>
      <c r="J919" s="341">
        <f t="shared" si="276"/>
        <v>0</v>
      </c>
      <c r="K919" s="123"/>
      <c r="L919" s="124"/>
      <c r="M919" s="125"/>
      <c r="N919" s="126"/>
      <c r="O919" s="120"/>
      <c r="AE919" s="264"/>
    </row>
    <row r="920" spans="1:31" s="761" customFormat="1" ht="19.5" customHeight="1" thickBot="1">
      <c r="A920" s="121"/>
      <c r="B920" s="337"/>
      <c r="C920" s="337"/>
      <c r="D920" s="760"/>
      <c r="E920" s="122"/>
      <c r="F920" s="338"/>
      <c r="G920" s="338">
        <v>0.6</v>
      </c>
      <c r="H920" s="339">
        <v>1.7999999999999999E-2</v>
      </c>
      <c r="I920" s="340"/>
      <c r="J920" s="341">
        <f t="shared" si="276"/>
        <v>0</v>
      </c>
      <c r="K920" s="123"/>
      <c r="L920" s="124"/>
      <c r="M920" s="125"/>
      <c r="N920" s="126"/>
      <c r="O920" s="120"/>
      <c r="AE920" s="264"/>
    </row>
    <row r="921" spans="1:31" s="761" customFormat="1" ht="19.5" customHeight="1">
      <c r="A921" s="113"/>
      <c r="B921" s="308" t="s">
        <v>31</v>
      </c>
      <c r="C921" s="308" t="s">
        <v>66</v>
      </c>
      <c r="D921" s="114"/>
      <c r="E921" s="115"/>
      <c r="F921" s="329"/>
      <c r="G921" s="329">
        <v>0.6</v>
      </c>
      <c r="H921" s="330">
        <v>1.7999999999999999E-2</v>
      </c>
      <c r="I921" s="331"/>
      <c r="J921" s="332">
        <f t="shared" si="276"/>
        <v>0</v>
      </c>
      <c r="K921" s="116">
        <f>SUM(I921:I923)</f>
        <v>0</v>
      </c>
      <c r="L921" s="117">
        <f>SUM(J921:J923)</f>
        <v>0</v>
      </c>
      <c r="M921" s="118" t="s">
        <v>33</v>
      </c>
      <c r="N921" s="119"/>
      <c r="O921" s="120"/>
      <c r="AE921" s="264"/>
    </row>
    <row r="922" spans="1:31" s="761" customFormat="1" ht="19.5" customHeight="1">
      <c r="A922" s="121"/>
      <c r="B922" s="337"/>
      <c r="C922" s="337"/>
      <c r="D922" s="760"/>
      <c r="E922" s="122"/>
      <c r="F922" s="338"/>
      <c r="G922" s="338">
        <v>0.6</v>
      </c>
      <c r="H922" s="339">
        <v>1.7999999999999999E-2</v>
      </c>
      <c r="I922" s="340"/>
      <c r="J922" s="341">
        <f t="shared" si="276"/>
        <v>0</v>
      </c>
      <c r="K922" s="123"/>
      <c r="L922" s="124"/>
      <c r="M922" s="125"/>
      <c r="N922" s="126"/>
      <c r="O922" s="120"/>
      <c r="AE922" s="264"/>
    </row>
    <row r="923" spans="1:31" s="761" customFormat="1" ht="19.5" customHeight="1" thickBot="1">
      <c r="A923" s="121"/>
      <c r="B923" s="337"/>
      <c r="C923" s="337"/>
      <c r="D923" s="760"/>
      <c r="E923" s="122"/>
      <c r="F923" s="338"/>
      <c r="G923" s="338">
        <v>0.6</v>
      </c>
      <c r="H923" s="339">
        <v>1.7999999999999999E-2</v>
      </c>
      <c r="I923" s="340"/>
      <c r="J923" s="341">
        <f t="shared" si="276"/>
        <v>0</v>
      </c>
      <c r="K923" s="123"/>
      <c r="L923" s="124"/>
      <c r="M923" s="125"/>
      <c r="N923" s="126"/>
      <c r="O923" s="120"/>
      <c r="AE923" s="264"/>
    </row>
    <row r="924" spans="1:31" s="761" customFormat="1" ht="19.5" customHeight="1">
      <c r="A924" s="113"/>
      <c r="B924" s="308" t="s">
        <v>31</v>
      </c>
      <c r="C924" s="308" t="s">
        <v>66</v>
      </c>
      <c r="D924" s="114"/>
      <c r="E924" s="115"/>
      <c r="F924" s="329"/>
      <c r="G924" s="329">
        <v>0.6</v>
      </c>
      <c r="H924" s="330">
        <v>1.7999999999999999E-2</v>
      </c>
      <c r="I924" s="331"/>
      <c r="J924" s="332">
        <f t="shared" si="276"/>
        <v>0</v>
      </c>
      <c r="K924" s="116">
        <f>SUM(I924:I926)</f>
        <v>0</v>
      </c>
      <c r="L924" s="117">
        <f>SUM(J924:J926)</f>
        <v>0</v>
      </c>
      <c r="M924" s="118" t="s">
        <v>33</v>
      </c>
      <c r="N924" s="119"/>
      <c r="O924" s="120"/>
      <c r="AE924" s="264"/>
    </row>
    <row r="925" spans="1:31" s="761" customFormat="1" ht="19.5" customHeight="1">
      <c r="A925" s="121"/>
      <c r="B925" s="337"/>
      <c r="C925" s="337"/>
      <c r="D925" s="760"/>
      <c r="E925" s="122"/>
      <c r="F925" s="338"/>
      <c r="G925" s="338">
        <v>0.6</v>
      </c>
      <c r="H925" s="339">
        <v>1.7999999999999999E-2</v>
      </c>
      <c r="I925" s="340"/>
      <c r="J925" s="341">
        <f t="shared" si="276"/>
        <v>0</v>
      </c>
      <c r="K925" s="123"/>
      <c r="L925" s="124"/>
      <c r="M925" s="125"/>
      <c r="N925" s="126"/>
      <c r="O925" s="120"/>
      <c r="AE925" s="264"/>
    </row>
    <row r="926" spans="1:31" s="761" customFormat="1" ht="19.5" customHeight="1" thickBot="1">
      <c r="A926" s="121"/>
      <c r="B926" s="337"/>
      <c r="C926" s="337"/>
      <c r="D926" s="760"/>
      <c r="E926" s="122"/>
      <c r="F926" s="338"/>
      <c r="G926" s="338">
        <v>0.6</v>
      </c>
      <c r="H926" s="339">
        <v>1.7999999999999999E-2</v>
      </c>
      <c r="I926" s="340"/>
      <c r="J926" s="341">
        <f t="shared" si="276"/>
        <v>0</v>
      </c>
      <c r="K926" s="123"/>
      <c r="L926" s="124"/>
      <c r="M926" s="125"/>
      <c r="N926" s="126"/>
      <c r="O926" s="120"/>
      <c r="AE926" s="264"/>
    </row>
    <row r="927" spans="1:31" s="761" customFormat="1" ht="19.5" customHeight="1">
      <c r="A927" s="113"/>
      <c r="B927" s="308" t="s">
        <v>31</v>
      </c>
      <c r="C927" s="308" t="s">
        <v>66</v>
      </c>
      <c r="D927" s="114"/>
      <c r="E927" s="115"/>
      <c r="F927" s="329"/>
      <c r="G927" s="329">
        <v>0.6</v>
      </c>
      <c r="H927" s="330">
        <v>1.7999999999999999E-2</v>
      </c>
      <c r="I927" s="331"/>
      <c r="J927" s="332">
        <f t="shared" si="276"/>
        <v>0</v>
      </c>
      <c r="K927" s="116">
        <f>SUM(I927:I929)</f>
        <v>0</v>
      </c>
      <c r="L927" s="117">
        <f>SUM(J927:J929)</f>
        <v>0</v>
      </c>
      <c r="M927" s="118" t="s">
        <v>33</v>
      </c>
      <c r="N927" s="119"/>
      <c r="O927" s="120"/>
      <c r="AE927" s="264"/>
    </row>
    <row r="928" spans="1:31" s="761" customFormat="1" ht="19.5" customHeight="1">
      <c r="A928" s="121"/>
      <c r="B928" s="337"/>
      <c r="C928" s="337"/>
      <c r="D928" s="760"/>
      <c r="E928" s="122"/>
      <c r="F928" s="338"/>
      <c r="G928" s="338">
        <v>0.6</v>
      </c>
      <c r="H928" s="339">
        <v>1.7999999999999999E-2</v>
      </c>
      <c r="I928" s="340"/>
      <c r="J928" s="341">
        <f t="shared" si="276"/>
        <v>0</v>
      </c>
      <c r="K928" s="123"/>
      <c r="L928" s="124"/>
      <c r="M928" s="125"/>
      <c r="N928" s="126"/>
      <c r="O928" s="120"/>
      <c r="AE928" s="264"/>
    </row>
    <row r="929" spans="1:31" s="761" customFormat="1" ht="19.5" customHeight="1" thickBot="1">
      <c r="A929" s="121"/>
      <c r="B929" s="337"/>
      <c r="C929" s="337"/>
      <c r="D929" s="760"/>
      <c r="E929" s="122"/>
      <c r="F929" s="338"/>
      <c r="G929" s="338">
        <v>0.6</v>
      </c>
      <c r="H929" s="339">
        <v>1.7999999999999999E-2</v>
      </c>
      <c r="I929" s="340"/>
      <c r="J929" s="341">
        <f t="shared" si="276"/>
        <v>0</v>
      </c>
      <c r="K929" s="123"/>
      <c r="L929" s="124"/>
      <c r="M929" s="125"/>
      <c r="N929" s="126"/>
      <c r="O929" s="120"/>
      <c r="AE929" s="264"/>
    </row>
    <row r="930" spans="1:31" s="761" customFormat="1" ht="19.5" customHeight="1">
      <c r="A930" s="113"/>
      <c r="B930" s="308" t="s">
        <v>31</v>
      </c>
      <c r="C930" s="308" t="s">
        <v>66</v>
      </c>
      <c r="D930" s="114"/>
      <c r="E930" s="115"/>
      <c r="F930" s="329"/>
      <c r="G930" s="329">
        <v>0.6</v>
      </c>
      <c r="H930" s="330">
        <v>1.7999999999999999E-2</v>
      </c>
      <c r="I930" s="331"/>
      <c r="J930" s="332">
        <f t="shared" si="276"/>
        <v>0</v>
      </c>
      <c r="K930" s="116">
        <f>SUM(I930:I932)</f>
        <v>0</v>
      </c>
      <c r="L930" s="117">
        <f>SUM(J930:J932)</f>
        <v>0</v>
      </c>
      <c r="M930" s="118" t="s">
        <v>33</v>
      </c>
      <c r="N930" s="119"/>
      <c r="O930" s="120"/>
      <c r="AE930" s="264"/>
    </row>
    <row r="931" spans="1:31" s="761" customFormat="1" ht="19.5" customHeight="1">
      <c r="A931" s="121"/>
      <c r="B931" s="337"/>
      <c r="C931" s="337"/>
      <c r="D931" s="760"/>
      <c r="E931" s="122"/>
      <c r="F931" s="338"/>
      <c r="G931" s="338">
        <v>0.6</v>
      </c>
      <c r="H931" s="339">
        <v>1.7999999999999999E-2</v>
      </c>
      <c r="I931" s="340"/>
      <c r="J931" s="341">
        <f t="shared" si="276"/>
        <v>0</v>
      </c>
      <c r="K931" s="123"/>
      <c r="L931" s="124"/>
      <c r="M931" s="125"/>
      <c r="N931" s="126"/>
      <c r="O931" s="120"/>
      <c r="AE931" s="264"/>
    </row>
    <row r="932" spans="1:31" s="761" customFormat="1" ht="19.5" customHeight="1" thickBot="1">
      <c r="A932" s="121"/>
      <c r="B932" s="337"/>
      <c r="C932" s="337"/>
      <c r="D932" s="760"/>
      <c r="E932" s="122"/>
      <c r="F932" s="338"/>
      <c r="G932" s="338">
        <v>0.6</v>
      </c>
      <c r="H932" s="339">
        <v>1.7999999999999999E-2</v>
      </c>
      <c r="I932" s="340"/>
      <c r="J932" s="341">
        <f t="shared" si="276"/>
        <v>0</v>
      </c>
      <c r="K932" s="123"/>
      <c r="L932" s="124"/>
      <c r="M932" s="125"/>
      <c r="N932" s="126"/>
      <c r="O932" s="120"/>
      <c r="AE932" s="264"/>
    </row>
    <row r="933" spans="1:31" s="761" customFormat="1" ht="19.5" customHeight="1">
      <c r="A933" s="113"/>
      <c r="B933" s="308" t="s">
        <v>31</v>
      </c>
      <c r="C933" s="308" t="s">
        <v>66</v>
      </c>
      <c r="D933" s="114"/>
      <c r="E933" s="115"/>
      <c r="F933" s="329"/>
      <c r="G933" s="329">
        <v>0.6</v>
      </c>
      <c r="H933" s="330">
        <v>1.7999999999999999E-2</v>
      </c>
      <c r="I933" s="331"/>
      <c r="J933" s="332">
        <f t="shared" si="276"/>
        <v>0</v>
      </c>
      <c r="K933" s="116">
        <f>SUM(I933:I935)</f>
        <v>0</v>
      </c>
      <c r="L933" s="117">
        <f>SUM(J933:J935)</f>
        <v>0</v>
      </c>
      <c r="M933" s="118" t="s">
        <v>33</v>
      </c>
      <c r="N933" s="119"/>
      <c r="O933" s="120"/>
      <c r="AE933" s="264"/>
    </row>
    <row r="934" spans="1:31" s="761" customFormat="1" ht="19.5" customHeight="1">
      <c r="A934" s="121"/>
      <c r="B934" s="337"/>
      <c r="C934" s="337"/>
      <c r="D934" s="760"/>
      <c r="E934" s="122"/>
      <c r="F934" s="338"/>
      <c r="G934" s="338">
        <v>0.6</v>
      </c>
      <c r="H934" s="339">
        <v>1.7999999999999999E-2</v>
      </c>
      <c r="I934" s="340"/>
      <c r="J934" s="341">
        <f t="shared" si="276"/>
        <v>0</v>
      </c>
      <c r="K934" s="123"/>
      <c r="L934" s="124"/>
      <c r="M934" s="125"/>
      <c r="N934" s="126"/>
      <c r="O934" s="120"/>
      <c r="AE934" s="264"/>
    </row>
    <row r="935" spans="1:31" s="761" customFormat="1" ht="19.5" customHeight="1" thickBot="1">
      <c r="A935" s="121"/>
      <c r="B935" s="337"/>
      <c r="C935" s="337"/>
      <c r="D935" s="760"/>
      <c r="E935" s="122"/>
      <c r="F935" s="338"/>
      <c r="G935" s="338">
        <v>0.6</v>
      </c>
      <c r="H935" s="339">
        <v>1.7999999999999999E-2</v>
      </c>
      <c r="I935" s="340"/>
      <c r="J935" s="341">
        <f t="shared" si="276"/>
        <v>0</v>
      </c>
      <c r="K935" s="123"/>
      <c r="L935" s="124"/>
      <c r="M935" s="125"/>
      <c r="N935" s="126"/>
      <c r="O935" s="120"/>
      <c r="AE935" s="264"/>
    </row>
    <row r="936" spans="1:31" s="761" customFormat="1" ht="19.5" customHeight="1">
      <c r="A936" s="113"/>
      <c r="B936" s="308" t="s">
        <v>31</v>
      </c>
      <c r="C936" s="308" t="s">
        <v>66</v>
      </c>
      <c r="D936" s="114"/>
      <c r="E936" s="115"/>
      <c r="F936" s="329"/>
      <c r="G936" s="329">
        <v>0.6</v>
      </c>
      <c r="H936" s="330">
        <v>1.7999999999999999E-2</v>
      </c>
      <c r="I936" s="331"/>
      <c r="J936" s="332">
        <f t="shared" si="225"/>
        <v>0</v>
      </c>
      <c r="K936" s="116">
        <f>SUM(I936:I938)</f>
        <v>0</v>
      </c>
      <c r="L936" s="117">
        <f>SUM(J936:J938)</f>
        <v>0</v>
      </c>
      <c r="M936" s="118" t="s">
        <v>33</v>
      </c>
      <c r="N936" s="119"/>
      <c r="O936" s="120"/>
      <c r="AE936" s="264"/>
    </row>
    <row r="937" spans="1:31" s="761" customFormat="1" ht="19.5" customHeight="1">
      <c r="A937" s="121"/>
      <c r="B937" s="337"/>
      <c r="C937" s="337"/>
      <c r="D937" s="760"/>
      <c r="E937" s="122"/>
      <c r="F937" s="338"/>
      <c r="G937" s="338">
        <v>0.6</v>
      </c>
      <c r="H937" s="339">
        <v>1.7999999999999999E-2</v>
      </c>
      <c r="I937" s="340"/>
      <c r="J937" s="341">
        <f t="shared" si="225"/>
        <v>0</v>
      </c>
      <c r="K937" s="123"/>
      <c r="L937" s="124"/>
      <c r="M937" s="125"/>
      <c r="N937" s="126"/>
      <c r="O937" s="120"/>
      <c r="AE937" s="264"/>
    </row>
    <row r="938" spans="1:31" s="761" customFormat="1" ht="19.5" customHeight="1" thickBot="1">
      <c r="A938" s="121"/>
      <c r="B938" s="337"/>
      <c r="C938" s="337"/>
      <c r="D938" s="760"/>
      <c r="E938" s="122"/>
      <c r="F938" s="338"/>
      <c r="G938" s="338">
        <v>0.6</v>
      </c>
      <c r="H938" s="339">
        <v>1.7999999999999999E-2</v>
      </c>
      <c r="I938" s="340"/>
      <c r="J938" s="341">
        <f t="shared" si="225"/>
        <v>0</v>
      </c>
      <c r="K938" s="123"/>
      <c r="L938" s="124"/>
      <c r="M938" s="125"/>
      <c r="N938" s="126"/>
      <c r="O938" s="120"/>
      <c r="AE938" s="264"/>
    </row>
    <row r="939" spans="1:31" s="761" customFormat="1" ht="19.5" customHeight="1">
      <c r="A939" s="113"/>
      <c r="B939" s="308" t="s">
        <v>31</v>
      </c>
      <c r="C939" s="308" t="s">
        <v>66</v>
      </c>
      <c r="D939" s="114"/>
      <c r="E939" s="115"/>
      <c r="F939" s="329"/>
      <c r="G939" s="329">
        <v>0.6</v>
      </c>
      <c r="H939" s="330">
        <v>1.7999999999999999E-2</v>
      </c>
      <c r="I939" s="331"/>
      <c r="J939" s="332">
        <f t="shared" si="225"/>
        <v>0</v>
      </c>
      <c r="K939" s="116">
        <f>SUM(I939:I941)</f>
        <v>0</v>
      </c>
      <c r="L939" s="117">
        <f>SUM(J939:J941)</f>
        <v>0</v>
      </c>
      <c r="M939" s="118" t="s">
        <v>33</v>
      </c>
      <c r="N939" s="119"/>
      <c r="O939" s="120"/>
      <c r="AE939" s="264"/>
    </row>
    <row r="940" spans="1:31" s="761" customFormat="1" ht="19.5" customHeight="1">
      <c r="A940" s="121"/>
      <c r="B940" s="337"/>
      <c r="C940" s="337"/>
      <c r="D940" s="760"/>
      <c r="E940" s="122"/>
      <c r="F940" s="338"/>
      <c r="G940" s="338">
        <v>0.6</v>
      </c>
      <c r="H940" s="339">
        <v>1.7999999999999999E-2</v>
      </c>
      <c r="I940" s="340"/>
      <c r="J940" s="341">
        <f t="shared" si="225"/>
        <v>0</v>
      </c>
      <c r="K940" s="123"/>
      <c r="L940" s="124"/>
      <c r="M940" s="125"/>
      <c r="N940" s="126"/>
      <c r="O940" s="120"/>
      <c r="AE940" s="264"/>
    </row>
    <row r="941" spans="1:31" s="761" customFormat="1" ht="19.5" customHeight="1" thickBot="1">
      <c r="A941" s="121"/>
      <c r="B941" s="337"/>
      <c r="C941" s="337"/>
      <c r="D941" s="760"/>
      <c r="E941" s="122"/>
      <c r="F941" s="338"/>
      <c r="G941" s="338">
        <v>0.6</v>
      </c>
      <c r="H941" s="339">
        <v>1.7999999999999999E-2</v>
      </c>
      <c r="I941" s="340"/>
      <c r="J941" s="341">
        <f t="shared" si="225"/>
        <v>0</v>
      </c>
      <c r="K941" s="123"/>
      <c r="L941" s="124"/>
      <c r="M941" s="125"/>
      <c r="N941" s="126"/>
      <c r="O941" s="120"/>
      <c r="AE941" s="264"/>
    </row>
    <row r="942" spans="1:31" s="761" customFormat="1" ht="19.5" customHeight="1">
      <c r="A942" s="113"/>
      <c r="B942" s="308" t="s">
        <v>31</v>
      </c>
      <c r="C942" s="308" t="s">
        <v>66</v>
      </c>
      <c r="D942" s="114"/>
      <c r="E942" s="115"/>
      <c r="F942" s="329"/>
      <c r="G942" s="329">
        <v>0.6</v>
      </c>
      <c r="H942" s="330">
        <v>1.7999999999999999E-2</v>
      </c>
      <c r="I942" s="331"/>
      <c r="J942" s="332">
        <f t="shared" si="225"/>
        <v>0</v>
      </c>
      <c r="K942" s="116">
        <f>SUM(I942:I944)</f>
        <v>0</v>
      </c>
      <c r="L942" s="117">
        <f>SUM(J942:J944)</f>
        <v>0</v>
      </c>
      <c r="M942" s="118" t="s">
        <v>33</v>
      </c>
      <c r="N942" s="119"/>
      <c r="O942" s="120"/>
      <c r="AE942" s="264"/>
    </row>
    <row r="943" spans="1:31" s="761" customFormat="1" ht="19.5" customHeight="1">
      <c r="A943" s="121"/>
      <c r="B943" s="337"/>
      <c r="C943" s="337"/>
      <c r="D943" s="760"/>
      <c r="E943" s="122"/>
      <c r="F943" s="338"/>
      <c r="G943" s="338">
        <v>0.6</v>
      </c>
      <c r="H943" s="339">
        <v>1.7999999999999999E-2</v>
      </c>
      <c r="I943" s="340"/>
      <c r="J943" s="341">
        <f t="shared" si="225"/>
        <v>0</v>
      </c>
      <c r="K943" s="123"/>
      <c r="L943" s="124"/>
      <c r="M943" s="125"/>
      <c r="N943" s="126"/>
      <c r="O943" s="120"/>
      <c r="AE943" s="264"/>
    </row>
    <row r="944" spans="1:31" s="761" customFormat="1" ht="19.5" customHeight="1" thickBot="1">
      <c r="A944" s="121"/>
      <c r="B944" s="337"/>
      <c r="C944" s="337"/>
      <c r="D944" s="760"/>
      <c r="E944" s="122"/>
      <c r="F944" s="338"/>
      <c r="G944" s="338">
        <v>0.6</v>
      </c>
      <c r="H944" s="339">
        <v>1.7999999999999999E-2</v>
      </c>
      <c r="I944" s="340"/>
      <c r="J944" s="341">
        <f t="shared" si="225"/>
        <v>0</v>
      </c>
      <c r="K944" s="123"/>
      <c r="L944" s="124"/>
      <c r="M944" s="125"/>
      <c r="N944" s="126"/>
      <c r="O944" s="120"/>
      <c r="AE944" s="264"/>
    </row>
    <row r="945" spans="1:31" s="761" customFormat="1" ht="19.5" customHeight="1">
      <c r="A945" s="113"/>
      <c r="B945" s="308" t="s">
        <v>31</v>
      </c>
      <c r="C945" s="308" t="s">
        <v>66</v>
      </c>
      <c r="D945" s="114"/>
      <c r="E945" s="115"/>
      <c r="F945" s="329"/>
      <c r="G945" s="329">
        <v>0.6</v>
      </c>
      <c r="H945" s="330">
        <v>1.7999999999999999E-2</v>
      </c>
      <c r="I945" s="331"/>
      <c r="J945" s="332">
        <f t="shared" si="225"/>
        <v>0</v>
      </c>
      <c r="K945" s="116">
        <f>SUM(I945:I947)</f>
        <v>0</v>
      </c>
      <c r="L945" s="117">
        <f>SUM(J945:J947)</f>
        <v>0</v>
      </c>
      <c r="M945" s="118" t="s">
        <v>33</v>
      </c>
      <c r="N945" s="119"/>
      <c r="O945" s="120"/>
      <c r="AE945" s="264"/>
    </row>
    <row r="946" spans="1:31" s="761" customFormat="1" ht="19.5" customHeight="1">
      <c r="A946" s="121"/>
      <c r="B946" s="337"/>
      <c r="C946" s="337"/>
      <c r="D946" s="760"/>
      <c r="E946" s="122"/>
      <c r="F946" s="338"/>
      <c r="G946" s="338">
        <v>0.6</v>
      </c>
      <c r="H946" s="339">
        <v>1.7999999999999999E-2</v>
      </c>
      <c r="I946" s="340"/>
      <c r="J946" s="341">
        <f t="shared" si="225"/>
        <v>0</v>
      </c>
      <c r="K946" s="123"/>
      <c r="L946" s="124"/>
      <c r="M946" s="125"/>
      <c r="N946" s="126"/>
      <c r="O946" s="120"/>
      <c r="AE946" s="264"/>
    </row>
    <row r="947" spans="1:31" s="761" customFormat="1" ht="19.5" customHeight="1" thickBot="1">
      <c r="A947" s="121"/>
      <c r="B947" s="337"/>
      <c r="C947" s="337"/>
      <c r="D947" s="760"/>
      <c r="E947" s="122"/>
      <c r="F947" s="338"/>
      <c r="G947" s="338">
        <v>0.6</v>
      </c>
      <c r="H947" s="339">
        <v>1.7999999999999999E-2</v>
      </c>
      <c r="I947" s="340"/>
      <c r="J947" s="341">
        <f t="shared" si="225"/>
        <v>0</v>
      </c>
      <c r="K947" s="123"/>
      <c r="L947" s="124"/>
      <c r="M947" s="125"/>
      <c r="N947" s="126"/>
      <c r="O947" s="120"/>
      <c r="AE947" s="264"/>
    </row>
    <row r="948" spans="1:31" s="761" customFormat="1" ht="19.5" customHeight="1">
      <c r="A948" s="113"/>
      <c r="B948" s="308" t="s">
        <v>31</v>
      </c>
      <c r="C948" s="308" t="s">
        <v>66</v>
      </c>
      <c r="D948" s="114"/>
      <c r="E948" s="115"/>
      <c r="F948" s="329"/>
      <c r="G948" s="329">
        <v>0.6</v>
      </c>
      <c r="H948" s="330">
        <v>1.7999999999999999E-2</v>
      </c>
      <c r="I948" s="331"/>
      <c r="J948" s="332">
        <f t="shared" ref="J948:J959" si="285">F948*G948*I948</f>
        <v>0</v>
      </c>
      <c r="K948" s="116">
        <f>SUM(I948:I950)</f>
        <v>0</v>
      </c>
      <c r="L948" s="117">
        <f>SUM(J948:J950)</f>
        <v>0</v>
      </c>
      <c r="M948" s="118" t="s">
        <v>33</v>
      </c>
      <c r="N948" s="119"/>
      <c r="O948" s="120"/>
      <c r="AE948" s="264"/>
    </row>
    <row r="949" spans="1:31" s="761" customFormat="1" ht="19.5" customHeight="1">
      <c r="A949" s="121"/>
      <c r="B949" s="337"/>
      <c r="C949" s="337"/>
      <c r="D949" s="760"/>
      <c r="E949" s="122"/>
      <c r="F949" s="338"/>
      <c r="G949" s="338">
        <v>0.6</v>
      </c>
      <c r="H949" s="339">
        <v>1.7999999999999999E-2</v>
      </c>
      <c r="I949" s="340"/>
      <c r="J949" s="341">
        <f t="shared" si="285"/>
        <v>0</v>
      </c>
      <c r="K949" s="123"/>
      <c r="L949" s="124"/>
      <c r="M949" s="125"/>
      <c r="N949" s="126"/>
      <c r="O949" s="120"/>
      <c r="AE949" s="264"/>
    </row>
    <row r="950" spans="1:31" s="761" customFormat="1" ht="19.5" customHeight="1" thickBot="1">
      <c r="A950" s="121"/>
      <c r="B950" s="337"/>
      <c r="C950" s="337"/>
      <c r="D950" s="760"/>
      <c r="E950" s="122"/>
      <c r="F950" s="338"/>
      <c r="G950" s="338">
        <v>0.6</v>
      </c>
      <c r="H950" s="339">
        <v>1.7999999999999999E-2</v>
      </c>
      <c r="I950" s="340"/>
      <c r="J950" s="341">
        <f t="shared" si="285"/>
        <v>0</v>
      </c>
      <c r="K950" s="123"/>
      <c r="L950" s="124"/>
      <c r="M950" s="125"/>
      <c r="N950" s="126"/>
      <c r="O950" s="120"/>
      <c r="AE950" s="264"/>
    </row>
    <row r="951" spans="1:31" s="761" customFormat="1" ht="19.5" customHeight="1">
      <c r="A951" s="113"/>
      <c r="B951" s="308" t="s">
        <v>31</v>
      </c>
      <c r="C951" s="308" t="s">
        <v>66</v>
      </c>
      <c r="D951" s="114"/>
      <c r="E951" s="115"/>
      <c r="F951" s="329"/>
      <c r="G951" s="329">
        <v>0.6</v>
      </c>
      <c r="H951" s="330">
        <v>1.7999999999999999E-2</v>
      </c>
      <c r="I951" s="331"/>
      <c r="J951" s="332">
        <f t="shared" si="285"/>
        <v>0</v>
      </c>
      <c r="K951" s="116">
        <f>SUM(I951:I953)</f>
        <v>0</v>
      </c>
      <c r="L951" s="117">
        <f>SUM(J951:J953)</f>
        <v>0</v>
      </c>
      <c r="M951" s="118" t="s">
        <v>33</v>
      </c>
      <c r="N951" s="119"/>
      <c r="O951" s="120"/>
      <c r="AE951" s="264"/>
    </row>
    <row r="952" spans="1:31" s="761" customFormat="1" ht="19.5" customHeight="1">
      <c r="A952" s="121"/>
      <c r="B952" s="337"/>
      <c r="C952" s="337"/>
      <c r="D952" s="760"/>
      <c r="E952" s="122"/>
      <c r="F952" s="338"/>
      <c r="G952" s="338">
        <v>0.6</v>
      </c>
      <c r="H952" s="339">
        <v>1.7999999999999999E-2</v>
      </c>
      <c r="I952" s="340"/>
      <c r="J952" s="341">
        <f t="shared" si="285"/>
        <v>0</v>
      </c>
      <c r="K952" s="123"/>
      <c r="L952" s="124"/>
      <c r="M952" s="125"/>
      <c r="N952" s="126"/>
      <c r="O952" s="120"/>
      <c r="AE952" s="264"/>
    </row>
    <row r="953" spans="1:31" s="761" customFormat="1" ht="19.5" customHeight="1" thickBot="1">
      <c r="A953" s="121"/>
      <c r="B953" s="337"/>
      <c r="C953" s="337"/>
      <c r="D953" s="760"/>
      <c r="E953" s="122"/>
      <c r="F953" s="338"/>
      <c r="G953" s="338">
        <v>0.6</v>
      </c>
      <c r="H953" s="339">
        <v>1.7999999999999999E-2</v>
      </c>
      <c r="I953" s="340"/>
      <c r="J953" s="341">
        <f t="shared" si="285"/>
        <v>0</v>
      </c>
      <c r="K953" s="123"/>
      <c r="L953" s="124"/>
      <c r="M953" s="125"/>
      <c r="N953" s="126"/>
      <c r="O953" s="120"/>
      <c r="AE953" s="264"/>
    </row>
    <row r="954" spans="1:31" s="761" customFormat="1" ht="19.5" customHeight="1">
      <c r="A954" s="113"/>
      <c r="B954" s="308" t="s">
        <v>31</v>
      </c>
      <c r="C954" s="308" t="s">
        <v>66</v>
      </c>
      <c r="D954" s="114"/>
      <c r="E954" s="115"/>
      <c r="F954" s="329"/>
      <c r="G954" s="329">
        <v>0.6</v>
      </c>
      <c r="H954" s="330">
        <v>1.7999999999999999E-2</v>
      </c>
      <c r="I954" s="331"/>
      <c r="J954" s="332">
        <f t="shared" si="285"/>
        <v>0</v>
      </c>
      <c r="K954" s="116">
        <f>SUM(I954:I956)</f>
        <v>0</v>
      </c>
      <c r="L954" s="117">
        <f>SUM(J954:J956)</f>
        <v>0</v>
      </c>
      <c r="M954" s="118" t="s">
        <v>33</v>
      </c>
      <c r="N954" s="119"/>
      <c r="O954" s="120"/>
      <c r="AE954" s="264"/>
    </row>
    <row r="955" spans="1:31" s="761" customFormat="1" ht="19.5" customHeight="1">
      <c r="A955" s="121"/>
      <c r="B955" s="337"/>
      <c r="C955" s="337"/>
      <c r="D955" s="760"/>
      <c r="E955" s="122"/>
      <c r="F955" s="338"/>
      <c r="G955" s="338">
        <v>0.6</v>
      </c>
      <c r="H955" s="339">
        <v>1.7999999999999999E-2</v>
      </c>
      <c r="I955" s="340"/>
      <c r="J955" s="341">
        <f t="shared" si="285"/>
        <v>0</v>
      </c>
      <c r="K955" s="123"/>
      <c r="L955" s="124"/>
      <c r="M955" s="125"/>
      <c r="N955" s="126"/>
      <c r="O955" s="120"/>
      <c r="AE955" s="264"/>
    </row>
    <row r="956" spans="1:31" s="761" customFormat="1" ht="19.5" customHeight="1" thickBot="1">
      <c r="A956" s="121"/>
      <c r="B956" s="337"/>
      <c r="C956" s="337"/>
      <c r="D956" s="760"/>
      <c r="E956" s="122"/>
      <c r="F956" s="338"/>
      <c r="G956" s="338">
        <v>0.6</v>
      </c>
      <c r="H956" s="339">
        <v>1.7999999999999999E-2</v>
      </c>
      <c r="I956" s="340"/>
      <c r="J956" s="341">
        <f t="shared" si="285"/>
        <v>0</v>
      </c>
      <c r="K956" s="123"/>
      <c r="L956" s="124"/>
      <c r="M956" s="125"/>
      <c r="N956" s="126"/>
      <c r="O956" s="120"/>
      <c r="AE956" s="264"/>
    </row>
    <row r="957" spans="1:31" s="761" customFormat="1" ht="19.5" customHeight="1">
      <c r="A957" s="113"/>
      <c r="B957" s="308" t="s">
        <v>31</v>
      </c>
      <c r="C957" s="308" t="s">
        <v>66</v>
      </c>
      <c r="D957" s="114"/>
      <c r="E957" s="115"/>
      <c r="F957" s="329"/>
      <c r="G957" s="329">
        <v>0.6</v>
      </c>
      <c r="H957" s="330">
        <v>1.7999999999999999E-2</v>
      </c>
      <c r="I957" s="331"/>
      <c r="J957" s="332">
        <f t="shared" si="285"/>
        <v>0</v>
      </c>
      <c r="K957" s="116">
        <f>SUM(I957:I959)</f>
        <v>0</v>
      </c>
      <c r="L957" s="117">
        <f>SUM(J957:J959)</f>
        <v>0</v>
      </c>
      <c r="M957" s="118" t="s">
        <v>33</v>
      </c>
      <c r="N957" s="119"/>
      <c r="O957" s="120"/>
      <c r="AE957" s="264"/>
    </row>
    <row r="958" spans="1:31" s="761" customFormat="1" ht="19.5" customHeight="1">
      <c r="A958" s="121"/>
      <c r="B958" s="337"/>
      <c r="C958" s="337"/>
      <c r="D958" s="760"/>
      <c r="E958" s="122"/>
      <c r="F958" s="338"/>
      <c r="G958" s="338">
        <v>0.6</v>
      </c>
      <c r="H958" s="339">
        <v>1.7999999999999999E-2</v>
      </c>
      <c r="I958" s="340"/>
      <c r="J958" s="341">
        <f t="shared" si="285"/>
        <v>0</v>
      </c>
      <c r="K958" s="123"/>
      <c r="L958" s="124"/>
      <c r="M958" s="125"/>
      <c r="N958" s="126"/>
      <c r="O958" s="120"/>
      <c r="AE958" s="264"/>
    </row>
    <row r="959" spans="1:31" s="761" customFormat="1" ht="19.5" customHeight="1" thickBot="1">
      <c r="A959" s="121"/>
      <c r="B959" s="337"/>
      <c r="C959" s="337"/>
      <c r="D959" s="760"/>
      <c r="E959" s="122"/>
      <c r="F959" s="338"/>
      <c r="G959" s="338">
        <v>0.6</v>
      </c>
      <c r="H959" s="339">
        <v>1.7999999999999999E-2</v>
      </c>
      <c r="I959" s="340"/>
      <c r="J959" s="341">
        <f t="shared" si="285"/>
        <v>0</v>
      </c>
      <c r="K959" s="123"/>
      <c r="L959" s="124"/>
      <c r="M959" s="125"/>
      <c r="N959" s="126"/>
      <c r="O959" s="120"/>
      <c r="AE959" s="264"/>
    </row>
    <row r="960" spans="1:31" s="761" customFormat="1" ht="19.5" customHeight="1">
      <c r="A960" s="113"/>
      <c r="B960" s="308" t="s">
        <v>31</v>
      </c>
      <c r="C960" s="308" t="s">
        <v>66</v>
      </c>
      <c r="D960" s="114"/>
      <c r="E960" s="115"/>
      <c r="F960" s="329"/>
      <c r="G960" s="329">
        <v>0.6</v>
      </c>
      <c r="H960" s="330">
        <v>1.7999999999999999E-2</v>
      </c>
      <c r="I960" s="331"/>
      <c r="J960" s="332">
        <f t="shared" ref="J960:J971" si="286">F960*G960*I960</f>
        <v>0</v>
      </c>
      <c r="K960" s="116">
        <f>SUM(I960:I962)</f>
        <v>0</v>
      </c>
      <c r="L960" s="117">
        <f>SUM(J960:J962)</f>
        <v>0</v>
      </c>
      <c r="M960" s="118" t="s">
        <v>33</v>
      </c>
      <c r="N960" s="119"/>
      <c r="O960" s="120"/>
      <c r="AE960" s="264"/>
    </row>
    <row r="961" spans="1:31" s="761" customFormat="1" ht="19.5" customHeight="1">
      <c r="A961" s="121"/>
      <c r="B961" s="337"/>
      <c r="C961" s="337"/>
      <c r="D961" s="760"/>
      <c r="E961" s="122"/>
      <c r="F961" s="338"/>
      <c r="G961" s="338">
        <v>0.6</v>
      </c>
      <c r="H961" s="339">
        <v>1.7999999999999999E-2</v>
      </c>
      <c r="I961" s="340"/>
      <c r="J961" s="341">
        <f t="shared" si="286"/>
        <v>0</v>
      </c>
      <c r="K961" s="123"/>
      <c r="L961" s="124"/>
      <c r="M961" s="125"/>
      <c r="N961" s="126"/>
      <c r="O961" s="120"/>
      <c r="AE961" s="264"/>
    </row>
    <row r="962" spans="1:31" s="761" customFormat="1" ht="19.5" customHeight="1" thickBot="1">
      <c r="A962" s="121"/>
      <c r="B962" s="337"/>
      <c r="C962" s="337"/>
      <c r="D962" s="760"/>
      <c r="E962" s="122"/>
      <c r="F962" s="338"/>
      <c r="G962" s="338">
        <v>0.6</v>
      </c>
      <c r="H962" s="339">
        <v>1.7999999999999999E-2</v>
      </c>
      <c r="I962" s="340"/>
      <c r="J962" s="341">
        <f t="shared" si="286"/>
        <v>0</v>
      </c>
      <c r="K962" s="123"/>
      <c r="L962" s="124"/>
      <c r="M962" s="125"/>
      <c r="N962" s="126"/>
      <c r="O962" s="120"/>
      <c r="AE962" s="264"/>
    </row>
    <row r="963" spans="1:31" s="761" customFormat="1" ht="19.5" customHeight="1">
      <c r="A963" s="113"/>
      <c r="B963" s="308" t="s">
        <v>31</v>
      </c>
      <c r="C963" s="308" t="s">
        <v>66</v>
      </c>
      <c r="D963" s="114"/>
      <c r="E963" s="115"/>
      <c r="F963" s="329"/>
      <c r="G963" s="329">
        <v>0.6</v>
      </c>
      <c r="H963" s="330">
        <v>1.7999999999999999E-2</v>
      </c>
      <c r="I963" s="331"/>
      <c r="J963" s="332">
        <f t="shared" si="286"/>
        <v>0</v>
      </c>
      <c r="K963" s="116">
        <f>SUM(I963:I965)</f>
        <v>0</v>
      </c>
      <c r="L963" s="117">
        <f>SUM(J963:J965)</f>
        <v>0</v>
      </c>
      <c r="M963" s="118" t="s">
        <v>33</v>
      </c>
      <c r="N963" s="119"/>
      <c r="O963" s="120"/>
      <c r="AE963" s="264"/>
    </row>
    <row r="964" spans="1:31" s="761" customFormat="1" ht="19.5" customHeight="1">
      <c r="A964" s="121"/>
      <c r="B964" s="337"/>
      <c r="C964" s="337"/>
      <c r="D964" s="760"/>
      <c r="E964" s="122"/>
      <c r="F964" s="338"/>
      <c r="G964" s="338">
        <v>0.6</v>
      </c>
      <c r="H964" s="339">
        <v>1.7999999999999999E-2</v>
      </c>
      <c r="I964" s="340"/>
      <c r="J964" s="341">
        <f t="shared" si="286"/>
        <v>0</v>
      </c>
      <c r="K964" s="123"/>
      <c r="L964" s="124"/>
      <c r="M964" s="125"/>
      <c r="N964" s="126"/>
      <c r="O964" s="120"/>
      <c r="AE964" s="264"/>
    </row>
    <row r="965" spans="1:31" s="761" customFormat="1" ht="19.5" customHeight="1" thickBot="1">
      <c r="A965" s="121"/>
      <c r="B965" s="337"/>
      <c r="C965" s="337"/>
      <c r="D965" s="760"/>
      <c r="E965" s="122"/>
      <c r="F965" s="338"/>
      <c r="G965" s="338">
        <v>0.6</v>
      </c>
      <c r="H965" s="339">
        <v>1.7999999999999999E-2</v>
      </c>
      <c r="I965" s="340"/>
      <c r="J965" s="341">
        <f t="shared" si="286"/>
        <v>0</v>
      </c>
      <c r="K965" s="123"/>
      <c r="L965" s="124"/>
      <c r="M965" s="125"/>
      <c r="N965" s="126"/>
      <c r="O965" s="120"/>
      <c r="AE965" s="264"/>
    </row>
    <row r="966" spans="1:31" s="761" customFormat="1" ht="19.5" customHeight="1">
      <c r="A966" s="113"/>
      <c r="B966" s="308" t="s">
        <v>31</v>
      </c>
      <c r="C966" s="308" t="s">
        <v>66</v>
      </c>
      <c r="D966" s="114"/>
      <c r="E966" s="115"/>
      <c r="F966" s="329"/>
      <c r="G966" s="329">
        <v>0.6</v>
      </c>
      <c r="H966" s="330">
        <v>1.7999999999999999E-2</v>
      </c>
      <c r="I966" s="331"/>
      <c r="J966" s="332">
        <f t="shared" si="286"/>
        <v>0</v>
      </c>
      <c r="K966" s="116">
        <f>SUM(I966:I968)</f>
        <v>0</v>
      </c>
      <c r="L966" s="117">
        <f>SUM(J966:J968)</f>
        <v>0</v>
      </c>
      <c r="M966" s="118" t="s">
        <v>33</v>
      </c>
      <c r="N966" s="119"/>
      <c r="O966" s="120"/>
      <c r="AE966" s="264"/>
    </row>
    <row r="967" spans="1:31" s="761" customFormat="1" ht="19.5" customHeight="1">
      <c r="A967" s="121"/>
      <c r="B967" s="337"/>
      <c r="C967" s="337"/>
      <c r="D967" s="760"/>
      <c r="E967" s="122"/>
      <c r="F967" s="338"/>
      <c r="G967" s="338">
        <v>0.6</v>
      </c>
      <c r="H967" s="339">
        <v>1.7999999999999999E-2</v>
      </c>
      <c r="I967" s="340"/>
      <c r="J967" s="341">
        <f t="shared" si="286"/>
        <v>0</v>
      </c>
      <c r="K967" s="123"/>
      <c r="L967" s="124"/>
      <c r="M967" s="125"/>
      <c r="N967" s="126"/>
      <c r="O967" s="120"/>
      <c r="AE967" s="264"/>
    </row>
    <row r="968" spans="1:31" s="761" customFormat="1" ht="19.5" customHeight="1" thickBot="1">
      <c r="A968" s="121"/>
      <c r="B968" s="337"/>
      <c r="C968" s="337"/>
      <c r="D968" s="760"/>
      <c r="E968" s="122"/>
      <c r="F968" s="338"/>
      <c r="G968" s="338">
        <v>0.6</v>
      </c>
      <c r="H968" s="339">
        <v>1.7999999999999999E-2</v>
      </c>
      <c r="I968" s="340"/>
      <c r="J968" s="341">
        <f t="shared" si="286"/>
        <v>0</v>
      </c>
      <c r="K968" s="123"/>
      <c r="L968" s="124"/>
      <c r="M968" s="125"/>
      <c r="N968" s="126"/>
      <c r="O968" s="120"/>
      <c r="AE968" s="264"/>
    </row>
    <row r="969" spans="1:31" s="761" customFormat="1" ht="19.5" customHeight="1">
      <c r="A969" s="113"/>
      <c r="B969" s="308" t="s">
        <v>31</v>
      </c>
      <c r="C969" s="308" t="s">
        <v>66</v>
      </c>
      <c r="D969" s="114"/>
      <c r="E969" s="115"/>
      <c r="F969" s="329"/>
      <c r="G969" s="329">
        <v>0.6</v>
      </c>
      <c r="H969" s="330">
        <v>1.7999999999999999E-2</v>
      </c>
      <c r="I969" s="331"/>
      <c r="J969" s="332">
        <f t="shared" si="286"/>
        <v>0</v>
      </c>
      <c r="K969" s="116">
        <f>SUM(I969:I971)</f>
        <v>0</v>
      </c>
      <c r="L969" s="117">
        <f>SUM(J969:J971)</f>
        <v>0</v>
      </c>
      <c r="M969" s="118" t="s">
        <v>33</v>
      </c>
      <c r="N969" s="119"/>
      <c r="O969" s="120"/>
      <c r="AE969" s="264"/>
    </row>
    <row r="970" spans="1:31" s="761" customFormat="1" ht="19.5" customHeight="1">
      <c r="A970" s="121"/>
      <c r="B970" s="337"/>
      <c r="C970" s="337"/>
      <c r="D970" s="760"/>
      <c r="E970" s="122"/>
      <c r="F970" s="338"/>
      <c r="G970" s="338">
        <v>0.6</v>
      </c>
      <c r="H970" s="339">
        <v>1.7999999999999999E-2</v>
      </c>
      <c r="I970" s="340"/>
      <c r="J970" s="341">
        <f t="shared" si="286"/>
        <v>0</v>
      </c>
      <c r="K970" s="123"/>
      <c r="L970" s="124"/>
      <c r="M970" s="125"/>
      <c r="N970" s="126"/>
      <c r="O970" s="120"/>
      <c r="AE970" s="264"/>
    </row>
    <row r="971" spans="1:31" s="761" customFormat="1" ht="19.5" customHeight="1" thickBot="1">
      <c r="A971" s="121"/>
      <c r="B971" s="337"/>
      <c r="C971" s="337"/>
      <c r="D971" s="760"/>
      <c r="E971" s="122"/>
      <c r="F971" s="338"/>
      <c r="G971" s="338">
        <v>0.6</v>
      </c>
      <c r="H971" s="339">
        <v>1.7999999999999999E-2</v>
      </c>
      <c r="I971" s="340"/>
      <c r="J971" s="341">
        <f t="shared" si="286"/>
        <v>0</v>
      </c>
      <c r="K971" s="123"/>
      <c r="L971" s="124"/>
      <c r="M971" s="125"/>
      <c r="N971" s="126"/>
      <c r="O971" s="120"/>
      <c r="AE971" s="264"/>
    </row>
    <row r="972" spans="1:31" s="761" customFormat="1" ht="19.5" customHeight="1">
      <c r="A972" s="113"/>
      <c r="B972" s="308" t="s">
        <v>31</v>
      </c>
      <c r="C972" s="308" t="s">
        <v>66</v>
      </c>
      <c r="D972" s="114"/>
      <c r="E972" s="115"/>
      <c r="F972" s="329"/>
      <c r="G972" s="329">
        <v>0.6</v>
      </c>
      <c r="H972" s="330">
        <v>1.7999999999999999E-2</v>
      </c>
      <c r="I972" s="331"/>
      <c r="J972" s="332">
        <f t="shared" si="225"/>
        <v>0</v>
      </c>
      <c r="K972" s="116">
        <f>SUM(I972:I974)</f>
        <v>0</v>
      </c>
      <c r="L972" s="117">
        <f>SUM(J972:J974)</f>
        <v>0</v>
      </c>
      <c r="M972" s="118" t="s">
        <v>33</v>
      </c>
      <c r="N972" s="119"/>
      <c r="O972" s="120"/>
      <c r="AE972" s="264"/>
    </row>
    <row r="973" spans="1:31" s="761" customFormat="1" ht="19.5" customHeight="1">
      <c r="A973" s="121"/>
      <c r="B973" s="337"/>
      <c r="C973" s="337"/>
      <c r="D973" s="760"/>
      <c r="E973" s="122"/>
      <c r="F973" s="338"/>
      <c r="G973" s="338">
        <v>0.6</v>
      </c>
      <c r="H973" s="339">
        <v>1.7999999999999999E-2</v>
      </c>
      <c r="I973" s="340"/>
      <c r="J973" s="341">
        <f t="shared" si="225"/>
        <v>0</v>
      </c>
      <c r="K973" s="123"/>
      <c r="L973" s="124"/>
      <c r="M973" s="125"/>
      <c r="N973" s="126"/>
      <c r="O973" s="120"/>
      <c r="AE973" s="264"/>
    </row>
    <row r="974" spans="1:31" s="761" customFormat="1" ht="19.5" customHeight="1" thickBot="1">
      <c r="A974" s="121"/>
      <c r="B974" s="337"/>
      <c r="C974" s="337"/>
      <c r="D974" s="760"/>
      <c r="E974" s="122"/>
      <c r="F974" s="338"/>
      <c r="G974" s="338">
        <v>0.6</v>
      </c>
      <c r="H974" s="339">
        <v>1.7999999999999999E-2</v>
      </c>
      <c r="I974" s="340"/>
      <c r="J974" s="341">
        <f t="shared" si="225"/>
        <v>0</v>
      </c>
      <c r="K974" s="123"/>
      <c r="L974" s="124"/>
      <c r="M974" s="125"/>
      <c r="N974" s="126"/>
      <c r="O974" s="120"/>
      <c r="AE974" s="264"/>
    </row>
    <row r="975" spans="1:31" s="761" customFormat="1" ht="19.5" customHeight="1">
      <c r="A975" s="113"/>
      <c r="B975" s="308" t="s">
        <v>31</v>
      </c>
      <c r="C975" s="308" t="s">
        <v>66</v>
      </c>
      <c r="D975" s="114"/>
      <c r="E975" s="115"/>
      <c r="F975" s="329"/>
      <c r="G975" s="329">
        <v>0.6</v>
      </c>
      <c r="H975" s="330">
        <v>1.7999999999999999E-2</v>
      </c>
      <c r="I975" s="331"/>
      <c r="J975" s="332">
        <f t="shared" ref="J975:J977" si="287">F975*G975*I975</f>
        <v>0</v>
      </c>
      <c r="K975" s="116">
        <f>SUM(I975:I977)</f>
        <v>0</v>
      </c>
      <c r="L975" s="117">
        <f>SUM(J975:J977)</f>
        <v>0</v>
      </c>
      <c r="M975" s="118" t="s">
        <v>33</v>
      </c>
      <c r="N975" s="119"/>
      <c r="O975" s="120"/>
      <c r="AE975" s="264"/>
    </row>
    <row r="976" spans="1:31" s="761" customFormat="1" ht="19.5" customHeight="1">
      <c r="A976" s="121"/>
      <c r="B976" s="337"/>
      <c r="C976" s="337"/>
      <c r="D976" s="760"/>
      <c r="E976" s="122"/>
      <c r="F976" s="338"/>
      <c r="G976" s="338">
        <v>0.6</v>
      </c>
      <c r="H976" s="339">
        <v>1.7999999999999999E-2</v>
      </c>
      <c r="I976" s="340"/>
      <c r="J976" s="341">
        <f t="shared" si="287"/>
        <v>0</v>
      </c>
      <c r="K976" s="123"/>
      <c r="L976" s="124"/>
      <c r="M976" s="125"/>
      <c r="N976" s="126"/>
      <c r="O976" s="120"/>
      <c r="AE976" s="264"/>
    </row>
    <row r="977" spans="1:31" s="761" customFormat="1" ht="19.5" customHeight="1" thickBot="1">
      <c r="A977" s="121"/>
      <c r="B977" s="337"/>
      <c r="C977" s="337"/>
      <c r="D977" s="760"/>
      <c r="E977" s="122"/>
      <c r="F977" s="338"/>
      <c r="G977" s="338">
        <v>0.6</v>
      </c>
      <c r="H977" s="339">
        <v>1.7999999999999999E-2</v>
      </c>
      <c r="I977" s="340"/>
      <c r="J977" s="341">
        <f t="shared" si="287"/>
        <v>0</v>
      </c>
      <c r="K977" s="123"/>
      <c r="L977" s="124"/>
      <c r="M977" s="125"/>
      <c r="N977" s="126"/>
      <c r="O977" s="120"/>
      <c r="AE977" s="264"/>
    </row>
    <row r="978" spans="1:31" s="761" customFormat="1" ht="19.5" customHeight="1">
      <c r="A978" s="113"/>
      <c r="B978" s="308" t="s">
        <v>31</v>
      </c>
      <c r="C978" s="308" t="s">
        <v>66</v>
      </c>
      <c r="D978" s="114"/>
      <c r="E978" s="115"/>
      <c r="F978" s="329"/>
      <c r="G978" s="329">
        <v>0.6</v>
      </c>
      <c r="H978" s="330">
        <v>1.7999999999999999E-2</v>
      </c>
      <c r="I978" s="331"/>
      <c r="J978" s="332">
        <f t="shared" ref="J978:J980" si="288">F978*G978*I978</f>
        <v>0</v>
      </c>
      <c r="K978" s="116">
        <f>SUM(I978:I980)</f>
        <v>0</v>
      </c>
      <c r="L978" s="117">
        <f>SUM(J978:J980)</f>
        <v>0</v>
      </c>
      <c r="M978" s="118" t="s">
        <v>33</v>
      </c>
      <c r="N978" s="119"/>
      <c r="O978" s="120"/>
      <c r="AE978" s="264"/>
    </row>
    <row r="979" spans="1:31" s="761" customFormat="1" ht="19.5" customHeight="1">
      <c r="A979" s="121"/>
      <c r="B979" s="337"/>
      <c r="C979" s="337"/>
      <c r="D979" s="760"/>
      <c r="E979" s="122"/>
      <c r="F979" s="338"/>
      <c r="G979" s="338">
        <v>0.6</v>
      </c>
      <c r="H979" s="339">
        <v>1.7999999999999999E-2</v>
      </c>
      <c r="I979" s="340"/>
      <c r="J979" s="341">
        <f t="shared" si="288"/>
        <v>0</v>
      </c>
      <c r="K979" s="123"/>
      <c r="L979" s="124"/>
      <c r="M979" s="125"/>
      <c r="N979" s="126"/>
      <c r="O979" s="120"/>
      <c r="AE979" s="264"/>
    </row>
    <row r="980" spans="1:31" s="761" customFormat="1" ht="19.5" customHeight="1" thickBot="1">
      <c r="A980" s="121"/>
      <c r="B980" s="337"/>
      <c r="C980" s="337"/>
      <c r="D980" s="760"/>
      <c r="E980" s="122"/>
      <c r="F980" s="338"/>
      <c r="G980" s="338">
        <v>0.6</v>
      </c>
      <c r="H980" s="339">
        <v>1.7999999999999999E-2</v>
      </c>
      <c r="I980" s="340"/>
      <c r="J980" s="341">
        <f t="shared" si="288"/>
        <v>0</v>
      </c>
      <c r="K980" s="123"/>
      <c r="L980" s="124"/>
      <c r="M980" s="125"/>
      <c r="N980" s="126"/>
      <c r="O980" s="120"/>
      <c r="AE980" s="264"/>
    </row>
    <row r="981" spans="1:31" s="541" customFormat="1" ht="19.5" customHeight="1">
      <c r="A981" s="113"/>
      <c r="B981" s="308" t="s">
        <v>31</v>
      </c>
      <c r="C981" s="308" t="s">
        <v>66</v>
      </c>
      <c r="D981" s="114"/>
      <c r="E981" s="115"/>
      <c r="F981" s="329"/>
      <c r="G981" s="329">
        <v>0.6</v>
      </c>
      <c r="H981" s="330">
        <v>1.7999999999999999E-2</v>
      </c>
      <c r="I981" s="331"/>
      <c r="J981" s="332">
        <f t="shared" si="225"/>
        <v>0</v>
      </c>
      <c r="K981" s="116">
        <f>SUM(I981:I983)</f>
        <v>0</v>
      </c>
      <c r="L981" s="117">
        <f>SUM(J981:J983)</f>
        <v>0</v>
      </c>
      <c r="M981" s="118" t="s">
        <v>33</v>
      </c>
      <c r="N981" s="119"/>
      <c r="O981" s="120"/>
      <c r="AE981" s="264"/>
    </row>
    <row r="982" spans="1:31" s="541" customFormat="1" ht="19.5" customHeight="1">
      <c r="A982" s="121"/>
      <c r="B982" s="337"/>
      <c r="C982" s="337"/>
      <c r="D982" s="540"/>
      <c r="E982" s="122"/>
      <c r="F982" s="338"/>
      <c r="G982" s="338">
        <v>0.6</v>
      </c>
      <c r="H982" s="339">
        <v>1.7999999999999999E-2</v>
      </c>
      <c r="I982" s="340"/>
      <c r="J982" s="341">
        <f t="shared" si="225"/>
        <v>0</v>
      </c>
      <c r="K982" s="123"/>
      <c r="L982" s="124"/>
      <c r="M982" s="125"/>
      <c r="N982" s="126"/>
      <c r="O982" s="120"/>
      <c r="AE982" s="264"/>
    </row>
    <row r="983" spans="1:31" s="541" customFormat="1" ht="19.5" customHeight="1" thickBot="1">
      <c r="A983" s="121"/>
      <c r="B983" s="337"/>
      <c r="C983" s="337"/>
      <c r="D983" s="540"/>
      <c r="E983" s="122"/>
      <c r="F983" s="338"/>
      <c r="G983" s="338">
        <v>0.6</v>
      </c>
      <c r="H983" s="339">
        <v>1.7999999999999999E-2</v>
      </c>
      <c r="I983" s="340"/>
      <c r="J983" s="341">
        <f t="shared" si="225"/>
        <v>0</v>
      </c>
      <c r="K983" s="123"/>
      <c r="L983" s="124"/>
      <c r="M983" s="125"/>
      <c r="N983" s="126"/>
      <c r="O983" s="120"/>
      <c r="AE983" s="264"/>
    </row>
    <row r="984" spans="1:31">
      <c r="A984" s="134"/>
      <c r="B984" s="135"/>
      <c r="C984" s="135"/>
      <c r="D984" s="135"/>
      <c r="E984" s="136"/>
      <c r="F984" s="137"/>
      <c r="G984" s="137"/>
      <c r="H984" s="137"/>
      <c r="I984" s="138"/>
      <c r="J984" s="139"/>
      <c r="K984" s="138"/>
      <c r="L984" s="140"/>
      <c r="M984" s="141"/>
      <c r="N984" s="142"/>
      <c r="O984" s="235"/>
      <c r="Q984" s="235"/>
      <c r="R984" s="235"/>
      <c r="S984" s="235"/>
    </row>
    <row r="1748" spans="2:32">
      <c r="AF1748" s="146"/>
    </row>
    <row r="1753" spans="2:32" s="146" customFormat="1" ht="13.35" customHeight="1">
      <c r="B1753" s="143"/>
      <c r="C1753" s="143"/>
      <c r="D1753" s="143"/>
      <c r="E1753" s="19"/>
      <c r="F1753" s="109"/>
      <c r="G1753" s="109"/>
      <c r="H1753" s="109"/>
      <c r="I1753" s="14"/>
      <c r="J1753" s="109"/>
      <c r="K1753" s="14"/>
      <c r="L1753" s="144"/>
      <c r="M1753" s="145"/>
      <c r="N1753" s="101"/>
      <c r="O1753" s="2"/>
      <c r="P1753" s="514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64"/>
      <c r="AF1753" s="2"/>
    </row>
    <row r="3728" spans="32:32">
      <c r="AF3728" s="147"/>
    </row>
    <row r="3732" spans="1:32">
      <c r="S3732" s="147"/>
      <c r="T3732" s="147"/>
      <c r="U3732" s="147"/>
    </row>
    <row r="3733" spans="1:32" s="147" customFormat="1">
      <c r="A3733" s="146"/>
      <c r="B3733" s="143"/>
      <c r="C3733" s="143"/>
      <c r="D3733" s="143"/>
      <c r="E3733" s="19"/>
      <c r="F3733" s="109"/>
      <c r="G3733" s="109"/>
      <c r="H3733" s="109"/>
      <c r="I3733" s="14"/>
      <c r="J3733" s="109"/>
      <c r="K3733" s="14"/>
      <c r="L3733" s="144"/>
      <c r="M3733" s="145"/>
      <c r="N3733" s="101"/>
      <c r="S3733" s="2"/>
      <c r="T3733" s="2"/>
      <c r="U3733" s="2"/>
      <c r="AE3733" s="271"/>
      <c r="AF3733" s="2"/>
    </row>
    <row r="3918" spans="32:32">
      <c r="AF3918" s="147"/>
    </row>
    <row r="3922" spans="1:32">
      <c r="S3922" s="147"/>
      <c r="T3922" s="147"/>
      <c r="U3922" s="147"/>
    </row>
    <row r="3923" spans="1:32" s="147" customFormat="1">
      <c r="A3923" s="146"/>
      <c r="B3923" s="143"/>
      <c r="C3923" s="143"/>
      <c r="D3923" s="143"/>
      <c r="E3923" s="19"/>
      <c r="F3923" s="109"/>
      <c r="G3923" s="109"/>
      <c r="H3923" s="109"/>
      <c r="I3923" s="14"/>
      <c r="J3923" s="109"/>
      <c r="K3923" s="14"/>
      <c r="L3923" s="144"/>
      <c r="M3923" s="145"/>
      <c r="N3923" s="101"/>
      <c r="S3923" s="2"/>
      <c r="T3923" s="2"/>
      <c r="U3923" s="2"/>
      <c r="AE3923" s="271"/>
      <c r="AF3923" s="2"/>
    </row>
    <row r="4026" spans="1:32">
      <c r="AF4026" s="147"/>
    </row>
    <row r="4030" spans="1:32">
      <c r="S4030" s="147"/>
      <c r="T4030" s="147"/>
      <c r="U4030" s="147"/>
    </row>
    <row r="4031" spans="1:32" s="147" customFormat="1">
      <c r="A4031" s="146"/>
      <c r="B4031" s="143"/>
      <c r="C4031" s="143"/>
      <c r="D4031" s="143"/>
      <c r="E4031" s="19"/>
      <c r="F4031" s="109"/>
      <c r="G4031" s="109"/>
      <c r="H4031" s="109"/>
      <c r="I4031" s="14"/>
      <c r="J4031" s="109"/>
      <c r="K4031" s="14"/>
      <c r="L4031" s="144"/>
      <c r="M4031" s="145"/>
      <c r="N4031" s="101"/>
      <c r="S4031" s="2"/>
      <c r="T4031" s="2"/>
      <c r="U4031" s="2"/>
      <c r="AE4031" s="271"/>
      <c r="AF4031" s="2"/>
    </row>
    <row r="4065" spans="1:32">
      <c r="AF4065" s="147"/>
    </row>
    <row r="4069" spans="1:32">
      <c r="S4069" s="147"/>
      <c r="T4069" s="147"/>
      <c r="U4069" s="147"/>
      <c r="AF4069" s="148"/>
    </row>
    <row r="4070" spans="1:32" s="147" customFormat="1">
      <c r="A4070" s="146"/>
      <c r="B4070" s="143"/>
      <c r="C4070" s="143"/>
      <c r="D4070" s="143"/>
      <c r="E4070" s="19"/>
      <c r="F4070" s="109"/>
      <c r="G4070" s="109"/>
      <c r="H4070" s="109"/>
      <c r="I4070" s="14"/>
      <c r="J4070" s="109"/>
      <c r="K4070" s="14"/>
      <c r="L4070" s="144"/>
      <c r="M4070" s="145"/>
      <c r="N4070" s="101"/>
      <c r="S4070" s="2"/>
      <c r="T4070" s="2"/>
      <c r="U4070" s="2"/>
      <c r="AE4070" s="271"/>
      <c r="AF4070" s="2"/>
    </row>
    <row r="4073" spans="1:32">
      <c r="S4073" s="148"/>
      <c r="T4073" s="148"/>
      <c r="U4073" s="148"/>
    </row>
    <row r="4074" spans="1:32" s="148" customFormat="1">
      <c r="A4074" s="146"/>
      <c r="B4074" s="143"/>
      <c r="C4074" s="143"/>
      <c r="D4074" s="143"/>
      <c r="E4074" s="19"/>
      <c r="F4074" s="109"/>
      <c r="G4074" s="109"/>
      <c r="H4074" s="109"/>
      <c r="I4074" s="14"/>
      <c r="J4074" s="109"/>
      <c r="K4074" s="14"/>
      <c r="L4074" s="144"/>
      <c r="M4074" s="145"/>
      <c r="N4074" s="101"/>
      <c r="S4074" s="2"/>
      <c r="T4074" s="2"/>
      <c r="U4074" s="2"/>
      <c r="AE4074" s="272"/>
      <c r="AF4074" s="2"/>
    </row>
    <row r="4557" spans="32:32">
      <c r="AF4557" s="146"/>
    </row>
    <row r="4562" spans="2:32" s="146" customFormat="1" ht="15" customHeight="1">
      <c r="B4562" s="143"/>
      <c r="C4562" s="143"/>
      <c r="D4562" s="143"/>
      <c r="E4562" s="19"/>
      <c r="F4562" s="109"/>
      <c r="G4562" s="109"/>
      <c r="H4562" s="109"/>
      <c r="I4562" s="14"/>
      <c r="J4562" s="109"/>
      <c r="K4562" s="14"/>
      <c r="L4562" s="144"/>
      <c r="M4562" s="145"/>
      <c r="N4562" s="101"/>
      <c r="O4562" s="2"/>
      <c r="P4562" s="514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  <c r="AD4562" s="2"/>
      <c r="AE4562" s="264"/>
      <c r="AF4562" s="2"/>
    </row>
    <row r="5826" spans="2:32">
      <c r="AF5826" s="146"/>
    </row>
    <row r="5831" spans="2:32" s="146" customFormat="1" ht="15" customHeight="1">
      <c r="B5831" s="143"/>
      <c r="C5831" s="143"/>
      <c r="D5831" s="143"/>
      <c r="E5831" s="19"/>
      <c r="F5831" s="109"/>
      <c r="G5831" s="109"/>
      <c r="H5831" s="109"/>
      <c r="I5831" s="14"/>
      <c r="J5831" s="109"/>
      <c r="K5831" s="14"/>
      <c r="L5831" s="144"/>
      <c r="M5831" s="145"/>
      <c r="N5831" s="101"/>
      <c r="O5831" s="2"/>
      <c r="P5831" s="514"/>
      <c r="Q5831" s="2"/>
      <c r="R5831" s="2"/>
      <c r="S5831" s="2"/>
      <c r="T5831" s="2"/>
      <c r="U5831" s="2"/>
      <c r="V5831" s="2"/>
      <c r="W5831" s="2"/>
      <c r="X5831" s="2"/>
      <c r="Y5831" s="2"/>
      <c r="Z5831" s="2"/>
      <c r="AA5831" s="2"/>
      <c r="AB5831" s="2"/>
      <c r="AC5831" s="2"/>
      <c r="AD5831" s="2"/>
      <c r="AE5831" s="264"/>
      <c r="AF5831" s="2"/>
    </row>
  </sheetData>
  <autoFilter ref="A36:AF983" xr:uid="{00000000-0009-0000-0000-000003000000}"/>
  <mergeCells count="56">
    <mergeCell ref="L27:L28"/>
    <mergeCell ref="M27:N28"/>
    <mergeCell ref="L31:N31"/>
    <mergeCell ref="AB31:AD31"/>
    <mergeCell ref="L32:N33"/>
    <mergeCell ref="AB32:AD33"/>
    <mergeCell ref="M29:N30"/>
    <mergeCell ref="O29:O30"/>
    <mergeCell ref="P29:P30"/>
    <mergeCell ref="L29:L30"/>
    <mergeCell ref="AC27:AD28"/>
    <mergeCell ref="AC29:AD30"/>
    <mergeCell ref="B21:D21"/>
    <mergeCell ref="L21:N21"/>
    <mergeCell ref="AB29:AB30"/>
    <mergeCell ref="AB27:AB28"/>
    <mergeCell ref="B22:D22"/>
    <mergeCell ref="L22:N22"/>
    <mergeCell ref="Q22:AD23"/>
    <mergeCell ref="L24:N26"/>
    <mergeCell ref="P24:P26"/>
    <mergeCell ref="AB24:AD26"/>
    <mergeCell ref="J25:J26"/>
    <mergeCell ref="Z25:Z26"/>
    <mergeCell ref="J28:J29"/>
    <mergeCell ref="Z28:Z29"/>
    <mergeCell ref="O27:O28"/>
    <mergeCell ref="P27:P28"/>
    <mergeCell ref="L15:N15"/>
    <mergeCell ref="AB15:AD15"/>
    <mergeCell ref="L16:N17"/>
    <mergeCell ref="AB16:AD17"/>
    <mergeCell ref="B20:D20"/>
    <mergeCell ref="L20:N20"/>
    <mergeCell ref="AB11:AB12"/>
    <mergeCell ref="J12:J13"/>
    <mergeCell ref="Z12:Z13"/>
    <mergeCell ref="L13:L14"/>
    <mergeCell ref="M13:N14"/>
    <mergeCell ref="AB13:AB14"/>
    <mergeCell ref="AC11:AD12"/>
    <mergeCell ref="AC13:AD14"/>
    <mergeCell ref="A1:C1"/>
    <mergeCell ref="Q1:S1"/>
    <mergeCell ref="A2:N2"/>
    <mergeCell ref="Q2:AD2"/>
    <mergeCell ref="A3:B3"/>
    <mergeCell ref="F3:G3"/>
    <mergeCell ref="A4:A7"/>
    <mergeCell ref="F4:F7"/>
    <mergeCell ref="L8:N10"/>
    <mergeCell ref="AB8:AD10"/>
    <mergeCell ref="J9:J10"/>
    <mergeCell ref="Z9:Z10"/>
    <mergeCell ref="L11:L12"/>
    <mergeCell ref="M11:N12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FFC000"/>
  </sheetPr>
  <dimension ref="A1:Q419"/>
  <sheetViews>
    <sheetView tabSelected="1" topLeftCell="A62" workbookViewId="0">
      <selection activeCell="L71" sqref="L71"/>
    </sheetView>
  </sheetViews>
  <sheetFormatPr defaultColWidth="8.7109375" defaultRowHeight="15.75"/>
  <cols>
    <col min="1" max="1" width="17.5703125" style="434" customWidth="1"/>
    <col min="2" max="2" width="8.140625" style="434" customWidth="1"/>
    <col min="3" max="3" width="8.7109375" style="143"/>
    <col min="4" max="4" width="9.28515625" style="143" customWidth="1"/>
    <col min="5" max="5" width="10.85546875" style="143" customWidth="1"/>
    <col min="6" max="6" width="10.5703125" style="434" customWidth="1"/>
    <col min="7" max="7" width="10.140625" style="109" customWidth="1"/>
    <col min="8" max="8" width="9.42578125" style="434" bestFit="1" customWidth="1"/>
    <col min="9" max="9" width="9.5703125" style="434" customWidth="1"/>
    <col min="10" max="10" width="10.140625" style="461" bestFit="1" customWidth="1"/>
    <col min="11" max="11" width="8.140625" style="434" customWidth="1"/>
    <col min="12" max="12" width="8.42578125" style="148" bestFit="1" customWidth="1"/>
    <col min="13" max="13" width="11.7109375" style="434" customWidth="1"/>
    <col min="14" max="14" width="9.140625" style="434" customWidth="1"/>
    <col min="15" max="15" width="8.7109375" style="434"/>
    <col min="16" max="16" width="10.42578125" style="434" bestFit="1" customWidth="1"/>
    <col min="17" max="16384" width="8.7109375" style="434"/>
  </cols>
  <sheetData>
    <row r="1" spans="1:16" ht="30.75" customHeight="1">
      <c r="A1" s="1209" t="s">
        <v>208</v>
      </c>
      <c r="B1" s="1209"/>
      <c r="C1" s="1209"/>
      <c r="D1" s="1209"/>
      <c r="E1" s="1209"/>
      <c r="F1" s="1209"/>
      <c r="G1" s="1209"/>
      <c r="H1" s="1209"/>
      <c r="I1" s="1209"/>
      <c r="J1" s="1209"/>
      <c r="K1" s="1209"/>
      <c r="L1" s="1209"/>
      <c r="M1" s="1209"/>
      <c r="N1" s="1209"/>
    </row>
    <row r="2" spans="1:16" ht="15.6" hidden="1" customHeight="1">
      <c r="A2" s="1210" t="s">
        <v>67</v>
      </c>
      <c r="B2" s="150"/>
      <c r="C2" s="151" t="s">
        <v>68</v>
      </c>
      <c r="D2" s="151" t="s">
        <v>46</v>
      </c>
      <c r="F2" s="1211" t="s">
        <v>69</v>
      </c>
      <c r="G2" s="1212"/>
      <c r="I2" s="1213" t="s">
        <v>70</v>
      </c>
      <c r="J2" s="462"/>
      <c r="K2" s="153" t="s">
        <v>68</v>
      </c>
      <c r="L2" s="500" t="s">
        <v>46</v>
      </c>
    </row>
    <row r="3" spans="1:16" hidden="1">
      <c r="A3" s="1210"/>
      <c r="B3" s="150" t="s">
        <v>71</v>
      </c>
      <c r="C3" s="151">
        <v>307</v>
      </c>
      <c r="D3" s="154">
        <v>10256.17</v>
      </c>
      <c r="F3" s="155" t="s">
        <v>68</v>
      </c>
      <c r="G3" s="158" t="s">
        <v>46</v>
      </c>
      <c r="I3" s="1213"/>
      <c r="J3" s="462" t="s">
        <v>71</v>
      </c>
      <c r="K3" s="153">
        <v>43</v>
      </c>
      <c r="L3" s="501">
        <v>1732.3</v>
      </c>
    </row>
    <row r="4" spans="1:16" hidden="1">
      <c r="A4" s="1210"/>
      <c r="B4" s="150" t="s">
        <v>50</v>
      </c>
      <c r="C4" s="151">
        <f ca="1">SUMIF($D:$D,"CPB",$K:$K)</f>
        <v>39</v>
      </c>
      <c r="D4" s="154">
        <f ca="1">SUMIF($D:$D,"CPB",$J:$J)</f>
        <v>2029.0200000000004</v>
      </c>
      <c r="F4" s="157" t="e">
        <f>SUM(#REF!)</f>
        <v>#REF!</v>
      </c>
      <c r="G4" s="158" t="e">
        <f>SUM(#REF!)</f>
        <v>#REF!</v>
      </c>
      <c r="I4" s="1213"/>
      <c r="J4" s="462" t="s">
        <v>50</v>
      </c>
      <c r="K4" s="153">
        <f ca="1">SUMIF($D:$D,"CNP",$K:$K)</f>
        <v>2</v>
      </c>
      <c r="L4" s="502">
        <f ca="1">SUMIF($D:$D,"CNP",$J:$J)</f>
        <v>72</v>
      </c>
    </row>
    <row r="5" spans="1:16" hidden="1">
      <c r="A5" s="1210"/>
      <c r="B5" s="159" t="s">
        <v>51</v>
      </c>
      <c r="C5" s="151">
        <v>7</v>
      </c>
      <c r="D5" s="160">
        <f>[1]CPB!$C$6</f>
        <v>627.15</v>
      </c>
      <c r="I5" s="1213"/>
      <c r="J5" s="450" t="s">
        <v>51</v>
      </c>
      <c r="K5" s="153">
        <f ca="1">SUMIFS($K:$K,$D:$D,"CNP",$L:$L,"O")</f>
        <v>1</v>
      </c>
      <c r="L5" s="502">
        <f ca="1">SUMIFS($J:$J,$D:$D,"CNP",$L:$L,"O")</f>
        <v>36</v>
      </c>
    </row>
    <row r="6" spans="1:16" hidden="1">
      <c r="A6" s="1210"/>
      <c r="B6" s="159" t="s">
        <v>52</v>
      </c>
      <c r="C6" s="151">
        <f ca="1">C3+C4-C5</f>
        <v>339</v>
      </c>
      <c r="D6" s="160">
        <f ca="1">D3+D4-D5</f>
        <v>11658.04</v>
      </c>
      <c r="I6" s="1213"/>
      <c r="J6" s="450" t="s">
        <v>52</v>
      </c>
      <c r="K6" s="153">
        <f ca="1">K3+K4-K5</f>
        <v>44</v>
      </c>
      <c r="L6" s="500">
        <f ca="1">L3+L4-L5</f>
        <v>1768.3</v>
      </c>
    </row>
    <row r="7" spans="1:16" ht="15.6" hidden="1" customHeight="1">
      <c r="A7" s="1214" t="s">
        <v>72</v>
      </c>
      <c r="B7" s="162"/>
      <c r="C7" s="163" t="s">
        <v>68</v>
      </c>
      <c r="D7" s="163" t="s">
        <v>46</v>
      </c>
      <c r="E7" s="1215" t="s">
        <v>73</v>
      </c>
      <c r="F7" s="438"/>
      <c r="G7" s="175" t="s">
        <v>68</v>
      </c>
      <c r="H7" s="165" t="s">
        <v>46</v>
      </c>
      <c r="I7" s="1216" t="s">
        <v>74</v>
      </c>
      <c r="J7" s="463"/>
      <c r="K7" s="166" t="s">
        <v>68</v>
      </c>
      <c r="L7" s="503" t="s">
        <v>42</v>
      </c>
    </row>
    <row r="8" spans="1:16" ht="15" hidden="1" customHeight="1">
      <c r="A8" s="1214"/>
      <c r="B8" s="167" t="s">
        <v>71</v>
      </c>
      <c r="C8" s="168">
        <v>151</v>
      </c>
      <c r="D8" s="168">
        <v>4561.12</v>
      </c>
      <c r="E8" s="1215"/>
      <c r="F8" s="436" t="s">
        <v>71</v>
      </c>
      <c r="G8" s="175">
        <v>4</v>
      </c>
      <c r="H8" s="169">
        <v>144</v>
      </c>
      <c r="I8" s="1216"/>
      <c r="J8" s="463" t="s">
        <v>71</v>
      </c>
      <c r="K8" s="170">
        <v>46</v>
      </c>
      <c r="L8" s="504">
        <v>46.65</v>
      </c>
    </row>
    <row r="9" spans="1:16" ht="15" hidden="1" customHeight="1">
      <c r="A9" s="1214"/>
      <c r="B9" s="167" t="s">
        <v>50</v>
      </c>
      <c r="C9" s="163">
        <f ca="1">SUMIF($D:$D,"CSB",$K:$K)</f>
        <v>5</v>
      </c>
      <c r="D9" s="171">
        <f ca="1">SUMIF($D:$D,"CSB",$J:$J)</f>
        <v>100.625</v>
      </c>
      <c r="E9" s="1215"/>
      <c r="F9" s="436" t="s">
        <v>50</v>
      </c>
      <c r="G9" s="175">
        <f ca="1">SUMIF($D:$D,"CAT",$K:$K)</f>
        <v>0</v>
      </c>
      <c r="H9" s="169">
        <f ca="1">SUMIF($D:$D,"CAT",$J:$J)</f>
        <v>0</v>
      </c>
      <c r="I9" s="1216"/>
      <c r="J9" s="463" t="s">
        <v>50</v>
      </c>
      <c r="K9" s="166">
        <f ca="1">SUMIF($D:$D,"CBD",$K:$K)</f>
        <v>4</v>
      </c>
      <c r="L9" s="505">
        <f ca="1">SUMIF($D:$D,"CBD",$J:$J)</f>
        <v>3.0599999999999996</v>
      </c>
    </row>
    <row r="10" spans="1:16" ht="15" hidden="1" customHeight="1">
      <c r="A10" s="1214"/>
      <c r="B10" s="162" t="s">
        <v>51</v>
      </c>
      <c r="C10" s="163">
        <f ca="1">SUMIFS($K:$K,$D:$D,"CSB",$L:$L,"O")</f>
        <v>5</v>
      </c>
      <c r="D10" s="163">
        <f ca="1">SUMIFS($J:$J,$D:$D,"CSB",$L:$L,"O")</f>
        <v>100.625</v>
      </c>
      <c r="E10" s="1215"/>
      <c r="F10" s="172" t="s">
        <v>51</v>
      </c>
      <c r="G10" s="175">
        <f ca="1">SUMIFS($K:$K,$D:$D,"CAT",$L:$L,"O")</f>
        <v>0</v>
      </c>
      <c r="H10" s="165">
        <f ca="1">SUMIFS($J:$J,$D:$D,"CAT",$L:$L,"O")</f>
        <v>0</v>
      </c>
      <c r="I10" s="1216"/>
      <c r="J10" s="451" t="s">
        <v>51</v>
      </c>
      <c r="K10" s="166">
        <f ca="1">SUMIFS($K:$K,$D:$D,"CBD",$L:$L,"O")</f>
        <v>0</v>
      </c>
      <c r="L10" s="503">
        <f ca="1">SUMIFS($J:$J,$D:$D,"CBD",$L:$L,"O")</f>
        <v>0</v>
      </c>
    </row>
    <row r="11" spans="1:16" ht="15" hidden="1" customHeight="1">
      <c r="A11" s="1214"/>
      <c r="B11" s="162" t="s">
        <v>52</v>
      </c>
      <c r="C11" s="163">
        <f ca="1">C8+C9-C10</f>
        <v>151</v>
      </c>
      <c r="D11" s="174">
        <f ca="1">D8+D9-D10</f>
        <v>4561.12</v>
      </c>
      <c r="E11" s="1215"/>
      <c r="F11" s="172" t="s">
        <v>52</v>
      </c>
      <c r="G11" s="175">
        <f ca="1">G8+G9-G10</f>
        <v>4</v>
      </c>
      <c r="H11" s="175">
        <f ca="1">H8+H9-H10</f>
        <v>144</v>
      </c>
      <c r="I11" s="1216"/>
      <c r="J11" s="451" t="s">
        <v>52</v>
      </c>
      <c r="K11" s="166">
        <f ca="1">K8+K9-K10</f>
        <v>50</v>
      </c>
      <c r="L11" s="503">
        <f ca="1">L8+L9-L10</f>
        <v>49.71</v>
      </c>
    </row>
    <row r="12" spans="1:16" ht="15.75" customHeight="1">
      <c r="A12" s="237" t="s">
        <v>0</v>
      </c>
      <c r="B12" s="238">
        <v>1</v>
      </c>
      <c r="C12" s="239">
        <v>2</v>
      </c>
      <c r="D12" s="238">
        <v>3</v>
      </c>
      <c r="E12" s="239">
        <v>4</v>
      </c>
      <c r="F12" s="238">
        <v>5</v>
      </c>
      <c r="G12" s="239">
        <v>6</v>
      </c>
      <c r="H12" s="238">
        <v>7</v>
      </c>
      <c r="I12" s="443"/>
      <c r="J12" s="452"/>
      <c r="K12" s="243" t="s">
        <v>1</v>
      </c>
      <c r="L12" s="1139" t="s">
        <v>39</v>
      </c>
      <c r="M12" s="1140"/>
      <c r="N12" s="1141"/>
    </row>
    <row r="13" spans="1:16" ht="15.75" customHeight="1">
      <c r="A13" s="9" t="s">
        <v>75</v>
      </c>
      <c r="B13" s="10">
        <f t="shared" ref="B13:H13" si="0">SUMIFS($J$69:$J$4912,$A$69:$A$4912,B12&amp;"-03-2020",$D$69:$D$4912,$A$13,$K$69:$K$4912,"1")</f>
        <v>92.16</v>
      </c>
      <c r="C13" s="780">
        <f t="shared" si="0"/>
        <v>43.199999999999996</v>
      </c>
      <c r="D13" s="780">
        <f t="shared" si="0"/>
        <v>0</v>
      </c>
      <c r="E13" s="780">
        <f t="shared" si="0"/>
        <v>0</v>
      </c>
      <c r="F13" s="780">
        <f t="shared" si="0"/>
        <v>418.32000000000005</v>
      </c>
      <c r="G13" s="780">
        <f t="shared" si="0"/>
        <v>43.199999999999996</v>
      </c>
      <c r="H13" s="780">
        <f t="shared" si="0"/>
        <v>43.199999999999996</v>
      </c>
      <c r="I13" s="10">
        <f>SUMIFS($J$69:$J$4912,$A$69:$A$4912,I12&amp;"-02-2020",$D$69:$D$4912,$A$13,$K$69:$K$4912,"1")</f>
        <v>0</v>
      </c>
      <c r="J13" s="1237"/>
      <c r="K13" s="11">
        <f>SUM(B13:I13)</f>
        <v>640.08000000000015</v>
      </c>
      <c r="L13" s="1142"/>
      <c r="M13" s="1143"/>
      <c r="N13" s="1144"/>
      <c r="O13" s="1239" t="s">
        <v>151</v>
      </c>
      <c r="P13" s="1239"/>
    </row>
    <row r="14" spans="1:16" ht="15.75" customHeight="1">
      <c r="A14" s="9" t="s">
        <v>76</v>
      </c>
      <c r="B14" s="10">
        <f t="shared" ref="B14:H14" si="1">SUMIFS($J$69:$J$4912,$A$69:$A$4912,B12&amp;"-03-2020",$D$69:$D$4912,$A$14,$K$69:$K$4912,"1")</f>
        <v>0</v>
      </c>
      <c r="C14" s="780">
        <f t="shared" si="1"/>
        <v>0</v>
      </c>
      <c r="D14" s="780">
        <f t="shared" si="1"/>
        <v>0</v>
      </c>
      <c r="E14" s="780">
        <f t="shared" si="1"/>
        <v>0</v>
      </c>
      <c r="F14" s="780">
        <f t="shared" si="1"/>
        <v>0</v>
      </c>
      <c r="G14" s="780">
        <f t="shared" si="1"/>
        <v>0</v>
      </c>
      <c r="H14" s="780">
        <f t="shared" si="1"/>
        <v>0</v>
      </c>
      <c r="I14" s="10">
        <f>SUMIFS($J$69:$J$4912,$A$69:$A$4912,I12&amp;"-02-2020",$D$69:$D$4912,$A$14,$K$69:$K$4912,"1")</f>
        <v>0</v>
      </c>
      <c r="J14" s="1237"/>
      <c r="K14" s="11">
        <f>SUM(B14:I14)</f>
        <v>0</v>
      </c>
      <c r="L14" s="1142"/>
      <c r="M14" s="1143"/>
      <c r="N14" s="1144"/>
      <c r="O14" s="278" t="s">
        <v>75</v>
      </c>
      <c r="P14" s="435">
        <f>K13+K19+K25+K31</f>
        <v>2029.02</v>
      </c>
    </row>
    <row r="15" spans="1:16" ht="15.75" customHeight="1">
      <c r="A15" s="9" t="s">
        <v>77</v>
      </c>
      <c r="B15" s="10">
        <f t="shared" ref="B15:H15" si="2">SUMIFS($J$69:$J$4912,$A$69:$A$4912,B12&amp;"-03-2020",$D$69:$D$4912,$A$15,$K$69:$K$4912,"1")</f>
        <v>0</v>
      </c>
      <c r="C15" s="780">
        <f t="shared" si="2"/>
        <v>0</v>
      </c>
      <c r="D15" s="780">
        <f t="shared" si="2"/>
        <v>0</v>
      </c>
      <c r="E15" s="780">
        <f t="shared" si="2"/>
        <v>0</v>
      </c>
      <c r="F15" s="780">
        <f t="shared" si="2"/>
        <v>0</v>
      </c>
      <c r="G15" s="780">
        <f t="shared" si="2"/>
        <v>0</v>
      </c>
      <c r="H15" s="780">
        <f t="shared" si="2"/>
        <v>0</v>
      </c>
      <c r="I15" s="10">
        <f>SUMIFS($J$69:$J$4912,$A$69:$A$4912,I12&amp;"-02-2020",$D$69:$D$4912,$A$15,$K$69:$K$4912,"1")</f>
        <v>0</v>
      </c>
      <c r="J15" s="1237"/>
      <c r="K15" s="11">
        <f>SUM(B15:I15)</f>
        <v>0</v>
      </c>
      <c r="L15" s="1208" t="s">
        <v>75</v>
      </c>
      <c r="M15" s="1163">
        <f>K13+K19+K25+K31</f>
        <v>2029.02</v>
      </c>
      <c r="N15" s="1164"/>
      <c r="O15" s="278" t="s">
        <v>76</v>
      </c>
      <c r="P15" s="435">
        <f>K14+K20+K26+K32</f>
        <v>100.625</v>
      </c>
    </row>
    <row r="16" spans="1:16" ht="15.75" customHeight="1">
      <c r="A16" s="9" t="s">
        <v>78</v>
      </c>
      <c r="B16" s="10">
        <f t="shared" ref="B16:H16" si="3">SUMIFS($J$69:$J$4912,$A$69:$A$4912,B12&amp;"-03-2020",$D$69:$D$4912,$A$16,$K$69:$K$4912,"1")</f>
        <v>0</v>
      </c>
      <c r="C16" s="780">
        <f t="shared" si="3"/>
        <v>0</v>
      </c>
      <c r="D16" s="780">
        <f t="shared" si="3"/>
        <v>0</v>
      </c>
      <c r="E16" s="780">
        <f t="shared" si="3"/>
        <v>0</v>
      </c>
      <c r="F16" s="780">
        <f t="shared" si="3"/>
        <v>0</v>
      </c>
      <c r="G16" s="780">
        <f t="shared" si="3"/>
        <v>0</v>
      </c>
      <c r="H16" s="780">
        <f t="shared" si="3"/>
        <v>0</v>
      </c>
      <c r="I16" s="10">
        <f>SUMIFS($J$69:$J$4912,$A$69:$A$4912,I12&amp;"-02-2020",$D$69:$D$4912,$A$16,$K$69:$K$4912,"1")</f>
        <v>0</v>
      </c>
      <c r="J16" s="1237"/>
      <c r="K16" s="11">
        <f>SUM(B16:I16)</f>
        <v>0</v>
      </c>
      <c r="L16" s="1208"/>
      <c r="M16" s="1165"/>
      <c r="N16" s="1166"/>
      <c r="O16" s="278" t="s">
        <v>77</v>
      </c>
      <c r="P16" s="435">
        <f>K15+K21+K27+K33</f>
        <v>0</v>
      </c>
    </row>
    <row r="17" spans="1:16" ht="15.75" customHeight="1">
      <c r="A17" s="9" t="s">
        <v>79</v>
      </c>
      <c r="B17" s="10">
        <f t="shared" ref="B17:H17" si="4">SUMIFS($J$69:$J$4912,$A$69:$A$4912,B12&amp;"-03-2020",$D$69:$D$4912,$A$17,$K$69:$K$4912,"1")</f>
        <v>36</v>
      </c>
      <c r="C17" s="780">
        <f t="shared" si="4"/>
        <v>36</v>
      </c>
      <c r="D17" s="780">
        <f t="shared" si="4"/>
        <v>0</v>
      </c>
      <c r="E17" s="780">
        <f t="shared" si="4"/>
        <v>0</v>
      </c>
      <c r="F17" s="780">
        <f t="shared" si="4"/>
        <v>0</v>
      </c>
      <c r="G17" s="780">
        <f t="shared" si="4"/>
        <v>0</v>
      </c>
      <c r="H17" s="780">
        <f t="shared" si="4"/>
        <v>0</v>
      </c>
      <c r="I17" s="10">
        <f>SUMIFS($J$69:$J$4912,$A$69:$A$4912,I12&amp;"-02-2020",$D$69:$D$4912,$A$17,$K$69:$K$4912,"1")</f>
        <v>0</v>
      </c>
      <c r="J17" s="1237"/>
      <c r="K17" s="11">
        <f>SUM(B17:I17)</f>
        <v>72</v>
      </c>
      <c r="L17" s="1208" t="s">
        <v>76</v>
      </c>
      <c r="M17" s="1170">
        <f>K14+K20+K26+K32</f>
        <v>100.625</v>
      </c>
      <c r="N17" s="1170"/>
      <c r="O17" s="278" t="s">
        <v>78</v>
      </c>
      <c r="P17" s="435">
        <f>K16+K22+K28+K34</f>
        <v>3.0599999999999996</v>
      </c>
    </row>
    <row r="18" spans="1:16" ht="15.75" customHeight="1">
      <c r="A18" s="237" t="s">
        <v>0</v>
      </c>
      <c r="B18" s="238">
        <v>8</v>
      </c>
      <c r="C18" s="240">
        <v>9</v>
      </c>
      <c r="D18" s="238">
        <v>10</v>
      </c>
      <c r="E18" s="240">
        <v>11</v>
      </c>
      <c r="F18" s="238">
        <v>12</v>
      </c>
      <c r="G18" s="240">
        <v>13</v>
      </c>
      <c r="H18" s="238">
        <v>14</v>
      </c>
      <c r="I18" s="240">
        <v>15</v>
      </c>
      <c r="J18" s="453"/>
      <c r="K18" s="245" t="s">
        <v>5</v>
      </c>
      <c r="L18" s="1208"/>
      <c r="M18" s="1170"/>
      <c r="N18" s="1170"/>
      <c r="O18" s="278" t="s">
        <v>79</v>
      </c>
      <c r="P18" s="435">
        <f>K17+K23+K29+K35</f>
        <v>72</v>
      </c>
    </row>
    <row r="19" spans="1:16" ht="15.75" customHeight="1">
      <c r="A19" s="9" t="s">
        <v>75</v>
      </c>
      <c r="B19" s="10">
        <f t="shared" ref="B19:I19" si="5">SUMIFS($J$69:$J$4912,$A$69:$A$4912,B18&amp;"-03-2020",$D$69:$D$4912,$A$19,$K$69:$K$4912,"1")</f>
        <v>0</v>
      </c>
      <c r="C19" s="780">
        <f t="shared" si="5"/>
        <v>0</v>
      </c>
      <c r="D19" s="780">
        <f t="shared" si="5"/>
        <v>429.84000000000003</v>
      </c>
      <c r="E19" s="780">
        <f t="shared" si="5"/>
        <v>0</v>
      </c>
      <c r="F19" s="780">
        <f t="shared" si="5"/>
        <v>0</v>
      </c>
      <c r="G19" s="780">
        <f t="shared" si="5"/>
        <v>0</v>
      </c>
      <c r="H19" s="780">
        <f t="shared" si="5"/>
        <v>0</v>
      </c>
      <c r="I19" s="780">
        <f t="shared" si="5"/>
        <v>279.36</v>
      </c>
      <c r="J19" s="1218"/>
      <c r="K19" s="11">
        <f>SUM(B19:I19)</f>
        <v>709.2</v>
      </c>
      <c r="L19" s="1208" t="s">
        <v>77</v>
      </c>
      <c r="M19" s="1170">
        <f>K15+K21+K27+K33</f>
        <v>0</v>
      </c>
      <c r="N19" s="1170"/>
      <c r="O19" s="279" t="s">
        <v>150</v>
      </c>
      <c r="P19" s="277">
        <f>SUM(P14:P18)</f>
        <v>2204.7049999999999</v>
      </c>
    </row>
    <row r="20" spans="1:16" ht="15.75" customHeight="1">
      <c r="A20" s="9" t="s">
        <v>76</v>
      </c>
      <c r="B20" s="10">
        <f t="shared" ref="B20:I20" si="6">SUMIFS($J$69:$J$4912,$A$69:$A$4912,B18&amp;"-03-2020",$D$69:$D$4912,$A$20,$K$69:$K$4912,"1")</f>
        <v>0</v>
      </c>
      <c r="C20" s="780">
        <f t="shared" si="6"/>
        <v>0</v>
      </c>
      <c r="D20" s="780">
        <f t="shared" si="6"/>
        <v>0</v>
      </c>
      <c r="E20" s="780">
        <f t="shared" si="6"/>
        <v>26.25</v>
      </c>
      <c r="F20" s="780">
        <f t="shared" si="6"/>
        <v>0</v>
      </c>
      <c r="G20" s="780">
        <f t="shared" si="6"/>
        <v>0</v>
      </c>
      <c r="H20" s="780">
        <f t="shared" si="6"/>
        <v>35.625</v>
      </c>
      <c r="I20" s="780">
        <f t="shared" si="6"/>
        <v>21.25</v>
      </c>
      <c r="J20" s="1218"/>
      <c r="K20" s="11">
        <f>SUM(B20:I20)</f>
        <v>83.125</v>
      </c>
      <c r="L20" s="1208"/>
      <c r="M20" s="1170"/>
      <c r="N20" s="1170"/>
      <c r="O20" s="1239" t="s">
        <v>153</v>
      </c>
      <c r="P20" s="1239"/>
    </row>
    <row r="21" spans="1:16" ht="15.75" customHeight="1">
      <c r="A21" s="9" t="s">
        <v>77</v>
      </c>
      <c r="B21" s="10">
        <f t="shared" ref="B21:I21" si="7">SUMIFS($J$69:$J$4912,$A$69:$A$4912,B18&amp;"-03-2020",$D$69:$D$4912,$A$21,$K$69:$K$4912,"1")</f>
        <v>0</v>
      </c>
      <c r="C21" s="780">
        <f t="shared" si="7"/>
        <v>0</v>
      </c>
      <c r="D21" s="780">
        <f t="shared" si="7"/>
        <v>0</v>
      </c>
      <c r="E21" s="780">
        <f t="shared" si="7"/>
        <v>0</v>
      </c>
      <c r="F21" s="780">
        <f t="shared" si="7"/>
        <v>0</v>
      </c>
      <c r="G21" s="780">
        <f t="shared" si="7"/>
        <v>0</v>
      </c>
      <c r="H21" s="780">
        <f t="shared" si="7"/>
        <v>0</v>
      </c>
      <c r="I21" s="780">
        <f t="shared" si="7"/>
        <v>0</v>
      </c>
      <c r="J21" s="1218"/>
      <c r="K21" s="11">
        <f>SUM(B21:I21)</f>
        <v>0</v>
      </c>
      <c r="L21" s="1208" t="s">
        <v>78</v>
      </c>
      <c r="M21" s="1170">
        <f>K16+K22+K28+K34</f>
        <v>3.0599999999999996</v>
      </c>
      <c r="N21" s="1170"/>
      <c r="O21" s="278" t="s">
        <v>75</v>
      </c>
      <c r="P21" s="435">
        <f>K44+K50+K56+K62+P47</f>
        <v>1369.56</v>
      </c>
    </row>
    <row r="22" spans="1:16" ht="15.75" customHeight="1">
      <c r="A22" s="9" t="s">
        <v>78</v>
      </c>
      <c r="B22" s="10">
        <f t="shared" ref="B22:I22" si="8">SUMIFS($J$69:$J$4912,$A$69:$A$4912,B18&amp;"-03-2020",$D$69:$D$4912,$A$22,$K$69:$K$4912,"1")</f>
        <v>0</v>
      </c>
      <c r="C22" s="780">
        <f t="shared" si="8"/>
        <v>0</v>
      </c>
      <c r="D22" s="780">
        <f t="shared" si="8"/>
        <v>0</v>
      </c>
      <c r="E22" s="780">
        <f t="shared" si="8"/>
        <v>0</v>
      </c>
      <c r="F22" s="780">
        <f t="shared" si="8"/>
        <v>0</v>
      </c>
      <c r="G22" s="780">
        <f t="shared" si="8"/>
        <v>0</v>
      </c>
      <c r="H22" s="780">
        <f t="shared" si="8"/>
        <v>1.0799999999999998</v>
      </c>
      <c r="I22" s="780">
        <f t="shared" si="8"/>
        <v>1.68</v>
      </c>
      <c r="J22" s="1218"/>
      <c r="K22" s="11">
        <f>SUM(B22:I22)</f>
        <v>2.76</v>
      </c>
      <c r="L22" s="1208"/>
      <c r="M22" s="1170"/>
      <c r="N22" s="1170"/>
      <c r="O22" s="278" t="s">
        <v>76</v>
      </c>
      <c r="P22" s="435">
        <f>K45+K51+K57+K63+P49</f>
        <v>100.625</v>
      </c>
    </row>
    <row r="23" spans="1:16" ht="15.75" customHeight="1">
      <c r="A23" s="9" t="s">
        <v>79</v>
      </c>
      <c r="B23" s="10">
        <f t="shared" ref="B23:I23" si="9">SUMIFS($J$69:$J$4912,$A$69:$A$4912,B18&amp;"-03-2020",$D$69:$D$4912,$A$23,$K$69:$K$4912,"1")</f>
        <v>0</v>
      </c>
      <c r="C23" s="780">
        <f t="shared" si="9"/>
        <v>0</v>
      </c>
      <c r="D23" s="780">
        <f t="shared" si="9"/>
        <v>0</v>
      </c>
      <c r="E23" s="780">
        <f t="shared" si="9"/>
        <v>0</v>
      </c>
      <c r="F23" s="780">
        <f t="shared" si="9"/>
        <v>0</v>
      </c>
      <c r="G23" s="780">
        <f t="shared" si="9"/>
        <v>0</v>
      </c>
      <c r="H23" s="780">
        <f t="shared" si="9"/>
        <v>0</v>
      </c>
      <c r="I23" s="780">
        <f t="shared" si="9"/>
        <v>0</v>
      </c>
      <c r="J23" s="1218"/>
      <c r="K23" s="11">
        <f>SUM(B23:I23)</f>
        <v>0</v>
      </c>
      <c r="L23" s="1208" t="s">
        <v>79</v>
      </c>
      <c r="M23" s="1170">
        <f>K17+K23+K29+K35</f>
        <v>72</v>
      </c>
      <c r="N23" s="1170"/>
      <c r="O23" s="278" t="s">
        <v>77</v>
      </c>
      <c r="P23" s="435">
        <f>K46+K52+K58+K64</f>
        <v>0</v>
      </c>
    </row>
    <row r="24" spans="1:16" ht="15.75" customHeight="1">
      <c r="A24" s="237" t="s">
        <v>0</v>
      </c>
      <c r="B24" s="238">
        <v>16</v>
      </c>
      <c r="C24" s="238">
        <v>17</v>
      </c>
      <c r="D24" s="238">
        <v>18</v>
      </c>
      <c r="E24" s="238">
        <v>19</v>
      </c>
      <c r="F24" s="238">
        <v>20</v>
      </c>
      <c r="G24" s="238">
        <v>21</v>
      </c>
      <c r="H24" s="238">
        <v>22</v>
      </c>
      <c r="I24" s="445">
        <v>23</v>
      </c>
      <c r="J24" s="454"/>
      <c r="K24" s="158" t="s">
        <v>6</v>
      </c>
      <c r="L24" s="1208"/>
      <c r="M24" s="1170"/>
      <c r="N24" s="1170"/>
      <c r="O24" s="278" t="s">
        <v>78</v>
      </c>
      <c r="P24" s="435">
        <f>K47+K53+K59+K65</f>
        <v>0</v>
      </c>
    </row>
    <row r="25" spans="1:16" ht="15.75" customHeight="1">
      <c r="A25" s="9" t="s">
        <v>75</v>
      </c>
      <c r="B25" s="10">
        <f t="shared" ref="B25:I25" si="10">SUMIFS($J$69:$J$4912,$A$69:$A$4912,B24&amp;"-03-2020",$D$69:$D$4912,$A$25,$K$69:$K$4912,"1")</f>
        <v>153.96</v>
      </c>
      <c r="C25" s="780">
        <f t="shared" si="10"/>
        <v>156.54</v>
      </c>
      <c r="D25" s="780">
        <f t="shared" si="10"/>
        <v>47.94</v>
      </c>
      <c r="E25" s="780">
        <f t="shared" si="10"/>
        <v>56.4</v>
      </c>
      <c r="F25" s="780">
        <f t="shared" si="10"/>
        <v>105.36</v>
      </c>
      <c r="G25" s="780">
        <f t="shared" si="10"/>
        <v>103.13999999999999</v>
      </c>
      <c r="H25" s="780">
        <f t="shared" si="10"/>
        <v>56.4</v>
      </c>
      <c r="I25" s="780">
        <f t="shared" si="10"/>
        <v>0</v>
      </c>
      <c r="J25" s="1218"/>
      <c r="K25" s="11">
        <f>SUM(B25:I25)</f>
        <v>679.7399999999999</v>
      </c>
      <c r="L25" s="1219" t="s">
        <v>40</v>
      </c>
      <c r="M25" s="1220"/>
      <c r="N25" s="1221"/>
      <c r="O25" s="278" t="s">
        <v>79</v>
      </c>
      <c r="P25" s="435">
        <f>K48+K54+K60+K66+P55</f>
        <v>36</v>
      </c>
    </row>
    <row r="26" spans="1:16" ht="15.75" customHeight="1">
      <c r="A26" s="9" t="s">
        <v>76</v>
      </c>
      <c r="B26" s="10">
        <f t="shared" ref="B26:I26" si="11">SUMIFS($J$69:$J$4912,$A$69:$A$4912,B24&amp;"-03-2020",$D$69:$D$4912,$A$26,$K$69:$K$4912,"1")</f>
        <v>0</v>
      </c>
      <c r="C26" s="780">
        <f t="shared" si="11"/>
        <v>0</v>
      </c>
      <c r="D26" s="780">
        <f t="shared" si="11"/>
        <v>0</v>
      </c>
      <c r="E26" s="780">
        <f t="shared" si="11"/>
        <v>17.5</v>
      </c>
      <c r="F26" s="780">
        <f t="shared" si="11"/>
        <v>0</v>
      </c>
      <c r="G26" s="780">
        <f t="shared" si="11"/>
        <v>0</v>
      </c>
      <c r="H26" s="780">
        <f t="shared" si="11"/>
        <v>0</v>
      </c>
      <c r="I26" s="780">
        <f t="shared" si="11"/>
        <v>0</v>
      </c>
      <c r="J26" s="1218"/>
      <c r="K26" s="11">
        <f>SUM(B26:I26)</f>
        <v>17.5</v>
      </c>
      <c r="L26" s="1163">
        <f>SUM(M15:N24)</f>
        <v>2204.7049999999999</v>
      </c>
      <c r="M26" s="1222"/>
      <c r="N26" s="1164"/>
      <c r="O26" s="279" t="s">
        <v>150</v>
      </c>
      <c r="P26" s="435">
        <f>SUM(P21:P25)</f>
        <v>1506.1849999999999</v>
      </c>
    </row>
    <row r="27" spans="1:16" ht="15.75" customHeight="1">
      <c r="A27" s="9" t="s">
        <v>77</v>
      </c>
      <c r="B27" s="10">
        <f t="shared" ref="B27:I27" si="12">SUMIFS($J$69:$J$4912,$A$69:$A$4912,B24&amp;"-03-2020",$D$69:$D$4912,$A$27,$K$69:$K$4912,"1")</f>
        <v>0</v>
      </c>
      <c r="C27" s="780">
        <f t="shared" si="12"/>
        <v>0</v>
      </c>
      <c r="D27" s="780">
        <f t="shared" si="12"/>
        <v>0</v>
      </c>
      <c r="E27" s="780">
        <f t="shared" si="12"/>
        <v>0</v>
      </c>
      <c r="F27" s="780">
        <f t="shared" si="12"/>
        <v>0</v>
      </c>
      <c r="G27" s="780">
        <f t="shared" si="12"/>
        <v>0</v>
      </c>
      <c r="H27" s="780">
        <f t="shared" si="12"/>
        <v>0</v>
      </c>
      <c r="I27" s="780">
        <f t="shared" si="12"/>
        <v>0</v>
      </c>
      <c r="J27" s="1218"/>
      <c r="K27" s="11">
        <f>SUM(B27:I27)</f>
        <v>0</v>
      </c>
      <c r="L27" s="1165"/>
      <c r="M27" s="1181"/>
      <c r="N27" s="1166"/>
      <c r="P27" s="110"/>
    </row>
    <row r="28" spans="1:16" ht="15.75" customHeight="1">
      <c r="A28" s="9" t="s">
        <v>78</v>
      </c>
      <c r="B28" s="10">
        <f t="shared" ref="B28:I28" si="13">SUMIFS($J$69:$J$4912,$A$69:$A$4912,B24&amp;"-03-2020",$D$69:$D$4912,$A$28,$K$69:$K$4912,"1")</f>
        <v>0</v>
      </c>
      <c r="C28" s="780">
        <f t="shared" si="13"/>
        <v>0</v>
      </c>
      <c r="D28" s="780">
        <f t="shared" si="13"/>
        <v>0</v>
      </c>
      <c r="E28" s="780">
        <f t="shared" si="13"/>
        <v>0</v>
      </c>
      <c r="F28" s="780">
        <f t="shared" si="13"/>
        <v>0</v>
      </c>
      <c r="G28" s="780">
        <f t="shared" si="13"/>
        <v>0.30000000000000004</v>
      </c>
      <c r="H28" s="780">
        <f t="shared" si="13"/>
        <v>0</v>
      </c>
      <c r="I28" s="780">
        <f t="shared" si="13"/>
        <v>0</v>
      </c>
      <c r="J28" s="1218"/>
      <c r="K28" s="11">
        <f>SUM(B28:I28)</f>
        <v>0.30000000000000004</v>
      </c>
      <c r="L28" s="1223"/>
      <c r="M28" s="1224"/>
      <c r="N28" s="1225"/>
    </row>
    <row r="29" spans="1:16" ht="15.75" customHeight="1">
      <c r="A29" s="9" t="s">
        <v>79</v>
      </c>
      <c r="B29" s="10">
        <f t="shared" ref="B29:I29" si="14">SUMIFS($J$69:$J$4912,$A$69:$A$4912,B24&amp;"-03-2020",$D$69:$D$4912,$A$29,$K$69:$K$4912,"1")</f>
        <v>0</v>
      </c>
      <c r="C29" s="780">
        <f t="shared" si="14"/>
        <v>0</v>
      </c>
      <c r="D29" s="780">
        <f t="shared" si="14"/>
        <v>0</v>
      </c>
      <c r="E29" s="780">
        <f t="shared" si="14"/>
        <v>0</v>
      </c>
      <c r="F29" s="780">
        <f t="shared" si="14"/>
        <v>0</v>
      </c>
      <c r="G29" s="780">
        <f t="shared" si="14"/>
        <v>0</v>
      </c>
      <c r="H29" s="780">
        <f t="shared" si="14"/>
        <v>0</v>
      </c>
      <c r="I29" s="780">
        <f t="shared" si="14"/>
        <v>0</v>
      </c>
      <c r="J29" s="1218"/>
      <c r="K29" s="11">
        <f>SUM(B29:I29)</f>
        <v>0</v>
      </c>
      <c r="L29" s="1226"/>
      <c r="M29" s="1206"/>
      <c r="N29" s="1203"/>
    </row>
    <row r="30" spans="1:16" ht="15.75" customHeight="1">
      <c r="A30" s="237" t="s">
        <v>0</v>
      </c>
      <c r="B30" s="238">
        <v>24</v>
      </c>
      <c r="C30" s="238">
        <v>25</v>
      </c>
      <c r="D30" s="238">
        <v>26</v>
      </c>
      <c r="E30" s="238">
        <v>27</v>
      </c>
      <c r="F30" s="238">
        <v>28</v>
      </c>
      <c r="G30" s="459">
        <v>29</v>
      </c>
      <c r="H30" s="238">
        <v>30</v>
      </c>
      <c r="I30" s="446">
        <v>31</v>
      </c>
      <c r="J30" s="454"/>
      <c r="K30" s="241" t="s">
        <v>8</v>
      </c>
      <c r="L30" s="1226"/>
      <c r="M30" s="1206"/>
      <c r="N30" s="1203"/>
    </row>
    <row r="31" spans="1:16" ht="15.75" customHeight="1">
      <c r="A31" s="9" t="s">
        <v>75</v>
      </c>
      <c r="B31" s="10">
        <f t="shared" ref="B31:I31" si="15">SUMIFS($J$69:$J$4912,$A$69:$A$4912,B30&amp;"-03-2020",$D$69:$D$4912,$A$31,$K$69:$K$4912,"1")</f>
        <v>0</v>
      </c>
      <c r="C31" s="780">
        <f t="shared" si="15"/>
        <v>0</v>
      </c>
      <c r="D31" s="780">
        <f t="shared" si="15"/>
        <v>0</v>
      </c>
      <c r="E31" s="780">
        <f t="shared" si="15"/>
        <v>0</v>
      </c>
      <c r="F31" s="780">
        <f t="shared" si="15"/>
        <v>0</v>
      </c>
      <c r="G31" s="780">
        <f t="shared" si="15"/>
        <v>0</v>
      </c>
      <c r="H31" s="780">
        <f t="shared" si="15"/>
        <v>0</v>
      </c>
      <c r="I31" s="780">
        <f t="shared" si="15"/>
        <v>0</v>
      </c>
      <c r="J31" s="1218"/>
      <c r="K31" s="11">
        <f>SUM(B31:I31)</f>
        <v>0</v>
      </c>
      <c r="L31" s="1226"/>
      <c r="M31" s="1206"/>
      <c r="N31" s="1203"/>
    </row>
    <row r="32" spans="1:16" ht="15.75" customHeight="1">
      <c r="A32" s="9" t="s">
        <v>76</v>
      </c>
      <c r="B32" s="10">
        <f t="shared" ref="B32:I32" si="16">SUMIFS($J$69:$J$4912,$A$69:$A$4912,B30&amp;"-03-2020",$D$69:$D$4912,$A$32,$K$69:$K$4912,"1")</f>
        <v>0</v>
      </c>
      <c r="C32" s="780">
        <f t="shared" si="16"/>
        <v>0</v>
      </c>
      <c r="D32" s="780">
        <f t="shared" si="16"/>
        <v>0</v>
      </c>
      <c r="E32" s="780">
        <f t="shared" si="16"/>
        <v>0</v>
      </c>
      <c r="F32" s="780">
        <f t="shared" si="16"/>
        <v>0</v>
      </c>
      <c r="G32" s="780">
        <f t="shared" si="16"/>
        <v>0</v>
      </c>
      <c r="H32" s="780">
        <f t="shared" si="16"/>
        <v>0</v>
      </c>
      <c r="I32" s="780">
        <f t="shared" si="16"/>
        <v>0</v>
      </c>
      <c r="J32" s="1218"/>
      <c r="K32" s="11">
        <f>SUM(B32:I32)</f>
        <v>0</v>
      </c>
      <c r="L32" s="1226"/>
      <c r="M32" s="1206"/>
      <c r="N32" s="1203"/>
    </row>
    <row r="33" spans="1:17" ht="15.75" customHeight="1">
      <c r="A33" s="9" t="s">
        <v>77</v>
      </c>
      <c r="B33" s="10">
        <f t="shared" ref="B33:I33" si="17">SUMIFS($J$69:$J$4912,$A$69:$A$4912,B30&amp;"-03-2020",$D$69:$D$4912,$A$33,$K$69:$K$4912,"1")</f>
        <v>0</v>
      </c>
      <c r="C33" s="780">
        <f t="shared" si="17"/>
        <v>0</v>
      </c>
      <c r="D33" s="780">
        <f t="shared" si="17"/>
        <v>0</v>
      </c>
      <c r="E33" s="780">
        <f t="shared" si="17"/>
        <v>0</v>
      </c>
      <c r="F33" s="780">
        <f t="shared" si="17"/>
        <v>0</v>
      </c>
      <c r="G33" s="780">
        <f t="shared" si="17"/>
        <v>0</v>
      </c>
      <c r="H33" s="780">
        <f t="shared" si="17"/>
        <v>0</v>
      </c>
      <c r="I33" s="780">
        <f t="shared" si="17"/>
        <v>0</v>
      </c>
      <c r="J33" s="1218"/>
      <c r="K33" s="11">
        <f>SUM(B33:I33)</f>
        <v>0</v>
      </c>
      <c r="L33" s="1226"/>
      <c r="M33" s="1206"/>
      <c r="N33" s="1203"/>
    </row>
    <row r="34" spans="1:17" ht="15.75" customHeight="1">
      <c r="A34" s="9" t="s">
        <v>78</v>
      </c>
      <c r="B34" s="10">
        <f t="shared" ref="B34:I34" si="18">SUMIFS($J$69:$J$4912,$A$69:$A$4912,B30&amp;"-03-2020",$D$69:$D$4912,$A$34,$K$69:$K$4912,"1")</f>
        <v>0</v>
      </c>
      <c r="C34" s="780">
        <f t="shared" si="18"/>
        <v>0</v>
      </c>
      <c r="D34" s="780">
        <f t="shared" si="18"/>
        <v>0</v>
      </c>
      <c r="E34" s="780">
        <f t="shared" si="18"/>
        <v>0</v>
      </c>
      <c r="F34" s="780">
        <f t="shared" si="18"/>
        <v>0</v>
      </c>
      <c r="G34" s="780">
        <f t="shared" si="18"/>
        <v>0</v>
      </c>
      <c r="H34" s="780">
        <f t="shared" si="18"/>
        <v>0</v>
      </c>
      <c r="I34" s="780">
        <f t="shared" si="18"/>
        <v>0</v>
      </c>
      <c r="J34" s="1218"/>
      <c r="K34" s="11">
        <f>SUM(B34:I34)</f>
        <v>0</v>
      </c>
      <c r="L34" s="1226"/>
      <c r="M34" s="1206"/>
      <c r="N34" s="1203"/>
    </row>
    <row r="35" spans="1:17" ht="15.75" customHeight="1">
      <c r="A35" s="9" t="s">
        <v>79</v>
      </c>
      <c r="B35" s="10">
        <f t="shared" ref="B35:I35" si="19">SUMIFS($J$69:$J$4912,$A$69:$A$4912,B30&amp;"-03-2020",$D$69:$D$4912,$A$35,$K$69:$K$4912,"1")</f>
        <v>0</v>
      </c>
      <c r="C35" s="780">
        <f t="shared" si="19"/>
        <v>0</v>
      </c>
      <c r="D35" s="780">
        <f t="shared" si="19"/>
        <v>0</v>
      </c>
      <c r="E35" s="780">
        <f t="shared" si="19"/>
        <v>0</v>
      </c>
      <c r="F35" s="780">
        <f t="shared" si="19"/>
        <v>0</v>
      </c>
      <c r="G35" s="780">
        <f t="shared" si="19"/>
        <v>0</v>
      </c>
      <c r="H35" s="780">
        <f t="shared" si="19"/>
        <v>0</v>
      </c>
      <c r="I35" s="780">
        <f t="shared" si="19"/>
        <v>0</v>
      </c>
      <c r="J35" s="1218"/>
      <c r="K35" s="11">
        <f>SUM(B35:I35)</f>
        <v>0</v>
      </c>
      <c r="L35" s="1227"/>
      <c r="M35" s="1228"/>
      <c r="N35" s="1229"/>
    </row>
    <row r="36" spans="1:17" ht="18.75" customHeight="1">
      <c r="A36" s="64"/>
      <c r="B36" s="1217" t="s">
        <v>9</v>
      </c>
      <c r="C36" s="1217"/>
      <c r="D36" s="1217"/>
      <c r="E36" s="176" t="s">
        <v>80</v>
      </c>
      <c r="F36" s="176" t="s">
        <v>81</v>
      </c>
      <c r="G36" s="16" t="s">
        <v>82</v>
      </c>
      <c r="H36" s="176" t="s">
        <v>83</v>
      </c>
      <c r="I36" s="447"/>
      <c r="J36" s="455"/>
      <c r="K36" s="64"/>
      <c r="L36" s="1217" t="s">
        <v>159</v>
      </c>
      <c r="M36" s="1217"/>
      <c r="N36" s="1217"/>
    </row>
    <row r="37" spans="1:17" ht="18.75" customHeight="1">
      <c r="A37" s="18" t="s">
        <v>75</v>
      </c>
      <c r="B37" s="1230">
        <v>14692.14</v>
      </c>
      <c r="C37" s="1231"/>
      <c r="D37" s="1232"/>
      <c r="E37" s="28">
        <v>314</v>
      </c>
      <c r="F37" s="28">
        <f>COUNTIFS($K$69:$K$4912,"1",$D$69:$D$4912,A37)</f>
        <v>39</v>
      </c>
      <c r="G37" s="10">
        <f>COUNTIFS($L$69:$L$4912,"O",$D$69:$D$4912,A37)</f>
        <v>26</v>
      </c>
      <c r="H37" s="28">
        <f>E37+F37-G37</f>
        <v>327</v>
      </c>
      <c r="I37" s="447"/>
      <c r="J37" s="455"/>
      <c r="K37" s="18" t="s">
        <v>75</v>
      </c>
      <c r="L37" s="1233">
        <f>B37+M15-M46</f>
        <v>14856.66</v>
      </c>
      <c r="M37" s="1233"/>
      <c r="N37" s="1233"/>
    </row>
    <row r="38" spans="1:17" ht="18.75" customHeight="1">
      <c r="A38" s="673" t="s">
        <v>78</v>
      </c>
      <c r="B38" s="1234">
        <v>40.950000000000003</v>
      </c>
      <c r="C38" s="1235"/>
      <c r="D38" s="1236"/>
      <c r="E38" s="28">
        <v>156</v>
      </c>
      <c r="F38" s="591">
        <f>COUNTIFS($K$69:$K$4912,"1",$D$69:$D$4912,A38)</f>
        <v>4</v>
      </c>
      <c r="G38" s="592">
        <f>COUNTIFS($L$69:$L$4912,"O",$D$69:$D$4912,A38)</f>
        <v>0</v>
      </c>
      <c r="H38" s="591">
        <f>E38+F38-G38</f>
        <v>160</v>
      </c>
      <c r="I38" s="447"/>
      <c r="J38" s="455"/>
      <c r="K38" s="18" t="s">
        <v>78</v>
      </c>
      <c r="L38" s="1233">
        <f>B38+M21-M52</f>
        <v>44.010000000000005</v>
      </c>
      <c r="M38" s="1233"/>
      <c r="N38" s="1233"/>
    </row>
    <row r="39" spans="1:17" ht="18.75" customHeight="1">
      <c r="A39" s="18" t="s">
        <v>77</v>
      </c>
      <c r="B39" s="1230">
        <v>143.56</v>
      </c>
      <c r="C39" s="1231"/>
      <c r="D39" s="1232"/>
      <c r="E39" s="28">
        <v>4</v>
      </c>
      <c r="F39" s="28">
        <f>COUNTIFS($K$69:$K$4912,"1",$D$69:$D$4912,A39)</f>
        <v>0</v>
      </c>
      <c r="G39" s="10">
        <f>COUNTIFS($L$69:$L$4912,"O",$D$69:$D$4912,A39)</f>
        <v>0</v>
      </c>
      <c r="H39" s="28">
        <f>E39+F39-G39</f>
        <v>4</v>
      </c>
      <c r="I39" s="447"/>
      <c r="J39" s="455"/>
      <c r="K39" s="18" t="s">
        <v>77</v>
      </c>
      <c r="L39" s="1233">
        <f>B39+M19-M50</f>
        <v>143.56</v>
      </c>
      <c r="M39" s="1233"/>
      <c r="N39" s="1233"/>
    </row>
    <row r="40" spans="1:17" ht="18.75" customHeight="1">
      <c r="A40" s="18" t="s">
        <v>79</v>
      </c>
      <c r="B40" s="1230">
        <v>1513.96</v>
      </c>
      <c r="C40" s="1231"/>
      <c r="D40" s="1232"/>
      <c r="E40" s="28">
        <v>54</v>
      </c>
      <c r="F40" s="28">
        <f>COUNTIFS($K$69:$K$4912,"1",$D$69:$D$4912,A40)</f>
        <v>2</v>
      </c>
      <c r="G40" s="10">
        <f>COUNTIFS($L$69:$L$4912,"O",$D$69:$D$4912,A40)</f>
        <v>1</v>
      </c>
      <c r="H40" s="28">
        <f>E40+F40-G40</f>
        <v>55</v>
      </c>
      <c r="I40" s="447"/>
      <c r="J40" s="455"/>
      <c r="K40" s="18" t="s">
        <v>79</v>
      </c>
      <c r="L40" s="1233">
        <f>B40+M23-M54</f>
        <v>1174.8400000000001</v>
      </c>
      <c r="M40" s="1233"/>
      <c r="N40" s="1233"/>
    </row>
    <row r="41" spans="1:17" ht="18.75" customHeight="1">
      <c r="A41" s="18" t="s">
        <v>76</v>
      </c>
      <c r="B41" s="1230">
        <v>2993.43</v>
      </c>
      <c r="C41" s="1231"/>
      <c r="D41" s="1232"/>
      <c r="E41" s="28">
        <v>43</v>
      </c>
      <c r="F41" s="28">
        <f>COUNTIFS($K$69:$K$4912,"1",$D$69:$D$4912,A41)</f>
        <v>5</v>
      </c>
      <c r="G41" s="10">
        <f>COUNTIFS($L$69:$L$4912,"O",$D$69:$D$4912,A41)</f>
        <v>5</v>
      </c>
      <c r="H41" s="28">
        <f>E41+F41-G41</f>
        <v>43</v>
      </c>
      <c r="I41" s="447"/>
      <c r="J41" s="455"/>
      <c r="K41" s="18" t="s">
        <v>76</v>
      </c>
      <c r="L41" s="1233">
        <f>B41+M17-M48</f>
        <v>2742.87</v>
      </c>
      <c r="M41" s="1233"/>
      <c r="N41" s="1233"/>
    </row>
    <row r="42" spans="1:17" ht="18.75" customHeight="1">
      <c r="A42" s="21"/>
      <c r="B42" s="19"/>
      <c r="C42" s="19"/>
      <c r="D42" s="19"/>
      <c r="E42" s="19"/>
      <c r="F42" s="19"/>
      <c r="G42" s="20"/>
      <c r="H42" s="19"/>
      <c r="I42" s="447"/>
      <c r="J42" s="456"/>
      <c r="K42" s="23"/>
      <c r="L42" s="506"/>
      <c r="M42" s="24"/>
      <c r="N42" s="24"/>
    </row>
    <row r="43" spans="1:17" ht="15.75" customHeight="1">
      <c r="A43" s="237" t="s">
        <v>84</v>
      </c>
      <c r="B43" s="238">
        <v>1</v>
      </c>
      <c r="C43" s="239">
        <v>2</v>
      </c>
      <c r="D43" s="238">
        <v>3</v>
      </c>
      <c r="E43" s="239">
        <v>4</v>
      </c>
      <c r="F43" s="238">
        <v>5</v>
      </c>
      <c r="G43" s="239">
        <v>6</v>
      </c>
      <c r="H43" s="238">
        <v>7</v>
      </c>
      <c r="I43" s="443"/>
      <c r="J43" s="452"/>
      <c r="K43" s="243" t="s">
        <v>1</v>
      </c>
      <c r="L43" s="1139" t="s">
        <v>41</v>
      </c>
      <c r="M43" s="1140"/>
      <c r="N43" s="1141"/>
    </row>
    <row r="44" spans="1:17" ht="15.75" customHeight="1">
      <c r="A44" s="9" t="s">
        <v>75</v>
      </c>
      <c r="B44" s="10">
        <f t="shared" ref="B44:I44" si="20">SUMIFS($J$69:$J$4912,$A$69:$A$4912,B43&amp;"-03-2020",$D$69:$D$4912,$A$44,$L$69:$L$4912,"O")</f>
        <v>48.96</v>
      </c>
      <c r="C44" s="780">
        <f t="shared" si="20"/>
        <v>0</v>
      </c>
      <c r="D44" s="780">
        <f t="shared" si="20"/>
        <v>0</v>
      </c>
      <c r="E44" s="780">
        <f t="shared" si="20"/>
        <v>0</v>
      </c>
      <c r="F44" s="780">
        <f t="shared" si="20"/>
        <v>418.32000000000005</v>
      </c>
      <c r="G44" s="780">
        <f t="shared" si="20"/>
        <v>0</v>
      </c>
      <c r="H44" s="780">
        <f t="shared" si="20"/>
        <v>0</v>
      </c>
      <c r="I44" s="780">
        <f t="shared" si="20"/>
        <v>0</v>
      </c>
      <c r="J44" s="1237"/>
      <c r="K44" s="11">
        <f>SUM(B44:I44)</f>
        <v>467.28000000000003</v>
      </c>
      <c r="L44" s="1142"/>
      <c r="M44" s="1143"/>
      <c r="N44" s="1144"/>
    </row>
    <row r="45" spans="1:17" ht="15.75" customHeight="1">
      <c r="A45" s="9" t="s">
        <v>76</v>
      </c>
      <c r="B45" s="10">
        <f t="shared" ref="B45:I45" si="21">SUMIFS($J$69:$J$4912,$A$69:$A$4912,B43&amp;"-03-2020",$D$69:$D$4912,$A$45,$L$69:$L$4912,"O")</f>
        <v>0</v>
      </c>
      <c r="C45" s="780">
        <f t="shared" si="21"/>
        <v>0</v>
      </c>
      <c r="D45" s="780">
        <f t="shared" si="21"/>
        <v>0</v>
      </c>
      <c r="E45" s="780">
        <f t="shared" si="21"/>
        <v>0</v>
      </c>
      <c r="F45" s="780">
        <f t="shared" si="21"/>
        <v>0</v>
      </c>
      <c r="G45" s="780">
        <f t="shared" si="21"/>
        <v>0</v>
      </c>
      <c r="H45" s="780">
        <f t="shared" si="21"/>
        <v>0</v>
      </c>
      <c r="I45" s="780">
        <f t="shared" si="21"/>
        <v>0</v>
      </c>
      <c r="J45" s="1237"/>
      <c r="K45" s="11">
        <f>SUM(B45:I45)</f>
        <v>0</v>
      </c>
      <c r="L45" s="1142"/>
      <c r="M45" s="1143"/>
      <c r="N45" s="1144"/>
    </row>
    <row r="46" spans="1:17" ht="15.75" customHeight="1">
      <c r="A46" s="9" t="s">
        <v>77</v>
      </c>
      <c r="B46" s="10">
        <f t="shared" ref="B46:I46" si="22">SUMIFS($J$69:$J$4912,$A$69:$A$4912,B43&amp;"-03-2020",$D$69:$D$4912,$A$46,$L$69:$L$4912,"O")</f>
        <v>0</v>
      </c>
      <c r="C46" s="780">
        <f t="shared" si="22"/>
        <v>0</v>
      </c>
      <c r="D46" s="780">
        <f t="shared" si="22"/>
        <v>0</v>
      </c>
      <c r="E46" s="780">
        <f t="shared" si="22"/>
        <v>0</v>
      </c>
      <c r="F46" s="780">
        <f t="shared" si="22"/>
        <v>0</v>
      </c>
      <c r="G46" s="780">
        <f t="shared" si="22"/>
        <v>0</v>
      </c>
      <c r="H46" s="780">
        <f t="shared" si="22"/>
        <v>0</v>
      </c>
      <c r="I46" s="780">
        <f t="shared" si="22"/>
        <v>0</v>
      </c>
      <c r="J46" s="1237"/>
      <c r="K46" s="11">
        <f>SUM(B46:I46)</f>
        <v>0</v>
      </c>
      <c r="L46" s="1238" t="s">
        <v>75</v>
      </c>
      <c r="M46" s="1188">
        <f>K44+K50+K56+K62+O47+O46</f>
        <v>1864.4999999999998</v>
      </c>
      <c r="N46" s="1189"/>
      <c r="O46" s="707">
        <v>324.3</v>
      </c>
      <c r="P46" s="264"/>
      <c r="Q46" s="264"/>
    </row>
    <row r="47" spans="1:17" ht="15.75" customHeight="1">
      <c r="A47" s="9" t="s">
        <v>78</v>
      </c>
      <c r="B47" s="10">
        <f t="shared" ref="B47:I47" si="23">SUMIFS($J$69:$J$4912,$A$69:$A$4912,B43&amp;"-03-2020",$D$69:$D$4912,$A$47,$L$69:$L$4912,"O")</f>
        <v>0</v>
      </c>
      <c r="C47" s="780">
        <f t="shared" si="23"/>
        <v>0</v>
      </c>
      <c r="D47" s="780">
        <f t="shared" si="23"/>
        <v>0</v>
      </c>
      <c r="E47" s="780">
        <f t="shared" si="23"/>
        <v>0</v>
      </c>
      <c r="F47" s="780">
        <f t="shared" si="23"/>
        <v>0</v>
      </c>
      <c r="G47" s="780">
        <f t="shared" si="23"/>
        <v>0</v>
      </c>
      <c r="H47" s="780">
        <f t="shared" si="23"/>
        <v>0</v>
      </c>
      <c r="I47" s="780">
        <f t="shared" si="23"/>
        <v>0</v>
      </c>
      <c r="J47" s="1237"/>
      <c r="K47" s="11">
        <f>SUM(B47:I47)</f>
        <v>0</v>
      </c>
      <c r="L47" s="1238"/>
      <c r="M47" s="1190"/>
      <c r="N47" s="1191"/>
      <c r="O47" s="264">
        <v>170.64</v>
      </c>
      <c r="P47" s="264"/>
      <c r="Q47" s="264"/>
    </row>
    <row r="48" spans="1:17" ht="15.75" customHeight="1">
      <c r="A48" s="9" t="s">
        <v>79</v>
      </c>
      <c r="B48" s="10">
        <f t="shared" ref="B48:I48" si="24">SUMIFS($J$69:$J$4912,$A$69:$A$4912,B43&amp;"-03-2020",$D$69:$D$4912,$A$48,$L$69:$L$4912,"O")</f>
        <v>0</v>
      </c>
      <c r="C48" s="780">
        <f t="shared" si="24"/>
        <v>36</v>
      </c>
      <c r="D48" s="780">
        <f t="shared" si="24"/>
        <v>0</v>
      </c>
      <c r="E48" s="780">
        <f t="shared" si="24"/>
        <v>0</v>
      </c>
      <c r="F48" s="780">
        <f t="shared" si="24"/>
        <v>0</v>
      </c>
      <c r="G48" s="780">
        <f t="shared" si="24"/>
        <v>0</v>
      </c>
      <c r="H48" s="780">
        <f t="shared" si="24"/>
        <v>0</v>
      </c>
      <c r="I48" s="780">
        <f t="shared" si="24"/>
        <v>0</v>
      </c>
      <c r="J48" s="1237"/>
      <c r="K48" s="11">
        <f>SUM(B48:I48)</f>
        <v>36</v>
      </c>
      <c r="L48" s="1238" t="s">
        <v>76</v>
      </c>
      <c r="M48" s="1188">
        <f>K45+K51+K57+K63+P49+P50+O48</f>
        <v>351.185</v>
      </c>
      <c r="N48" s="1189"/>
      <c r="O48" s="264">
        <v>250.56</v>
      </c>
      <c r="P48" s="264"/>
      <c r="Q48" s="264"/>
    </row>
    <row r="49" spans="1:17" ht="15.75" customHeight="1">
      <c r="A49" s="237" t="s">
        <v>84</v>
      </c>
      <c r="B49" s="238">
        <v>8</v>
      </c>
      <c r="C49" s="240">
        <v>9</v>
      </c>
      <c r="D49" s="238">
        <v>10</v>
      </c>
      <c r="E49" s="240">
        <v>11</v>
      </c>
      <c r="F49" s="238">
        <v>12</v>
      </c>
      <c r="G49" s="240">
        <v>13</v>
      </c>
      <c r="H49" s="238">
        <v>14</v>
      </c>
      <c r="I49" s="444">
        <v>15</v>
      </c>
      <c r="J49" s="453"/>
      <c r="K49" s="245" t="s">
        <v>5</v>
      </c>
      <c r="L49" s="1238"/>
      <c r="M49" s="1190"/>
      <c r="N49" s="1191"/>
      <c r="O49" s="264"/>
      <c r="P49" s="264"/>
      <c r="Q49" s="264"/>
    </row>
    <row r="50" spans="1:17" ht="15.75" customHeight="1">
      <c r="A50" s="9" t="s">
        <v>75</v>
      </c>
      <c r="B50" s="10">
        <f t="shared" ref="B50:I50" si="25">SUMIFS($J$69:$J$4912,$A$69:$A$4912,B49&amp;"-03-2020",$D$69:$D$4912,$A$50,$L$69:$L$4912,"O")</f>
        <v>0</v>
      </c>
      <c r="C50" s="780">
        <f t="shared" si="25"/>
        <v>0</v>
      </c>
      <c r="D50" s="780">
        <f t="shared" si="25"/>
        <v>429.84000000000003</v>
      </c>
      <c r="E50" s="780">
        <f t="shared" si="25"/>
        <v>0</v>
      </c>
      <c r="F50" s="780">
        <f t="shared" si="25"/>
        <v>0</v>
      </c>
      <c r="G50" s="780">
        <f t="shared" si="25"/>
        <v>0</v>
      </c>
      <c r="H50" s="780">
        <f t="shared" si="25"/>
        <v>0</v>
      </c>
      <c r="I50" s="780">
        <f t="shared" si="25"/>
        <v>57.599999999999994</v>
      </c>
      <c r="J50" s="1218"/>
      <c r="K50" s="11">
        <f>SUM(B50:I50)</f>
        <v>487.44000000000005</v>
      </c>
      <c r="L50" s="1238" t="s">
        <v>77</v>
      </c>
      <c r="M50" s="1201">
        <f>K46+K52+K58+K64</f>
        <v>0</v>
      </c>
      <c r="N50" s="1201"/>
      <c r="O50" s="264"/>
      <c r="P50" s="264"/>
      <c r="Q50" s="264"/>
    </row>
    <row r="51" spans="1:17" ht="15.75" customHeight="1">
      <c r="A51" s="9" t="s">
        <v>76</v>
      </c>
      <c r="B51" s="10">
        <f t="shared" ref="B51:I51" si="26">SUMIFS($J$69:$J$4912,$A$69:$A$4912,B49&amp;"-03-2020",$D$69:$D$4912,$A$51,$L$69:$L$4912,"O")</f>
        <v>0</v>
      </c>
      <c r="C51" s="780">
        <f t="shared" si="26"/>
        <v>0</v>
      </c>
      <c r="D51" s="780">
        <f t="shared" si="26"/>
        <v>0</v>
      </c>
      <c r="E51" s="780">
        <f t="shared" si="26"/>
        <v>26.25</v>
      </c>
      <c r="F51" s="780">
        <f t="shared" si="26"/>
        <v>0</v>
      </c>
      <c r="G51" s="780">
        <f t="shared" si="26"/>
        <v>0</v>
      </c>
      <c r="H51" s="780">
        <f t="shared" si="26"/>
        <v>35.625</v>
      </c>
      <c r="I51" s="780">
        <f t="shared" si="26"/>
        <v>21.25</v>
      </c>
      <c r="J51" s="1218"/>
      <c r="K51" s="11">
        <f>SUM(B51:I51)</f>
        <v>83.125</v>
      </c>
      <c r="L51" s="1238"/>
      <c r="M51" s="1201"/>
      <c r="N51" s="1201"/>
      <c r="O51" s="264"/>
      <c r="P51" s="264"/>
      <c r="Q51" s="264"/>
    </row>
    <row r="52" spans="1:17" ht="15.75" customHeight="1">
      <c r="A52" s="9" t="s">
        <v>77</v>
      </c>
      <c r="B52" s="10">
        <f t="shared" ref="B52:I52" si="27">SUMIFS($J$69:$J$4912,$A$69:$A$4912,B49&amp;"-03-2020",$D$69:$D$4912,$A$52,$L$69:$L$4912,"O")</f>
        <v>0</v>
      </c>
      <c r="C52" s="780">
        <f t="shared" si="27"/>
        <v>0</v>
      </c>
      <c r="D52" s="780">
        <f t="shared" si="27"/>
        <v>0</v>
      </c>
      <c r="E52" s="780">
        <f t="shared" si="27"/>
        <v>0</v>
      </c>
      <c r="F52" s="780">
        <f t="shared" si="27"/>
        <v>0</v>
      </c>
      <c r="G52" s="780">
        <f t="shared" si="27"/>
        <v>0</v>
      </c>
      <c r="H52" s="780">
        <f t="shared" si="27"/>
        <v>0</v>
      </c>
      <c r="I52" s="780">
        <f t="shared" si="27"/>
        <v>0</v>
      </c>
      <c r="J52" s="1218"/>
      <c r="K52" s="11">
        <f>SUM(B52:I52)</f>
        <v>0</v>
      </c>
      <c r="L52" s="1238" t="s">
        <v>78</v>
      </c>
      <c r="M52" s="1188">
        <f>K47+K53+K59+K65+O52</f>
        <v>0</v>
      </c>
      <c r="N52" s="1189"/>
      <c r="O52" s="559"/>
      <c r="P52" s="264"/>
      <c r="Q52" s="264"/>
    </row>
    <row r="53" spans="1:17" ht="15.75" customHeight="1">
      <c r="A53" s="9" t="s">
        <v>78</v>
      </c>
      <c r="B53" s="10">
        <f t="shared" ref="B53:I53" si="28">SUMIFS($J$69:$J$4912,$A$69:$A$4912,B49&amp;"-03-2020",$D$69:$D$4912,$A$53,$L$69:$L$4912,"O")</f>
        <v>0</v>
      </c>
      <c r="C53" s="780">
        <f t="shared" si="28"/>
        <v>0</v>
      </c>
      <c r="D53" s="780">
        <f t="shared" si="28"/>
        <v>0</v>
      </c>
      <c r="E53" s="780">
        <f t="shared" si="28"/>
        <v>0</v>
      </c>
      <c r="F53" s="780">
        <f t="shared" si="28"/>
        <v>0</v>
      </c>
      <c r="G53" s="780">
        <f t="shared" si="28"/>
        <v>0</v>
      </c>
      <c r="H53" s="780">
        <f t="shared" si="28"/>
        <v>0</v>
      </c>
      <c r="I53" s="780">
        <f t="shared" si="28"/>
        <v>0</v>
      </c>
      <c r="J53" s="1218"/>
      <c r="K53" s="11">
        <f>SUM(B53:I53)</f>
        <v>0</v>
      </c>
      <c r="L53" s="1238"/>
      <c r="M53" s="1190"/>
      <c r="N53" s="1191"/>
      <c r="O53" s="264"/>
      <c r="P53" s="264"/>
      <c r="Q53" s="264"/>
    </row>
    <row r="54" spans="1:17" ht="15.75" customHeight="1">
      <c r="A54" s="9" t="s">
        <v>79</v>
      </c>
      <c r="B54" s="10">
        <f t="shared" ref="B54:I54" si="29">SUMIFS($J$69:$J$4912,$A$69:$A$4912,B49&amp;"-03-2020",$D$69:$D$4912,$A$54,$L$69:$L$4912,"O")</f>
        <v>0</v>
      </c>
      <c r="C54" s="780">
        <f t="shared" si="29"/>
        <v>0</v>
      </c>
      <c r="D54" s="780">
        <f t="shared" si="29"/>
        <v>0</v>
      </c>
      <c r="E54" s="780">
        <f t="shared" si="29"/>
        <v>0</v>
      </c>
      <c r="F54" s="780">
        <f t="shared" si="29"/>
        <v>0</v>
      </c>
      <c r="G54" s="780">
        <f t="shared" si="29"/>
        <v>0</v>
      </c>
      <c r="H54" s="780">
        <f t="shared" si="29"/>
        <v>0</v>
      </c>
      <c r="I54" s="780">
        <f t="shared" si="29"/>
        <v>0</v>
      </c>
      <c r="J54" s="1218"/>
      <c r="K54" s="11">
        <f>SUM(B54:I54)</f>
        <v>0</v>
      </c>
      <c r="L54" s="1238" t="s">
        <v>79</v>
      </c>
      <c r="M54" s="1201">
        <f>K48+K54+K60+K66+P55+O54</f>
        <v>411.12</v>
      </c>
      <c r="N54" s="1201"/>
      <c r="O54" s="644">
        <f>288.72+43.2+43.2</f>
        <v>375.12</v>
      </c>
      <c r="P54" s="264"/>
      <c r="Q54" s="264"/>
    </row>
    <row r="55" spans="1:17" ht="15.75" customHeight="1">
      <c r="A55" s="237" t="s">
        <v>84</v>
      </c>
      <c r="B55" s="238">
        <v>16</v>
      </c>
      <c r="C55" s="238">
        <v>17</v>
      </c>
      <c r="D55" s="238">
        <v>18</v>
      </c>
      <c r="E55" s="238">
        <v>19</v>
      </c>
      <c r="F55" s="238">
        <v>20</v>
      </c>
      <c r="G55" s="238">
        <v>21</v>
      </c>
      <c r="H55" s="238">
        <v>22</v>
      </c>
      <c r="I55" s="238">
        <v>23</v>
      </c>
      <c r="J55" s="454"/>
      <c r="K55" s="158" t="s">
        <v>6</v>
      </c>
      <c r="L55" s="1238"/>
      <c r="M55" s="1201"/>
      <c r="N55" s="1201"/>
      <c r="O55" s="264"/>
      <c r="P55" s="264"/>
      <c r="Q55" s="264"/>
    </row>
    <row r="56" spans="1:17" ht="15.75" customHeight="1">
      <c r="A56" s="9" t="s">
        <v>75</v>
      </c>
      <c r="B56" s="10">
        <f t="shared" ref="B56:I56" si="30">SUMIFS($J$69:$J$4912,$A$69:$A$4912,B55&amp;"-03-2020",$D$69:$D$4912,$A$56,$L$69:$L$4912,"O")</f>
        <v>153.96</v>
      </c>
      <c r="C56" s="780">
        <f t="shared" si="30"/>
        <v>156.54</v>
      </c>
      <c r="D56" s="780">
        <f t="shared" si="30"/>
        <v>47.94</v>
      </c>
      <c r="E56" s="780">
        <f t="shared" si="30"/>
        <v>56.4</v>
      </c>
      <c r="F56" s="780">
        <f t="shared" si="30"/>
        <v>0</v>
      </c>
      <c r="G56" s="780">
        <f t="shared" si="30"/>
        <v>0</v>
      </c>
      <c r="H56" s="780">
        <f t="shared" si="30"/>
        <v>0</v>
      </c>
      <c r="I56" s="780">
        <f t="shared" si="30"/>
        <v>0</v>
      </c>
      <c r="J56" s="1218"/>
      <c r="K56" s="11">
        <f>SUM(B56:I56)</f>
        <v>414.84</v>
      </c>
      <c r="L56" s="1240" t="s">
        <v>158</v>
      </c>
      <c r="M56" s="1241"/>
      <c r="N56" s="1242"/>
    </row>
    <row r="57" spans="1:17" ht="15.75" customHeight="1">
      <c r="A57" s="9" t="s">
        <v>76</v>
      </c>
      <c r="B57" s="10">
        <f t="shared" ref="B57:I57" si="31">SUMIFS($J$69:$J$4912,$A$69:$A$4912,B55&amp;"-03-2020",$D$69:$D$4912,$A$57,$L$69:$L$4912,"O")</f>
        <v>0</v>
      </c>
      <c r="C57" s="780">
        <f t="shared" si="31"/>
        <v>0</v>
      </c>
      <c r="D57" s="780">
        <f t="shared" si="31"/>
        <v>0</v>
      </c>
      <c r="E57" s="780">
        <f t="shared" si="31"/>
        <v>17.5</v>
      </c>
      <c r="F57" s="780">
        <f t="shared" si="31"/>
        <v>0</v>
      </c>
      <c r="G57" s="780">
        <f t="shared" si="31"/>
        <v>0</v>
      </c>
      <c r="H57" s="780">
        <f t="shared" si="31"/>
        <v>0</v>
      </c>
      <c r="I57" s="780">
        <f t="shared" si="31"/>
        <v>0</v>
      </c>
      <c r="J57" s="1218"/>
      <c r="K57" s="11">
        <f>SUM(B57:I57)</f>
        <v>17.5</v>
      </c>
      <c r="L57" s="1243">
        <f>SUM(M46:N55)</f>
        <v>2626.8049999999998</v>
      </c>
      <c r="M57" s="1244"/>
      <c r="N57" s="1245"/>
    </row>
    <row r="58" spans="1:17" ht="15.75" customHeight="1">
      <c r="A58" s="9" t="s">
        <v>77</v>
      </c>
      <c r="B58" s="10">
        <f t="shared" ref="B58:I58" si="32">SUMIFS($J$69:$J$4912,$A$69:$A$4912,B55&amp;"-03-2020",$D$69:$D$4912,$A$58,$L$69:$L$4912,"O")</f>
        <v>0</v>
      </c>
      <c r="C58" s="780">
        <f t="shared" si="32"/>
        <v>0</v>
      </c>
      <c r="D58" s="780">
        <f t="shared" si="32"/>
        <v>0</v>
      </c>
      <c r="E58" s="780">
        <f t="shared" si="32"/>
        <v>0</v>
      </c>
      <c r="F58" s="780">
        <f t="shared" si="32"/>
        <v>0</v>
      </c>
      <c r="G58" s="780">
        <f t="shared" si="32"/>
        <v>0</v>
      </c>
      <c r="H58" s="780">
        <f t="shared" si="32"/>
        <v>0</v>
      </c>
      <c r="I58" s="780">
        <f t="shared" si="32"/>
        <v>0</v>
      </c>
      <c r="J58" s="1218"/>
      <c r="K58" s="11">
        <f>SUM(B58:I58)</f>
        <v>0</v>
      </c>
      <c r="L58" s="1246"/>
      <c r="M58" s="1247"/>
      <c r="N58" s="1248"/>
    </row>
    <row r="59" spans="1:17" ht="15.75" customHeight="1">
      <c r="A59" s="9" t="s">
        <v>78</v>
      </c>
      <c r="B59" s="10">
        <f t="shared" ref="B59:I59" si="33">SUMIFS($J$69:$J$4912,$A$69:$A$4912,B55&amp;"-03-2020",$D$69:$D$4912,$A$59,$L$69:$L$4912,"O")</f>
        <v>0</v>
      </c>
      <c r="C59" s="780">
        <f t="shared" si="33"/>
        <v>0</v>
      </c>
      <c r="D59" s="780">
        <f t="shared" si="33"/>
        <v>0</v>
      </c>
      <c r="E59" s="780">
        <f t="shared" si="33"/>
        <v>0</v>
      </c>
      <c r="F59" s="780">
        <f t="shared" si="33"/>
        <v>0</v>
      </c>
      <c r="G59" s="780">
        <f t="shared" si="33"/>
        <v>0</v>
      </c>
      <c r="H59" s="780">
        <f t="shared" si="33"/>
        <v>0</v>
      </c>
      <c r="I59" s="780">
        <f t="shared" si="33"/>
        <v>0</v>
      </c>
      <c r="J59" s="1218"/>
      <c r="K59" s="11">
        <f>SUM(B59:I59)</f>
        <v>0</v>
      </c>
      <c r="L59" s="1223"/>
      <c r="M59" s="1224"/>
      <c r="N59" s="1225"/>
    </row>
    <row r="60" spans="1:17" ht="15.75" customHeight="1">
      <c r="A60" s="9" t="s">
        <v>79</v>
      </c>
      <c r="B60" s="10">
        <f t="shared" ref="B60:I60" si="34">SUMIFS($J$69:$J$4912,$A$69:$A$4912,B55&amp;"-03-2020",$D$69:$D$4912,$A$60,$L$69:$L$4912,"O")</f>
        <v>0</v>
      </c>
      <c r="C60" s="780">
        <f t="shared" si="34"/>
        <v>0</v>
      </c>
      <c r="D60" s="780">
        <f t="shared" si="34"/>
        <v>0</v>
      </c>
      <c r="E60" s="780">
        <f t="shared" si="34"/>
        <v>0</v>
      </c>
      <c r="F60" s="780">
        <f t="shared" si="34"/>
        <v>0</v>
      </c>
      <c r="G60" s="780">
        <f t="shared" si="34"/>
        <v>0</v>
      </c>
      <c r="H60" s="780">
        <f t="shared" si="34"/>
        <v>0</v>
      </c>
      <c r="I60" s="780">
        <f t="shared" si="34"/>
        <v>0</v>
      </c>
      <c r="J60" s="1218"/>
      <c r="K60" s="11">
        <f>SUM(B60:I60)</f>
        <v>0</v>
      </c>
      <c r="L60" s="1226"/>
      <c r="M60" s="1206"/>
      <c r="N60" s="1203"/>
    </row>
    <row r="61" spans="1:17" ht="15.75" customHeight="1">
      <c r="A61" s="237" t="s">
        <v>84</v>
      </c>
      <c r="B61" s="238">
        <v>24</v>
      </c>
      <c r="C61" s="238">
        <v>25</v>
      </c>
      <c r="D61" s="238">
        <v>26</v>
      </c>
      <c r="E61" s="238">
        <v>27</v>
      </c>
      <c r="F61" s="238">
        <v>28</v>
      </c>
      <c r="G61" s="238">
        <v>29</v>
      </c>
      <c r="H61" s="238">
        <v>30</v>
      </c>
      <c r="I61" s="238">
        <v>31</v>
      </c>
      <c r="J61" s="454"/>
      <c r="K61" s="241" t="s">
        <v>8</v>
      </c>
      <c r="L61" s="1226"/>
      <c r="M61" s="1206"/>
      <c r="N61" s="1203"/>
    </row>
    <row r="62" spans="1:17" ht="15.75" customHeight="1">
      <c r="A62" s="9" t="s">
        <v>75</v>
      </c>
      <c r="B62" s="10">
        <f t="shared" ref="B62:I62" si="35">SUMIFS($J$69:$J$4912,$A$69:$A$4912,B61&amp;"-03-2020",$D$69:$D$4912,$A$62,$L$69:$L$4912,"O")</f>
        <v>0</v>
      </c>
      <c r="C62" s="780">
        <f t="shared" si="35"/>
        <v>0</v>
      </c>
      <c r="D62" s="780">
        <f t="shared" si="35"/>
        <v>0</v>
      </c>
      <c r="E62" s="780">
        <f t="shared" si="35"/>
        <v>0</v>
      </c>
      <c r="F62" s="780">
        <f t="shared" si="35"/>
        <v>0</v>
      </c>
      <c r="G62" s="780">
        <f t="shared" si="35"/>
        <v>0</v>
      </c>
      <c r="H62" s="780">
        <f t="shared" si="35"/>
        <v>0</v>
      </c>
      <c r="I62" s="780">
        <f t="shared" si="35"/>
        <v>0</v>
      </c>
      <c r="J62" s="1218"/>
      <c r="K62" s="11">
        <f>SUM(B62:I62)</f>
        <v>0</v>
      </c>
      <c r="L62" s="1226"/>
      <c r="M62" s="1206"/>
      <c r="N62" s="1203"/>
    </row>
    <row r="63" spans="1:17" ht="15.75" customHeight="1">
      <c r="A63" s="9" t="s">
        <v>76</v>
      </c>
      <c r="B63" s="10">
        <f t="shared" ref="B63:I63" si="36">SUMIFS($J$69:$J$4912,$A$69:$A$4912,B61&amp;"-03-2020",$D$69:$D$4912,$A$63,$L$69:$L$4912,"O")</f>
        <v>0</v>
      </c>
      <c r="C63" s="780">
        <f t="shared" si="36"/>
        <v>0</v>
      </c>
      <c r="D63" s="780">
        <f t="shared" si="36"/>
        <v>0</v>
      </c>
      <c r="E63" s="780">
        <f t="shared" si="36"/>
        <v>0</v>
      </c>
      <c r="F63" s="780">
        <f t="shared" si="36"/>
        <v>0</v>
      </c>
      <c r="G63" s="780">
        <f t="shared" si="36"/>
        <v>0</v>
      </c>
      <c r="H63" s="780">
        <f t="shared" si="36"/>
        <v>0</v>
      </c>
      <c r="I63" s="780">
        <f t="shared" si="36"/>
        <v>0</v>
      </c>
      <c r="J63" s="1218"/>
      <c r="K63" s="11">
        <f>SUM(B63:I63)</f>
        <v>0</v>
      </c>
      <c r="L63" s="1226"/>
      <c r="M63" s="1206"/>
      <c r="N63" s="1203"/>
    </row>
    <row r="64" spans="1:17" ht="15.75" customHeight="1">
      <c r="A64" s="9" t="s">
        <v>77</v>
      </c>
      <c r="B64" s="10">
        <f t="shared" ref="B64:I64" si="37">SUMIFS($J$69:$J$4912,$A$69:$A$4912,B61&amp;"-03-2020",$D$69:$D$4912,$A$64,$L$69:$L$4912,"O")</f>
        <v>0</v>
      </c>
      <c r="C64" s="780">
        <f t="shared" si="37"/>
        <v>0</v>
      </c>
      <c r="D64" s="780">
        <f t="shared" si="37"/>
        <v>0</v>
      </c>
      <c r="E64" s="780">
        <f t="shared" si="37"/>
        <v>0</v>
      </c>
      <c r="F64" s="780">
        <f t="shared" si="37"/>
        <v>0</v>
      </c>
      <c r="G64" s="780">
        <f t="shared" si="37"/>
        <v>0</v>
      </c>
      <c r="H64" s="780">
        <f t="shared" si="37"/>
        <v>0</v>
      </c>
      <c r="I64" s="780">
        <f t="shared" si="37"/>
        <v>0</v>
      </c>
      <c r="J64" s="1218"/>
      <c r="K64" s="11">
        <f>SUM(B64:I64)</f>
        <v>0</v>
      </c>
      <c r="L64" s="1226"/>
      <c r="M64" s="1206"/>
      <c r="N64" s="1203"/>
    </row>
    <row r="65" spans="1:15" ht="15.75" customHeight="1">
      <c r="A65" s="9" t="s">
        <v>78</v>
      </c>
      <c r="B65" s="10">
        <f t="shared" ref="B65:I65" si="38">SUMIFS($J$69:$J$4912,$A$69:$A$4912,B61&amp;"-03-2020",$D$69:$D$4912,$A$65,$L$69:$L$4912,"O")</f>
        <v>0</v>
      </c>
      <c r="C65" s="780">
        <f t="shared" si="38"/>
        <v>0</v>
      </c>
      <c r="D65" s="780">
        <f t="shared" si="38"/>
        <v>0</v>
      </c>
      <c r="E65" s="780">
        <f t="shared" si="38"/>
        <v>0</v>
      </c>
      <c r="F65" s="780">
        <f t="shared" si="38"/>
        <v>0</v>
      </c>
      <c r="G65" s="780">
        <f t="shared" si="38"/>
        <v>0</v>
      </c>
      <c r="H65" s="780">
        <f t="shared" si="38"/>
        <v>0</v>
      </c>
      <c r="I65" s="780">
        <f t="shared" si="38"/>
        <v>0</v>
      </c>
      <c r="J65" s="1218"/>
      <c r="K65" s="11">
        <f>SUM(B65:I65)</f>
        <v>0</v>
      </c>
      <c r="L65" s="1226"/>
      <c r="M65" s="1206"/>
      <c r="N65" s="1203"/>
    </row>
    <row r="66" spans="1:15" ht="15.75" customHeight="1">
      <c r="A66" s="9" t="s">
        <v>79</v>
      </c>
      <c r="B66" s="10">
        <f t="shared" ref="B66:I66" si="39">SUMIFS($J$69:$J$4912,$A$69:$A$4912,B61&amp;"-03-2020",$D$69:$D$4912,$A$66,$L$69:$L$4912,"O")</f>
        <v>0</v>
      </c>
      <c r="C66" s="780">
        <f t="shared" si="39"/>
        <v>0</v>
      </c>
      <c r="D66" s="780">
        <f t="shared" si="39"/>
        <v>0</v>
      </c>
      <c r="E66" s="780">
        <f t="shared" si="39"/>
        <v>0</v>
      </c>
      <c r="F66" s="780">
        <f t="shared" si="39"/>
        <v>0</v>
      </c>
      <c r="G66" s="780">
        <f t="shared" si="39"/>
        <v>0</v>
      </c>
      <c r="H66" s="780">
        <f t="shared" si="39"/>
        <v>0</v>
      </c>
      <c r="I66" s="780">
        <f t="shared" si="39"/>
        <v>0</v>
      </c>
      <c r="J66" s="1218"/>
      <c r="K66" s="11">
        <f>SUM(B66:I66)</f>
        <v>0</v>
      </c>
      <c r="L66" s="1227"/>
      <c r="M66" s="1228"/>
      <c r="N66" s="1229"/>
    </row>
    <row r="67" spans="1:15" ht="15.75" customHeight="1">
      <c r="A67" s="177"/>
      <c r="B67" s="68"/>
      <c r="C67" s="68"/>
      <c r="D67" s="68"/>
      <c r="E67" s="68"/>
      <c r="F67" s="68"/>
      <c r="G67" s="68"/>
      <c r="H67" s="68"/>
      <c r="I67" s="448"/>
      <c r="J67" s="457"/>
      <c r="K67" s="178"/>
      <c r="L67" s="498"/>
    </row>
    <row r="68" spans="1:15" s="143" customFormat="1" ht="23.25" customHeight="1">
      <c r="A68" s="297" t="s">
        <v>18</v>
      </c>
      <c r="B68" s="298"/>
      <c r="C68" s="299" t="s">
        <v>19</v>
      </c>
      <c r="D68" s="299" t="s">
        <v>85</v>
      </c>
      <c r="E68" s="300" t="s">
        <v>59</v>
      </c>
      <c r="F68" s="301" t="s">
        <v>60</v>
      </c>
      <c r="G68" s="302" t="s">
        <v>61</v>
      </c>
      <c r="H68" s="302" t="s">
        <v>62</v>
      </c>
      <c r="I68" s="449" t="s">
        <v>63</v>
      </c>
      <c r="J68" s="458" t="s">
        <v>46</v>
      </c>
      <c r="K68" s="303" t="s">
        <v>86</v>
      </c>
      <c r="L68" s="507" t="s">
        <v>51</v>
      </c>
      <c r="M68" s="439" t="s">
        <v>45</v>
      </c>
    </row>
    <row r="69" spans="1:15" hidden="1">
      <c r="A69" s="840">
        <v>43891</v>
      </c>
      <c r="B69" s="841"/>
      <c r="C69" s="842" t="s">
        <v>31</v>
      </c>
      <c r="D69" s="843" t="s">
        <v>75</v>
      </c>
      <c r="E69" s="844" t="s">
        <v>233</v>
      </c>
      <c r="F69" s="910">
        <v>0.6</v>
      </c>
      <c r="G69" s="910">
        <v>0.3</v>
      </c>
      <c r="H69" s="845">
        <v>1.7999999999999999E-2</v>
      </c>
      <c r="I69" s="846">
        <v>240</v>
      </c>
      <c r="J69" s="847">
        <f>F69*G69*I69</f>
        <v>43.199999999999996</v>
      </c>
      <c r="K69" s="848">
        <v>1</v>
      </c>
      <c r="L69" s="849"/>
      <c r="M69" s="850" t="s">
        <v>217</v>
      </c>
      <c r="O69" s="437"/>
    </row>
    <row r="70" spans="1:15" s="660" customFormat="1" hidden="1">
      <c r="A70" s="851">
        <v>43891</v>
      </c>
      <c r="B70" s="574"/>
      <c r="C70" s="661" t="s">
        <v>31</v>
      </c>
      <c r="D70" s="575" t="s">
        <v>79</v>
      </c>
      <c r="E70" s="576" t="s">
        <v>234</v>
      </c>
      <c r="F70" s="304">
        <v>0.6</v>
      </c>
      <c r="G70" s="304">
        <v>0.6</v>
      </c>
      <c r="H70" s="662">
        <v>0.02</v>
      </c>
      <c r="I70" s="305">
        <v>100</v>
      </c>
      <c r="J70" s="663">
        <f>F70*G70*I70</f>
        <v>36</v>
      </c>
      <c r="K70" s="578">
        <v>1</v>
      </c>
      <c r="L70" s="664"/>
      <c r="M70" s="852" t="s">
        <v>218</v>
      </c>
    </row>
    <row r="71" spans="1:15" s="660" customFormat="1" ht="16.5" thickBot="1">
      <c r="A71" s="853">
        <v>43891</v>
      </c>
      <c r="B71" s="854"/>
      <c r="C71" s="855" t="s">
        <v>31</v>
      </c>
      <c r="D71" s="856" t="s">
        <v>75</v>
      </c>
      <c r="E71" s="857" t="s">
        <v>235</v>
      </c>
      <c r="F71" s="911">
        <v>1.7</v>
      </c>
      <c r="G71" s="911">
        <v>0.6</v>
      </c>
      <c r="H71" s="858">
        <v>1.7999999999999999E-2</v>
      </c>
      <c r="I71" s="854">
        <v>48</v>
      </c>
      <c r="J71" s="859">
        <f t="shared" ref="J71:J94" si="40">F71*G71*I71</f>
        <v>48.96</v>
      </c>
      <c r="K71" s="854">
        <v>1</v>
      </c>
      <c r="L71" s="860" t="s">
        <v>32</v>
      </c>
      <c r="M71" s="861" t="s">
        <v>216</v>
      </c>
    </row>
    <row r="72" spans="1:15" s="660" customFormat="1" hidden="1">
      <c r="A72" s="840">
        <v>43892</v>
      </c>
      <c r="B72" s="846"/>
      <c r="C72" s="874" t="s">
        <v>31</v>
      </c>
      <c r="D72" s="843" t="s">
        <v>79</v>
      </c>
      <c r="E72" s="844" t="s">
        <v>259</v>
      </c>
      <c r="F72" s="910">
        <v>0.6</v>
      </c>
      <c r="G72" s="910">
        <v>0.6</v>
      </c>
      <c r="H72" s="845">
        <v>0.02</v>
      </c>
      <c r="I72" s="846">
        <v>100</v>
      </c>
      <c r="J72" s="847">
        <f>F72*G72*I72</f>
        <v>36</v>
      </c>
      <c r="K72" s="846">
        <v>1</v>
      </c>
      <c r="L72" s="849" t="s">
        <v>32</v>
      </c>
      <c r="M72" s="850" t="s">
        <v>218</v>
      </c>
      <c r="N72" s="660" t="s">
        <v>467</v>
      </c>
    </row>
    <row r="73" spans="1:15" s="660" customFormat="1" ht="16.5" hidden="1" thickBot="1">
      <c r="A73" s="853">
        <v>43892</v>
      </c>
      <c r="B73" s="854"/>
      <c r="C73" s="855" t="s">
        <v>31</v>
      </c>
      <c r="D73" s="856" t="s">
        <v>75</v>
      </c>
      <c r="E73" s="857" t="s">
        <v>260</v>
      </c>
      <c r="F73" s="911">
        <v>0.6</v>
      </c>
      <c r="G73" s="911">
        <v>0.3</v>
      </c>
      <c r="H73" s="858">
        <v>1.7999999999999999E-2</v>
      </c>
      <c r="I73" s="854">
        <v>240</v>
      </c>
      <c r="J73" s="859">
        <f t="shared" ref="J73:J83" si="41">F73*G73*I73</f>
        <v>43.199999999999996</v>
      </c>
      <c r="K73" s="854">
        <v>1</v>
      </c>
      <c r="L73" s="860"/>
      <c r="M73" s="861" t="s">
        <v>217</v>
      </c>
    </row>
    <row r="74" spans="1:15" s="660" customFormat="1">
      <c r="A74" s="923">
        <v>43895</v>
      </c>
      <c r="B74" s="307"/>
      <c r="C74" s="442" t="s">
        <v>31</v>
      </c>
      <c r="D74" s="835" t="s">
        <v>75</v>
      </c>
      <c r="E74" s="836" t="s">
        <v>314</v>
      </c>
      <c r="F74" s="306">
        <v>1.7</v>
      </c>
      <c r="G74" s="306">
        <v>0.6</v>
      </c>
      <c r="H74" s="837">
        <v>1.7999999999999999E-2</v>
      </c>
      <c r="I74" s="307">
        <v>49</v>
      </c>
      <c r="J74" s="838">
        <f t="shared" si="41"/>
        <v>49.980000000000004</v>
      </c>
      <c r="K74" s="307">
        <v>1</v>
      </c>
      <c r="L74" s="839" t="s">
        <v>32</v>
      </c>
      <c r="M74" s="924"/>
      <c r="N74" s="660" t="s">
        <v>464</v>
      </c>
    </row>
    <row r="75" spans="1:15" s="660" customFormat="1">
      <c r="A75" s="923">
        <v>43895</v>
      </c>
      <c r="B75" s="305"/>
      <c r="C75" s="441" t="s">
        <v>31</v>
      </c>
      <c r="D75" s="575" t="s">
        <v>75</v>
      </c>
      <c r="E75" s="576" t="s">
        <v>315</v>
      </c>
      <c r="F75" s="304">
        <v>1.7</v>
      </c>
      <c r="G75" s="304">
        <v>0.6</v>
      </c>
      <c r="H75" s="662">
        <v>1.7999999999999999E-2</v>
      </c>
      <c r="I75" s="305">
        <v>49</v>
      </c>
      <c r="J75" s="663">
        <f t="shared" si="41"/>
        <v>49.980000000000004</v>
      </c>
      <c r="K75" s="305">
        <v>1</v>
      </c>
      <c r="L75" s="664" t="s">
        <v>32</v>
      </c>
      <c r="M75" s="852"/>
      <c r="N75" s="1009" t="s">
        <v>464</v>
      </c>
    </row>
    <row r="76" spans="1:15" s="660" customFormat="1">
      <c r="A76" s="923">
        <v>43895</v>
      </c>
      <c r="B76" s="574"/>
      <c r="C76" s="661" t="s">
        <v>31</v>
      </c>
      <c r="D76" s="575" t="s">
        <v>75</v>
      </c>
      <c r="E76" s="576" t="s">
        <v>316</v>
      </c>
      <c r="F76" s="304">
        <v>1.7</v>
      </c>
      <c r="G76" s="304">
        <v>0.6</v>
      </c>
      <c r="H76" s="662">
        <v>1.7999999999999999E-2</v>
      </c>
      <c r="I76" s="305">
        <v>49</v>
      </c>
      <c r="J76" s="663">
        <f t="shared" si="41"/>
        <v>49.980000000000004</v>
      </c>
      <c r="K76" s="578">
        <v>1</v>
      </c>
      <c r="L76" s="664" t="s">
        <v>32</v>
      </c>
      <c r="M76" s="852"/>
      <c r="N76" s="1009" t="s">
        <v>464</v>
      </c>
    </row>
    <row r="77" spans="1:15" s="660" customFormat="1">
      <c r="A77" s="923">
        <v>43895</v>
      </c>
      <c r="B77" s="305"/>
      <c r="C77" s="441" t="s">
        <v>31</v>
      </c>
      <c r="D77" s="575" t="s">
        <v>75</v>
      </c>
      <c r="E77" s="576" t="s">
        <v>317</v>
      </c>
      <c r="F77" s="304">
        <v>1.7</v>
      </c>
      <c r="G77" s="304">
        <v>0.6</v>
      </c>
      <c r="H77" s="662">
        <v>1.7999999999999999E-2</v>
      </c>
      <c r="I77" s="305">
        <v>50</v>
      </c>
      <c r="J77" s="663">
        <f t="shared" si="41"/>
        <v>51</v>
      </c>
      <c r="K77" s="305">
        <v>1</v>
      </c>
      <c r="L77" s="664" t="s">
        <v>32</v>
      </c>
      <c r="M77" s="852"/>
      <c r="N77" s="1009" t="s">
        <v>464</v>
      </c>
    </row>
    <row r="78" spans="1:15" s="660" customFormat="1">
      <c r="A78" s="923">
        <v>43895</v>
      </c>
      <c r="B78" s="305"/>
      <c r="C78" s="441" t="s">
        <v>31</v>
      </c>
      <c r="D78" s="575" t="s">
        <v>75</v>
      </c>
      <c r="E78" s="576" t="s">
        <v>318</v>
      </c>
      <c r="F78" s="304">
        <v>1.7</v>
      </c>
      <c r="G78" s="304">
        <v>0.6</v>
      </c>
      <c r="H78" s="662">
        <v>1.7999999999999999E-2</v>
      </c>
      <c r="I78" s="305">
        <v>50</v>
      </c>
      <c r="J78" s="663">
        <f t="shared" si="41"/>
        <v>51</v>
      </c>
      <c r="K78" s="305">
        <v>1</v>
      </c>
      <c r="L78" s="664" t="s">
        <v>32</v>
      </c>
      <c r="M78" s="852"/>
      <c r="N78" s="1009" t="s">
        <v>464</v>
      </c>
    </row>
    <row r="79" spans="1:15" s="660" customFormat="1">
      <c r="A79" s="923">
        <v>43895</v>
      </c>
      <c r="B79" s="305"/>
      <c r="C79" s="441" t="s">
        <v>31</v>
      </c>
      <c r="D79" s="575" t="s">
        <v>75</v>
      </c>
      <c r="E79" s="576" t="s">
        <v>319</v>
      </c>
      <c r="F79" s="304">
        <v>2</v>
      </c>
      <c r="G79" s="304">
        <v>0.6</v>
      </c>
      <c r="H79" s="662">
        <v>1.7999999999999999E-2</v>
      </c>
      <c r="I79" s="305">
        <v>49</v>
      </c>
      <c r="J79" s="663">
        <f t="shared" si="41"/>
        <v>58.8</v>
      </c>
      <c r="K79" s="305">
        <v>1</v>
      </c>
      <c r="L79" s="664" t="s">
        <v>32</v>
      </c>
      <c r="M79" s="852"/>
      <c r="N79" s="1009" t="s">
        <v>464</v>
      </c>
    </row>
    <row r="80" spans="1:15" s="660" customFormat="1">
      <c r="A80" s="923">
        <v>43895</v>
      </c>
      <c r="B80" s="574"/>
      <c r="C80" s="661" t="s">
        <v>31</v>
      </c>
      <c r="D80" s="575" t="s">
        <v>75</v>
      </c>
      <c r="E80" s="576" t="s">
        <v>320</v>
      </c>
      <c r="F80" s="304">
        <v>2</v>
      </c>
      <c r="G80" s="304">
        <v>0.6</v>
      </c>
      <c r="H80" s="662">
        <v>1.7999999999999999E-2</v>
      </c>
      <c r="I80" s="305">
        <v>48</v>
      </c>
      <c r="J80" s="663">
        <f t="shared" si="41"/>
        <v>57.599999999999994</v>
      </c>
      <c r="K80" s="578">
        <v>1</v>
      </c>
      <c r="L80" s="664" t="s">
        <v>32</v>
      </c>
      <c r="M80" s="852"/>
      <c r="N80" s="1009" t="s">
        <v>464</v>
      </c>
    </row>
    <row r="81" spans="1:14" s="660" customFormat="1" ht="16.5" thickBot="1">
      <c r="A81" s="925">
        <v>43895</v>
      </c>
      <c r="B81" s="854"/>
      <c r="C81" s="855" t="s">
        <v>31</v>
      </c>
      <c r="D81" s="856" t="s">
        <v>75</v>
      </c>
      <c r="E81" s="857" t="s">
        <v>321</v>
      </c>
      <c r="F81" s="911">
        <v>1.7</v>
      </c>
      <c r="G81" s="911">
        <v>0.6</v>
      </c>
      <c r="H81" s="858">
        <v>1.7999999999999999E-2</v>
      </c>
      <c r="I81" s="854">
        <v>49</v>
      </c>
      <c r="J81" s="859">
        <f t="shared" si="41"/>
        <v>49.980000000000004</v>
      </c>
      <c r="K81" s="854">
        <v>1</v>
      </c>
      <c r="L81" s="860" t="s">
        <v>32</v>
      </c>
      <c r="M81" s="861"/>
      <c r="N81" s="1009" t="s">
        <v>464</v>
      </c>
    </row>
    <row r="82" spans="1:14" s="660" customFormat="1" ht="16.5" hidden="1" thickBot="1">
      <c r="A82" s="941">
        <v>43896</v>
      </c>
      <c r="B82" s="942"/>
      <c r="C82" s="943" t="s">
        <v>31</v>
      </c>
      <c r="D82" s="944" t="s">
        <v>75</v>
      </c>
      <c r="E82" s="945" t="s">
        <v>343</v>
      </c>
      <c r="F82" s="946">
        <v>0.6</v>
      </c>
      <c r="G82" s="946">
        <v>0.3</v>
      </c>
      <c r="H82" s="947">
        <v>1.7999999999999999E-2</v>
      </c>
      <c r="I82" s="942">
        <v>240</v>
      </c>
      <c r="J82" s="948">
        <f t="shared" si="41"/>
        <v>43.199999999999996</v>
      </c>
      <c r="K82" s="942">
        <v>1</v>
      </c>
      <c r="L82" s="949"/>
      <c r="M82" s="950" t="s">
        <v>217</v>
      </c>
    </row>
    <row r="83" spans="1:14" s="660" customFormat="1" ht="16.5" hidden="1" thickBot="1">
      <c r="A83" s="941">
        <v>43897</v>
      </c>
      <c r="B83" s="942"/>
      <c r="C83" s="943" t="s">
        <v>31</v>
      </c>
      <c r="D83" s="944" t="s">
        <v>75</v>
      </c>
      <c r="E83" s="945" t="s">
        <v>361</v>
      </c>
      <c r="F83" s="946">
        <v>0.6</v>
      </c>
      <c r="G83" s="946">
        <v>0.3</v>
      </c>
      <c r="H83" s="947">
        <v>1.7999999999999999E-2</v>
      </c>
      <c r="I83" s="942">
        <v>240</v>
      </c>
      <c r="J83" s="948">
        <f t="shared" si="41"/>
        <v>43.199999999999996</v>
      </c>
      <c r="K83" s="942">
        <v>1</v>
      </c>
      <c r="L83" s="949"/>
      <c r="M83" s="950" t="s">
        <v>217</v>
      </c>
    </row>
    <row r="84" spans="1:14" s="660" customFormat="1">
      <c r="A84" s="840">
        <v>43900</v>
      </c>
      <c r="B84" s="846"/>
      <c r="C84" s="874" t="s">
        <v>31</v>
      </c>
      <c r="D84" s="843" t="s">
        <v>75</v>
      </c>
      <c r="E84" s="844" t="s">
        <v>456</v>
      </c>
      <c r="F84" s="910">
        <v>1.7</v>
      </c>
      <c r="G84" s="910">
        <v>0.6</v>
      </c>
      <c r="H84" s="845">
        <v>1.7999999999999999E-2</v>
      </c>
      <c r="I84" s="846">
        <v>48</v>
      </c>
      <c r="J84" s="847">
        <f t="shared" si="40"/>
        <v>48.96</v>
      </c>
      <c r="K84" s="846">
        <v>1</v>
      </c>
      <c r="L84" s="849" t="s">
        <v>32</v>
      </c>
      <c r="M84" s="850" t="s">
        <v>216</v>
      </c>
      <c r="N84" s="660" t="s">
        <v>464</v>
      </c>
    </row>
    <row r="85" spans="1:14" s="660" customFormat="1">
      <c r="A85" s="851">
        <v>43900</v>
      </c>
      <c r="B85" s="305"/>
      <c r="C85" s="441" t="s">
        <v>31</v>
      </c>
      <c r="D85" s="575" t="s">
        <v>75</v>
      </c>
      <c r="E85" s="576" t="s">
        <v>457</v>
      </c>
      <c r="F85" s="304">
        <v>1.7</v>
      </c>
      <c r="G85" s="304">
        <v>0.6</v>
      </c>
      <c r="H85" s="662">
        <v>1.7999999999999999E-2</v>
      </c>
      <c r="I85" s="305">
        <v>48</v>
      </c>
      <c r="J85" s="663">
        <f t="shared" si="40"/>
        <v>48.96</v>
      </c>
      <c r="K85" s="305">
        <v>1</v>
      </c>
      <c r="L85" s="664" t="s">
        <v>32</v>
      </c>
      <c r="M85" s="852" t="s">
        <v>216</v>
      </c>
      <c r="N85" s="1009" t="s">
        <v>464</v>
      </c>
    </row>
    <row r="86" spans="1:14" s="660" customFormat="1">
      <c r="A86" s="851">
        <v>43900</v>
      </c>
      <c r="B86" s="574"/>
      <c r="C86" s="661" t="s">
        <v>31</v>
      </c>
      <c r="D86" s="575" t="s">
        <v>75</v>
      </c>
      <c r="E86" s="576" t="s">
        <v>458</v>
      </c>
      <c r="F86" s="304">
        <v>2</v>
      </c>
      <c r="G86" s="304">
        <v>0.6</v>
      </c>
      <c r="H86" s="662">
        <v>1.7999999999999999E-2</v>
      </c>
      <c r="I86" s="305">
        <v>49</v>
      </c>
      <c r="J86" s="663">
        <f t="shared" si="40"/>
        <v>58.8</v>
      </c>
      <c r="K86" s="578">
        <v>1</v>
      </c>
      <c r="L86" s="664" t="s">
        <v>32</v>
      </c>
      <c r="M86" s="852" t="s">
        <v>216</v>
      </c>
      <c r="N86" s="1009" t="s">
        <v>464</v>
      </c>
    </row>
    <row r="87" spans="1:14" s="660" customFormat="1">
      <c r="A87" s="851">
        <v>43900</v>
      </c>
      <c r="B87" s="305"/>
      <c r="C87" s="441" t="s">
        <v>31</v>
      </c>
      <c r="D87" s="575" t="s">
        <v>75</v>
      </c>
      <c r="E87" s="576" t="s">
        <v>459</v>
      </c>
      <c r="F87" s="304">
        <v>1.7</v>
      </c>
      <c r="G87" s="304">
        <v>0.6</v>
      </c>
      <c r="H87" s="662">
        <v>1.7999999999999999E-2</v>
      </c>
      <c r="I87" s="305">
        <v>48</v>
      </c>
      <c r="J87" s="663">
        <f t="shared" si="40"/>
        <v>48.96</v>
      </c>
      <c r="K87" s="305">
        <v>1</v>
      </c>
      <c r="L87" s="664" t="s">
        <v>32</v>
      </c>
      <c r="M87" s="852" t="s">
        <v>216</v>
      </c>
      <c r="N87" s="1009" t="s">
        <v>464</v>
      </c>
    </row>
    <row r="88" spans="1:14" s="660" customFormat="1">
      <c r="A88" s="851">
        <v>43900</v>
      </c>
      <c r="B88" s="305"/>
      <c r="C88" s="441" t="s">
        <v>31</v>
      </c>
      <c r="D88" s="575" t="s">
        <v>75</v>
      </c>
      <c r="E88" s="576" t="s">
        <v>460</v>
      </c>
      <c r="F88" s="304">
        <v>1.7</v>
      </c>
      <c r="G88" s="304">
        <v>0.6</v>
      </c>
      <c r="H88" s="662">
        <v>1.7999999999999999E-2</v>
      </c>
      <c r="I88" s="305">
        <v>48</v>
      </c>
      <c r="J88" s="663">
        <f t="shared" si="40"/>
        <v>48.96</v>
      </c>
      <c r="K88" s="305">
        <v>1</v>
      </c>
      <c r="L88" s="664" t="s">
        <v>32</v>
      </c>
      <c r="M88" s="852" t="s">
        <v>216</v>
      </c>
      <c r="N88" s="1009" t="s">
        <v>464</v>
      </c>
    </row>
    <row r="89" spans="1:14" s="660" customFormat="1">
      <c r="A89" s="851">
        <v>43900</v>
      </c>
      <c r="B89" s="305"/>
      <c r="C89" s="441" t="s">
        <v>31</v>
      </c>
      <c r="D89" s="575" t="s">
        <v>75</v>
      </c>
      <c r="E89" s="576" t="s">
        <v>461</v>
      </c>
      <c r="F89" s="304">
        <v>2</v>
      </c>
      <c r="G89" s="304">
        <v>0.6</v>
      </c>
      <c r="H89" s="662">
        <v>1.7999999999999999E-2</v>
      </c>
      <c r="I89" s="305">
        <v>48</v>
      </c>
      <c r="J89" s="663">
        <f t="shared" si="40"/>
        <v>57.599999999999994</v>
      </c>
      <c r="K89" s="305">
        <v>1</v>
      </c>
      <c r="L89" s="664" t="s">
        <v>32</v>
      </c>
      <c r="M89" s="852" t="s">
        <v>216</v>
      </c>
      <c r="N89" s="1009" t="s">
        <v>464</v>
      </c>
    </row>
    <row r="90" spans="1:14" s="660" customFormat="1">
      <c r="A90" s="851">
        <v>43900</v>
      </c>
      <c r="B90" s="574"/>
      <c r="C90" s="661" t="s">
        <v>31</v>
      </c>
      <c r="D90" s="575" t="s">
        <v>75</v>
      </c>
      <c r="E90" s="576" t="s">
        <v>462</v>
      </c>
      <c r="F90" s="304">
        <v>2</v>
      </c>
      <c r="G90" s="304">
        <v>0.6</v>
      </c>
      <c r="H90" s="662">
        <v>1.7999999999999999E-2</v>
      </c>
      <c r="I90" s="305">
        <v>50</v>
      </c>
      <c r="J90" s="663">
        <f t="shared" si="40"/>
        <v>60</v>
      </c>
      <c r="K90" s="578">
        <v>1</v>
      </c>
      <c r="L90" s="664" t="s">
        <v>32</v>
      </c>
      <c r="M90" s="852" t="s">
        <v>216</v>
      </c>
      <c r="N90" s="1009" t="s">
        <v>464</v>
      </c>
    </row>
    <row r="91" spans="1:14" s="660" customFormat="1" ht="16.5" thickBot="1">
      <c r="A91" s="853">
        <v>43900</v>
      </c>
      <c r="B91" s="854"/>
      <c r="C91" s="855" t="s">
        <v>31</v>
      </c>
      <c r="D91" s="856" t="s">
        <v>75</v>
      </c>
      <c r="E91" s="857" t="s">
        <v>463</v>
      </c>
      <c r="F91" s="911">
        <v>2</v>
      </c>
      <c r="G91" s="911">
        <v>0.6</v>
      </c>
      <c r="H91" s="858">
        <v>1.7999999999999999E-2</v>
      </c>
      <c r="I91" s="854">
        <v>48</v>
      </c>
      <c r="J91" s="859">
        <f t="shared" si="40"/>
        <v>57.599999999999994</v>
      </c>
      <c r="K91" s="854">
        <v>1</v>
      </c>
      <c r="L91" s="860" t="s">
        <v>32</v>
      </c>
      <c r="M91" s="1022" t="s">
        <v>216</v>
      </c>
      <c r="N91" s="1009" t="s">
        <v>464</v>
      </c>
    </row>
    <row r="92" spans="1:14" s="660" customFormat="1" ht="16.5" hidden="1" thickBot="1">
      <c r="A92" s="941">
        <v>43901</v>
      </c>
      <c r="B92" s="942"/>
      <c r="C92" s="943" t="s">
        <v>31</v>
      </c>
      <c r="D92" s="944" t="s">
        <v>76</v>
      </c>
      <c r="E92" s="945" t="s">
        <v>466</v>
      </c>
      <c r="F92" s="946">
        <v>0.25</v>
      </c>
      <c r="G92" s="946">
        <v>0.25</v>
      </c>
      <c r="H92" s="947">
        <v>0.03</v>
      </c>
      <c r="I92" s="942">
        <v>420</v>
      </c>
      <c r="J92" s="948">
        <f t="shared" si="40"/>
        <v>26.25</v>
      </c>
      <c r="K92" s="942">
        <v>1</v>
      </c>
      <c r="L92" s="949" t="s">
        <v>32</v>
      </c>
      <c r="M92" s="1023" t="s">
        <v>218</v>
      </c>
      <c r="N92" s="660" t="s">
        <v>467</v>
      </c>
    </row>
    <row r="93" spans="1:14" s="660" customFormat="1" hidden="1">
      <c r="A93" s="840">
        <v>43904</v>
      </c>
      <c r="B93" s="846"/>
      <c r="C93" s="874" t="s">
        <v>31</v>
      </c>
      <c r="D93" s="843" t="s">
        <v>76</v>
      </c>
      <c r="E93" s="844" t="s">
        <v>512</v>
      </c>
      <c r="F93" s="910">
        <v>0.25</v>
      </c>
      <c r="G93" s="910">
        <v>0.25</v>
      </c>
      <c r="H93" s="845">
        <v>0.03</v>
      </c>
      <c r="I93" s="846">
        <v>270</v>
      </c>
      <c r="J93" s="847">
        <f t="shared" si="40"/>
        <v>16.875</v>
      </c>
      <c r="K93" s="846">
        <v>1</v>
      </c>
      <c r="L93" s="849" t="s">
        <v>32</v>
      </c>
      <c r="M93" s="1035" t="s">
        <v>218</v>
      </c>
      <c r="N93" s="1074" t="s">
        <v>467</v>
      </c>
    </row>
    <row r="94" spans="1:14" hidden="1">
      <c r="A94" s="923">
        <v>43904</v>
      </c>
      <c r="B94" s="574"/>
      <c r="C94" s="661" t="s">
        <v>31</v>
      </c>
      <c r="D94" s="575" t="s">
        <v>76</v>
      </c>
      <c r="E94" s="576" t="s">
        <v>513</v>
      </c>
      <c r="F94" s="304">
        <v>0.25</v>
      </c>
      <c r="G94" s="304">
        <v>0.25</v>
      </c>
      <c r="H94" s="662">
        <v>0.03</v>
      </c>
      <c r="I94" s="305">
        <v>300</v>
      </c>
      <c r="J94" s="663">
        <f t="shared" si="40"/>
        <v>18.75</v>
      </c>
      <c r="K94" s="578">
        <v>1</v>
      </c>
      <c r="L94" s="664" t="s">
        <v>32</v>
      </c>
      <c r="M94" s="1036" t="s">
        <v>218</v>
      </c>
      <c r="N94" s="1074" t="s">
        <v>467</v>
      </c>
    </row>
    <row r="95" spans="1:14" ht="16.5" hidden="1" thickBot="1">
      <c r="A95" s="925">
        <v>43904</v>
      </c>
      <c r="B95" s="854"/>
      <c r="C95" s="855" t="s">
        <v>31</v>
      </c>
      <c r="D95" s="856" t="s">
        <v>78</v>
      </c>
      <c r="E95" s="857" t="s">
        <v>514</v>
      </c>
      <c r="F95" s="911">
        <v>1</v>
      </c>
      <c r="G95" s="911">
        <v>0.3</v>
      </c>
      <c r="H95" s="858">
        <v>0.2</v>
      </c>
      <c r="I95" s="854">
        <v>18</v>
      </c>
      <c r="J95" s="859">
        <f>F95*G95*I95*H95</f>
        <v>1.0799999999999998</v>
      </c>
      <c r="K95" s="854">
        <v>1</v>
      </c>
      <c r="L95" s="860"/>
      <c r="M95" s="1022" t="s">
        <v>219</v>
      </c>
      <c r="N95" s="623"/>
    </row>
    <row r="96" spans="1:14" hidden="1">
      <c r="A96" s="840">
        <v>43905</v>
      </c>
      <c r="B96" s="846"/>
      <c r="C96" s="874" t="s">
        <v>31</v>
      </c>
      <c r="D96" s="843" t="s">
        <v>78</v>
      </c>
      <c r="E96" s="844" t="s">
        <v>535</v>
      </c>
      <c r="F96" s="910">
        <v>1</v>
      </c>
      <c r="G96" s="910">
        <v>0.3</v>
      </c>
      <c r="H96" s="845">
        <v>0.2</v>
      </c>
      <c r="I96" s="846">
        <v>18</v>
      </c>
      <c r="J96" s="847">
        <f>F96*G96*I96*H96</f>
        <v>1.0799999999999998</v>
      </c>
      <c r="K96" s="846">
        <v>1</v>
      </c>
      <c r="L96" s="849"/>
      <c r="M96" s="1035" t="s">
        <v>219</v>
      </c>
      <c r="N96" s="623"/>
    </row>
    <row r="97" spans="1:14" hidden="1">
      <c r="A97" s="851">
        <v>43905</v>
      </c>
      <c r="B97" s="305"/>
      <c r="C97" s="441" t="s">
        <v>31</v>
      </c>
      <c r="D97" s="575" t="s">
        <v>78</v>
      </c>
      <c r="E97" s="576" t="s">
        <v>536</v>
      </c>
      <c r="F97" s="304">
        <v>1</v>
      </c>
      <c r="G97" s="304">
        <v>0.3</v>
      </c>
      <c r="H97" s="662">
        <v>0.2</v>
      </c>
      <c r="I97" s="305">
        <v>10</v>
      </c>
      <c r="J97" s="663">
        <f>F97*G97*I97*H97</f>
        <v>0.60000000000000009</v>
      </c>
      <c r="K97" s="305">
        <v>1</v>
      </c>
      <c r="L97" s="664"/>
      <c r="M97" s="1036" t="s">
        <v>219</v>
      </c>
      <c r="N97" s="623"/>
    </row>
    <row r="98" spans="1:14">
      <c r="A98" s="851">
        <v>43905</v>
      </c>
      <c r="B98" s="574"/>
      <c r="C98" s="661" t="s">
        <v>31</v>
      </c>
      <c r="D98" s="575" t="s">
        <v>75</v>
      </c>
      <c r="E98" s="576" t="s">
        <v>537</v>
      </c>
      <c r="F98" s="304">
        <v>1.7</v>
      </c>
      <c r="G98" s="304">
        <v>0.6</v>
      </c>
      <c r="H98" s="662">
        <v>1.7999999999999999E-2</v>
      </c>
      <c r="I98" s="305">
        <v>48</v>
      </c>
      <c r="J98" s="663">
        <f>F98*G98*I98</f>
        <v>48.96</v>
      </c>
      <c r="K98" s="578">
        <v>1</v>
      </c>
      <c r="L98" s="664"/>
      <c r="M98" s="852" t="s">
        <v>216</v>
      </c>
      <c r="N98" s="623"/>
    </row>
    <row r="99" spans="1:14">
      <c r="A99" s="851">
        <v>43905</v>
      </c>
      <c r="B99" s="574"/>
      <c r="C99" s="661" t="s">
        <v>31</v>
      </c>
      <c r="D99" s="575" t="s">
        <v>75</v>
      </c>
      <c r="E99" s="576" t="s">
        <v>538</v>
      </c>
      <c r="F99" s="304">
        <v>2</v>
      </c>
      <c r="G99" s="304">
        <v>0.6</v>
      </c>
      <c r="H99" s="662">
        <v>1.7999999999999999E-2</v>
      </c>
      <c r="I99" s="305">
        <v>48</v>
      </c>
      <c r="J99" s="663">
        <f>F99*G99*I99</f>
        <v>57.599999999999994</v>
      </c>
      <c r="K99" s="578">
        <v>1</v>
      </c>
      <c r="L99" s="664"/>
      <c r="M99" s="852" t="s">
        <v>216</v>
      </c>
      <c r="N99" s="623"/>
    </row>
    <row r="100" spans="1:14">
      <c r="A100" s="851">
        <v>43905</v>
      </c>
      <c r="B100" s="305"/>
      <c r="C100" s="441" t="s">
        <v>31</v>
      </c>
      <c r="D100" s="575" t="s">
        <v>75</v>
      </c>
      <c r="E100" s="576" t="s">
        <v>539</v>
      </c>
      <c r="F100" s="304">
        <v>2</v>
      </c>
      <c r="G100" s="304">
        <v>0.6</v>
      </c>
      <c r="H100" s="662">
        <v>1.7999999999999999E-2</v>
      </c>
      <c r="I100" s="305">
        <v>48</v>
      </c>
      <c r="J100" s="663">
        <f>F100*G100*I100</f>
        <v>57.599999999999994</v>
      </c>
      <c r="K100" s="305">
        <v>1</v>
      </c>
      <c r="L100" s="664"/>
      <c r="M100" s="852" t="s">
        <v>216</v>
      </c>
      <c r="N100" s="623"/>
    </row>
    <row r="101" spans="1:14">
      <c r="A101" s="851">
        <v>43905</v>
      </c>
      <c r="B101" s="305"/>
      <c r="C101" s="441" t="s">
        <v>31</v>
      </c>
      <c r="D101" s="575" t="s">
        <v>75</v>
      </c>
      <c r="E101" s="576" t="s">
        <v>540</v>
      </c>
      <c r="F101" s="304">
        <v>2</v>
      </c>
      <c r="G101" s="304">
        <v>0.6</v>
      </c>
      <c r="H101" s="662">
        <v>1.7999999999999999E-2</v>
      </c>
      <c r="I101" s="305">
        <v>48</v>
      </c>
      <c r="J101" s="663">
        <f t="shared" ref="J101:J143" si="42">F101*G101*I101</f>
        <v>57.599999999999994</v>
      </c>
      <c r="K101" s="305">
        <v>1</v>
      </c>
      <c r="L101" s="664"/>
      <c r="M101" s="852" t="s">
        <v>216</v>
      </c>
      <c r="N101" s="623"/>
    </row>
    <row r="102" spans="1:14" ht="16.5" thickBot="1">
      <c r="A102" s="851">
        <v>43905</v>
      </c>
      <c r="B102" s="305"/>
      <c r="C102" s="441" t="s">
        <v>31</v>
      </c>
      <c r="D102" s="575" t="s">
        <v>75</v>
      </c>
      <c r="E102" s="576" t="s">
        <v>541</v>
      </c>
      <c r="F102" s="304">
        <v>2</v>
      </c>
      <c r="G102" s="304">
        <v>0.6</v>
      </c>
      <c r="H102" s="662">
        <v>1.7999999999999999E-2</v>
      </c>
      <c r="I102" s="305">
        <v>48</v>
      </c>
      <c r="J102" s="663">
        <f>F102*G102*I102</f>
        <v>57.599999999999994</v>
      </c>
      <c r="K102" s="305">
        <v>1</v>
      </c>
      <c r="L102" s="664" t="s">
        <v>32</v>
      </c>
      <c r="M102" s="852" t="s">
        <v>216</v>
      </c>
      <c r="N102" s="623" t="s">
        <v>464</v>
      </c>
    </row>
    <row r="103" spans="1:14" ht="16.5" hidden="1" thickBot="1">
      <c r="A103" s="853">
        <v>43905</v>
      </c>
      <c r="B103" s="1043"/>
      <c r="C103" s="1044" t="s">
        <v>31</v>
      </c>
      <c r="D103" s="856" t="s">
        <v>76</v>
      </c>
      <c r="E103" s="857" t="s">
        <v>542</v>
      </c>
      <c r="F103" s="911">
        <v>0.25</v>
      </c>
      <c r="G103" s="911">
        <v>0.25</v>
      </c>
      <c r="H103" s="858">
        <v>0.03</v>
      </c>
      <c r="I103" s="854">
        <v>340</v>
      </c>
      <c r="J103" s="859">
        <f>F103*G103*I103</f>
        <v>21.25</v>
      </c>
      <c r="K103" s="1045">
        <v>1</v>
      </c>
      <c r="L103" s="860" t="s">
        <v>32</v>
      </c>
      <c r="M103" s="861" t="s">
        <v>218</v>
      </c>
      <c r="N103" s="1074" t="s">
        <v>467</v>
      </c>
    </row>
    <row r="104" spans="1:14">
      <c r="A104" s="840">
        <v>43906</v>
      </c>
      <c r="B104" s="846"/>
      <c r="C104" s="874" t="s">
        <v>31</v>
      </c>
      <c r="D104" s="843" t="s">
        <v>75</v>
      </c>
      <c r="E104" s="844" t="s">
        <v>551</v>
      </c>
      <c r="F104" s="910">
        <v>1.7</v>
      </c>
      <c r="G104" s="910">
        <v>0.6</v>
      </c>
      <c r="H104" s="845">
        <v>1.7999999999999999E-2</v>
      </c>
      <c r="I104" s="846">
        <v>49</v>
      </c>
      <c r="J104" s="847">
        <f>F104*G104*I104</f>
        <v>49.980000000000004</v>
      </c>
      <c r="K104" s="846">
        <v>1</v>
      </c>
      <c r="L104" s="849" t="s">
        <v>32</v>
      </c>
      <c r="M104" s="850" t="s">
        <v>216</v>
      </c>
      <c r="N104" s="1069" t="s">
        <v>464</v>
      </c>
    </row>
    <row r="105" spans="1:14">
      <c r="A105" s="851">
        <v>43906</v>
      </c>
      <c r="B105" s="305"/>
      <c r="C105" s="441" t="s">
        <v>31</v>
      </c>
      <c r="D105" s="575" t="s">
        <v>75</v>
      </c>
      <c r="E105" s="576" t="s">
        <v>552</v>
      </c>
      <c r="F105" s="304">
        <v>2</v>
      </c>
      <c r="G105" s="304">
        <v>0.6</v>
      </c>
      <c r="H105" s="662">
        <v>1.7999999999999999E-2</v>
      </c>
      <c r="I105" s="305">
        <v>45</v>
      </c>
      <c r="J105" s="663">
        <f>F105*G105*I105</f>
        <v>54</v>
      </c>
      <c r="K105" s="305">
        <v>1</v>
      </c>
      <c r="L105" s="664" t="s">
        <v>32</v>
      </c>
      <c r="M105" s="852" t="s">
        <v>219</v>
      </c>
      <c r="N105" s="1069" t="s">
        <v>464</v>
      </c>
    </row>
    <row r="106" spans="1:14" ht="16.5" thickBot="1">
      <c r="A106" s="925">
        <v>43906</v>
      </c>
      <c r="B106" s="1052"/>
      <c r="C106" s="1053" t="s">
        <v>31</v>
      </c>
      <c r="D106" s="1054" t="s">
        <v>75</v>
      </c>
      <c r="E106" s="1055" t="s">
        <v>567</v>
      </c>
      <c r="F106" s="1060">
        <v>1.7</v>
      </c>
      <c r="G106" s="1060">
        <v>0.6</v>
      </c>
      <c r="H106" s="1056">
        <v>1.7999999999999999E-2</v>
      </c>
      <c r="I106" s="1052">
        <v>49</v>
      </c>
      <c r="J106" s="1057">
        <f t="shared" si="42"/>
        <v>49.980000000000004</v>
      </c>
      <c r="K106" s="1052">
        <v>1</v>
      </c>
      <c r="L106" s="1058" t="s">
        <v>32</v>
      </c>
      <c r="M106" s="1059" t="s">
        <v>216</v>
      </c>
      <c r="N106" s="1069" t="s">
        <v>464</v>
      </c>
    </row>
    <row r="107" spans="1:14">
      <c r="A107" s="840">
        <v>43907</v>
      </c>
      <c r="B107" s="846"/>
      <c r="C107" s="874" t="s">
        <v>31</v>
      </c>
      <c r="D107" s="843" t="s">
        <v>75</v>
      </c>
      <c r="E107" s="844" t="s">
        <v>585</v>
      </c>
      <c r="F107" s="910">
        <v>1.7</v>
      </c>
      <c r="G107" s="910">
        <v>0.6</v>
      </c>
      <c r="H107" s="845">
        <v>1.7999999999999999E-2</v>
      </c>
      <c r="I107" s="846">
        <v>48</v>
      </c>
      <c r="J107" s="847">
        <f t="shared" si="42"/>
        <v>48.96</v>
      </c>
      <c r="K107" s="846">
        <v>1</v>
      </c>
      <c r="L107" s="849" t="s">
        <v>32</v>
      </c>
      <c r="M107" s="850" t="s">
        <v>216</v>
      </c>
      <c r="N107" s="1069" t="s">
        <v>464</v>
      </c>
    </row>
    <row r="108" spans="1:14">
      <c r="A108" s="851">
        <v>43907</v>
      </c>
      <c r="B108" s="305"/>
      <c r="C108" s="441" t="s">
        <v>31</v>
      </c>
      <c r="D108" s="575" t="s">
        <v>75</v>
      </c>
      <c r="E108" s="576" t="s">
        <v>586</v>
      </c>
      <c r="F108" s="304">
        <v>1.7</v>
      </c>
      <c r="G108" s="304">
        <v>0.6</v>
      </c>
      <c r="H108" s="662">
        <v>1.7999999999999999E-2</v>
      </c>
      <c r="I108" s="305">
        <v>49</v>
      </c>
      <c r="J108" s="663">
        <f t="shared" si="42"/>
        <v>49.980000000000004</v>
      </c>
      <c r="K108" s="305">
        <v>1</v>
      </c>
      <c r="L108" s="664" t="s">
        <v>32</v>
      </c>
      <c r="M108" s="852" t="s">
        <v>216</v>
      </c>
      <c r="N108" s="1069" t="s">
        <v>464</v>
      </c>
    </row>
    <row r="109" spans="1:14" ht="16.5" thickBot="1">
      <c r="A109" s="853">
        <v>43907</v>
      </c>
      <c r="B109" s="854"/>
      <c r="C109" s="855" t="s">
        <v>31</v>
      </c>
      <c r="D109" s="856" t="s">
        <v>75</v>
      </c>
      <c r="E109" s="857" t="s">
        <v>587</v>
      </c>
      <c r="F109" s="911">
        <v>2</v>
      </c>
      <c r="G109" s="911">
        <v>0.6</v>
      </c>
      <c r="H109" s="858">
        <v>1.7999999999999999E-2</v>
      </c>
      <c r="I109" s="854">
        <v>48</v>
      </c>
      <c r="J109" s="859">
        <f t="shared" si="42"/>
        <v>57.599999999999994</v>
      </c>
      <c r="K109" s="854">
        <v>1</v>
      </c>
      <c r="L109" s="860" t="s">
        <v>32</v>
      </c>
      <c r="M109" s="861" t="s">
        <v>216</v>
      </c>
      <c r="N109" s="1069" t="s">
        <v>464</v>
      </c>
    </row>
    <row r="110" spans="1:14" ht="16.5" thickBot="1">
      <c r="A110" s="941">
        <v>43908</v>
      </c>
      <c r="B110" s="942"/>
      <c r="C110" s="943" t="s">
        <v>31</v>
      </c>
      <c r="D110" s="944" t="s">
        <v>75</v>
      </c>
      <c r="E110" s="945" t="s">
        <v>633</v>
      </c>
      <c r="F110" s="946">
        <v>1.7</v>
      </c>
      <c r="G110" s="946">
        <v>0.6</v>
      </c>
      <c r="H110" s="947">
        <v>1.7999999999999999E-2</v>
      </c>
      <c r="I110" s="942">
        <v>47</v>
      </c>
      <c r="J110" s="948">
        <f t="shared" si="42"/>
        <v>47.94</v>
      </c>
      <c r="K110" s="942">
        <v>1</v>
      </c>
      <c r="L110" s="949" t="s">
        <v>32</v>
      </c>
      <c r="M110" s="950" t="s">
        <v>216</v>
      </c>
      <c r="N110" s="1069" t="s">
        <v>464</v>
      </c>
    </row>
    <row r="111" spans="1:14" ht="16.5" thickBot="1">
      <c r="A111" s="840">
        <v>43909</v>
      </c>
      <c r="B111" s="846"/>
      <c r="C111" s="874" t="s">
        <v>31</v>
      </c>
      <c r="D111" s="843" t="s">
        <v>75</v>
      </c>
      <c r="E111" s="844" t="s">
        <v>637</v>
      </c>
      <c r="F111" s="910">
        <v>2</v>
      </c>
      <c r="G111" s="910">
        <v>0.6</v>
      </c>
      <c r="H111" s="845">
        <v>1.7999999999999999E-2</v>
      </c>
      <c r="I111" s="846">
        <v>47</v>
      </c>
      <c r="J111" s="847">
        <f t="shared" si="42"/>
        <v>56.4</v>
      </c>
      <c r="K111" s="846">
        <v>1</v>
      </c>
      <c r="L111" s="849" t="s">
        <v>32</v>
      </c>
      <c r="M111" s="850" t="s">
        <v>216</v>
      </c>
      <c r="N111" s="1069" t="s">
        <v>464</v>
      </c>
    </row>
    <row r="112" spans="1:14" ht="16.5" hidden="1" thickBot="1">
      <c r="A112" s="853">
        <v>43909</v>
      </c>
      <c r="B112" s="1043"/>
      <c r="C112" s="1044" t="s">
        <v>31</v>
      </c>
      <c r="D112" s="856" t="s">
        <v>76</v>
      </c>
      <c r="E112" s="857" t="s">
        <v>654</v>
      </c>
      <c r="F112" s="911">
        <v>0.25</v>
      </c>
      <c r="G112" s="911">
        <v>0.25</v>
      </c>
      <c r="H112" s="858">
        <v>0.03</v>
      </c>
      <c r="I112" s="854">
        <v>280</v>
      </c>
      <c r="J112" s="859">
        <f t="shared" si="42"/>
        <v>17.5</v>
      </c>
      <c r="K112" s="1045">
        <v>1</v>
      </c>
      <c r="L112" s="860" t="s">
        <v>32</v>
      </c>
      <c r="M112" s="861" t="s">
        <v>218</v>
      </c>
      <c r="N112" s="1074" t="s">
        <v>467</v>
      </c>
    </row>
    <row r="113" spans="1:13">
      <c r="A113" s="840">
        <v>43910</v>
      </c>
      <c r="B113" s="846"/>
      <c r="C113" s="874" t="s">
        <v>31</v>
      </c>
      <c r="D113" s="843" t="s">
        <v>75</v>
      </c>
      <c r="E113" s="844" t="s">
        <v>662</v>
      </c>
      <c r="F113" s="910">
        <v>2</v>
      </c>
      <c r="G113" s="910">
        <v>0.6</v>
      </c>
      <c r="H113" s="845">
        <v>1.7999999999999999E-2</v>
      </c>
      <c r="I113" s="846">
        <v>47</v>
      </c>
      <c r="J113" s="847">
        <f t="shared" si="42"/>
        <v>56.4</v>
      </c>
      <c r="K113" s="846">
        <v>1</v>
      </c>
      <c r="L113" s="849"/>
      <c r="M113" s="850" t="s">
        <v>216</v>
      </c>
    </row>
    <row r="114" spans="1:13" ht="16.5" thickBot="1">
      <c r="A114" s="853">
        <v>43910</v>
      </c>
      <c r="B114" s="854"/>
      <c r="C114" s="855" t="s">
        <v>31</v>
      </c>
      <c r="D114" s="856" t="s">
        <v>75</v>
      </c>
      <c r="E114" s="857" t="s">
        <v>663</v>
      </c>
      <c r="F114" s="911">
        <v>1.7</v>
      </c>
      <c r="G114" s="911">
        <v>0.6</v>
      </c>
      <c r="H114" s="858">
        <v>1.7999999999999999E-2</v>
      </c>
      <c r="I114" s="854">
        <v>48</v>
      </c>
      <c r="J114" s="859">
        <f t="shared" si="42"/>
        <v>48.96</v>
      </c>
      <c r="K114" s="854">
        <v>1</v>
      </c>
      <c r="L114" s="860"/>
      <c r="M114" s="861" t="s">
        <v>216</v>
      </c>
    </row>
    <row r="115" spans="1:13">
      <c r="A115" s="1079">
        <v>43911</v>
      </c>
      <c r="B115" s="1080"/>
      <c r="C115" s="1081" t="s">
        <v>31</v>
      </c>
      <c r="D115" s="1082" t="s">
        <v>75</v>
      </c>
      <c r="E115" s="1083" t="s">
        <v>665</v>
      </c>
      <c r="F115" s="1084">
        <v>2</v>
      </c>
      <c r="G115" s="1084">
        <v>0.6</v>
      </c>
      <c r="H115" s="1085">
        <v>1.7999999999999999E-2</v>
      </c>
      <c r="I115" s="1080">
        <v>46</v>
      </c>
      <c r="J115" s="1086">
        <f t="shared" si="42"/>
        <v>55.199999999999996</v>
      </c>
      <c r="K115" s="1080">
        <v>1</v>
      </c>
      <c r="L115" s="1087"/>
      <c r="M115" s="1088" t="s">
        <v>216</v>
      </c>
    </row>
    <row r="116" spans="1:13" ht="16.5" thickBot="1">
      <c r="A116" s="1089">
        <v>43911</v>
      </c>
      <c r="B116" s="1090"/>
      <c r="C116" s="1091" t="s">
        <v>31</v>
      </c>
      <c r="D116" s="1092" t="s">
        <v>75</v>
      </c>
      <c r="E116" s="1093" t="s">
        <v>666</v>
      </c>
      <c r="F116" s="1100">
        <v>1.7</v>
      </c>
      <c r="G116" s="1100">
        <v>0.6</v>
      </c>
      <c r="H116" s="1094">
        <v>1.7999999999999999E-2</v>
      </c>
      <c r="I116" s="1095">
        <v>47</v>
      </c>
      <c r="J116" s="1096">
        <f t="shared" si="42"/>
        <v>47.94</v>
      </c>
      <c r="K116" s="1097">
        <v>1</v>
      </c>
      <c r="L116" s="1098"/>
      <c r="M116" s="1099" t="s">
        <v>216</v>
      </c>
    </row>
    <row r="117" spans="1:13" ht="16.5" hidden="1" thickBot="1">
      <c r="A117" s="941">
        <v>43911</v>
      </c>
      <c r="B117" s="942"/>
      <c r="C117" s="943" t="s">
        <v>31</v>
      </c>
      <c r="D117" s="944" t="s">
        <v>78</v>
      </c>
      <c r="E117" s="945" t="s">
        <v>682</v>
      </c>
      <c r="F117" s="946">
        <v>0.1</v>
      </c>
      <c r="G117" s="946">
        <v>0.2</v>
      </c>
      <c r="H117" s="947">
        <v>1</v>
      </c>
      <c r="I117" s="942">
        <v>15</v>
      </c>
      <c r="J117" s="948">
        <f>F117*G117*I117*H117</f>
        <v>0.30000000000000004</v>
      </c>
      <c r="K117" s="942">
        <v>1</v>
      </c>
      <c r="L117" s="949"/>
      <c r="M117" s="1023" t="s">
        <v>218</v>
      </c>
    </row>
    <row r="118" spans="1:13" ht="16.5" thickBot="1">
      <c r="A118" s="941">
        <v>43912</v>
      </c>
      <c r="B118" s="942"/>
      <c r="C118" s="943" t="s">
        <v>31</v>
      </c>
      <c r="D118" s="944" t="s">
        <v>75</v>
      </c>
      <c r="E118" s="945" t="s">
        <v>688</v>
      </c>
      <c r="F118" s="946">
        <v>2</v>
      </c>
      <c r="G118" s="946">
        <v>0.6</v>
      </c>
      <c r="H118" s="947">
        <v>1.7999999999999999E-2</v>
      </c>
      <c r="I118" s="942">
        <v>47</v>
      </c>
      <c r="J118" s="948">
        <f>F118*G118*I118</f>
        <v>56.4</v>
      </c>
      <c r="K118" s="942">
        <v>1</v>
      </c>
      <c r="L118" s="949"/>
      <c r="M118" s="1023" t="s">
        <v>216</v>
      </c>
    </row>
    <row r="119" spans="1:13">
      <c r="A119" s="834"/>
      <c r="B119" s="307"/>
      <c r="C119" s="442" t="s">
        <v>31</v>
      </c>
      <c r="D119" s="835"/>
      <c r="E119" s="836"/>
      <c r="F119" s="1034"/>
      <c r="G119" s="1034"/>
      <c r="H119" s="837">
        <v>1.7999999999999999E-2</v>
      </c>
      <c r="I119" s="307"/>
      <c r="J119" s="838">
        <f t="shared" si="42"/>
        <v>0</v>
      </c>
      <c r="K119" s="307">
        <v>1</v>
      </c>
      <c r="L119" s="839"/>
      <c r="M119" s="307"/>
    </row>
    <row r="120" spans="1:13">
      <c r="A120" s="573"/>
      <c r="B120" s="574"/>
      <c r="C120" s="661" t="s">
        <v>31</v>
      </c>
      <c r="D120" s="575"/>
      <c r="E120" s="576"/>
      <c r="F120" s="633"/>
      <c r="G120" s="633"/>
      <c r="H120" s="662">
        <v>1.7999999999999999E-2</v>
      </c>
      <c r="I120" s="305"/>
      <c r="J120" s="663">
        <f t="shared" si="42"/>
        <v>0</v>
      </c>
      <c r="K120" s="578">
        <v>1</v>
      </c>
      <c r="L120" s="664"/>
      <c r="M120" s="305"/>
    </row>
    <row r="121" spans="1:13">
      <c r="A121" s="573"/>
      <c r="B121" s="305"/>
      <c r="C121" s="441" t="s">
        <v>31</v>
      </c>
      <c r="D121" s="575"/>
      <c r="E121" s="576"/>
      <c r="F121" s="633"/>
      <c r="G121" s="633"/>
      <c r="H121" s="662">
        <v>1.7999999999999999E-2</v>
      </c>
      <c r="I121" s="305"/>
      <c r="J121" s="663">
        <f t="shared" si="42"/>
        <v>0</v>
      </c>
      <c r="K121" s="305">
        <v>1</v>
      </c>
      <c r="L121" s="664"/>
      <c r="M121" s="305"/>
    </row>
    <row r="122" spans="1:13">
      <c r="A122" s="573"/>
      <c r="B122" s="305"/>
      <c r="C122" s="441" t="s">
        <v>31</v>
      </c>
      <c r="D122" s="575"/>
      <c r="E122" s="576"/>
      <c r="F122" s="633"/>
      <c r="G122" s="633"/>
      <c r="H122" s="662">
        <v>1.7999999999999999E-2</v>
      </c>
      <c r="I122" s="305"/>
      <c r="J122" s="663">
        <f t="shared" si="42"/>
        <v>0</v>
      </c>
      <c r="K122" s="305">
        <v>1</v>
      </c>
      <c r="L122" s="664"/>
      <c r="M122" s="305"/>
    </row>
    <row r="123" spans="1:13">
      <c r="A123" s="573"/>
      <c r="B123" s="305"/>
      <c r="C123" s="441" t="s">
        <v>31</v>
      </c>
      <c r="D123" s="575"/>
      <c r="E123" s="576"/>
      <c r="F123" s="633"/>
      <c r="G123" s="633"/>
      <c r="H123" s="662">
        <v>1.7999999999999999E-2</v>
      </c>
      <c r="I123" s="305"/>
      <c r="J123" s="663">
        <f t="shared" si="42"/>
        <v>0</v>
      </c>
      <c r="K123" s="305">
        <v>1</v>
      </c>
      <c r="L123" s="664"/>
      <c r="M123" s="305"/>
    </row>
    <row r="124" spans="1:13">
      <c r="A124" s="805"/>
      <c r="B124" s="305"/>
      <c r="C124" s="441" t="s">
        <v>31</v>
      </c>
      <c r="D124" s="441"/>
      <c r="E124" s="441"/>
      <c r="F124" s="304"/>
      <c r="G124" s="304"/>
      <c r="H124" s="305">
        <v>0.02</v>
      </c>
      <c r="I124" s="305"/>
      <c r="J124" s="663">
        <f t="shared" si="42"/>
        <v>0</v>
      </c>
      <c r="K124" s="305">
        <v>1</v>
      </c>
      <c r="L124" s="497"/>
      <c r="M124" s="305"/>
    </row>
    <row r="125" spans="1:13">
      <c r="A125" s="805"/>
      <c r="B125" s="305"/>
      <c r="C125" s="441" t="s">
        <v>31</v>
      </c>
      <c r="D125" s="441"/>
      <c r="E125" s="441"/>
      <c r="F125" s="304"/>
      <c r="G125" s="304"/>
      <c r="H125" s="305">
        <v>0.02</v>
      </c>
      <c r="I125" s="305"/>
      <c r="J125" s="663">
        <f t="shared" si="42"/>
        <v>0</v>
      </c>
      <c r="K125" s="305">
        <v>1</v>
      </c>
      <c r="L125" s="497"/>
      <c r="M125" s="305"/>
    </row>
    <row r="126" spans="1:13">
      <c r="A126" s="805"/>
      <c r="B126" s="305"/>
      <c r="C126" s="441" t="s">
        <v>31</v>
      </c>
      <c r="D126" s="441"/>
      <c r="E126" s="441"/>
      <c r="F126" s="304"/>
      <c r="G126" s="304"/>
      <c r="H126" s="305">
        <v>0.02</v>
      </c>
      <c r="I126" s="305"/>
      <c r="J126" s="663">
        <f t="shared" si="42"/>
        <v>0</v>
      </c>
      <c r="K126" s="305">
        <v>1</v>
      </c>
      <c r="L126" s="497"/>
      <c r="M126" s="305"/>
    </row>
    <row r="127" spans="1:13">
      <c r="A127" s="805"/>
      <c r="B127" s="305"/>
      <c r="C127" s="441" t="s">
        <v>31</v>
      </c>
      <c r="D127" s="441"/>
      <c r="E127" s="441"/>
      <c r="F127" s="304"/>
      <c r="G127" s="304"/>
      <c r="H127" s="305">
        <v>0.15</v>
      </c>
      <c r="I127" s="305"/>
      <c r="J127" s="663">
        <f t="shared" si="42"/>
        <v>0</v>
      </c>
      <c r="K127" s="305">
        <v>1</v>
      </c>
      <c r="L127" s="497"/>
      <c r="M127" s="305"/>
    </row>
    <row r="128" spans="1:13">
      <c r="A128" s="805"/>
      <c r="B128" s="305"/>
      <c r="C128" s="441" t="s">
        <v>31</v>
      </c>
      <c r="D128" s="441"/>
      <c r="E128" s="441"/>
      <c r="F128" s="304"/>
      <c r="G128" s="304"/>
      <c r="H128" s="305">
        <v>0.15</v>
      </c>
      <c r="I128" s="305"/>
      <c r="J128" s="663">
        <f t="shared" si="42"/>
        <v>0</v>
      </c>
      <c r="K128" s="305">
        <v>1</v>
      </c>
      <c r="L128" s="497"/>
      <c r="M128" s="305"/>
    </row>
    <row r="129" spans="1:13">
      <c r="A129" s="805"/>
      <c r="B129" s="305"/>
      <c r="C129" s="441" t="s">
        <v>31</v>
      </c>
      <c r="D129" s="441"/>
      <c r="E129" s="441"/>
      <c r="F129" s="304"/>
      <c r="G129" s="304"/>
      <c r="H129" s="305">
        <v>0.02</v>
      </c>
      <c r="I129" s="305"/>
      <c r="J129" s="663">
        <f t="shared" si="42"/>
        <v>0</v>
      </c>
      <c r="K129" s="305">
        <v>1</v>
      </c>
      <c r="L129" s="497"/>
      <c r="M129" s="305"/>
    </row>
    <row r="130" spans="1:13">
      <c r="A130" s="805"/>
      <c r="B130" s="305"/>
      <c r="C130" s="441" t="s">
        <v>31</v>
      </c>
      <c r="D130" s="441"/>
      <c r="E130" s="441"/>
      <c r="F130" s="304"/>
      <c r="G130" s="304"/>
      <c r="H130" s="305">
        <v>0.15</v>
      </c>
      <c r="I130" s="305"/>
      <c r="J130" s="663">
        <f t="shared" si="42"/>
        <v>0</v>
      </c>
      <c r="K130" s="305">
        <v>1</v>
      </c>
      <c r="L130" s="497"/>
      <c r="M130" s="305"/>
    </row>
    <row r="131" spans="1:13">
      <c r="A131" s="805"/>
      <c r="B131" s="305"/>
      <c r="C131" s="441" t="s">
        <v>31</v>
      </c>
      <c r="D131" s="441"/>
      <c r="E131" s="441"/>
      <c r="F131" s="304"/>
      <c r="G131" s="304"/>
      <c r="H131" s="305">
        <v>1.7999999999999999E-2</v>
      </c>
      <c r="I131" s="305"/>
      <c r="J131" s="663">
        <f t="shared" si="42"/>
        <v>0</v>
      </c>
      <c r="K131" s="305">
        <v>1</v>
      </c>
      <c r="L131" s="497"/>
      <c r="M131" s="305"/>
    </row>
    <row r="132" spans="1:13">
      <c r="A132" s="805"/>
      <c r="B132" s="305"/>
      <c r="C132" s="441" t="s">
        <v>31</v>
      </c>
      <c r="D132" s="441"/>
      <c r="E132" s="441"/>
      <c r="F132" s="304"/>
      <c r="G132" s="304"/>
      <c r="H132" s="305">
        <v>0.15</v>
      </c>
      <c r="I132" s="305"/>
      <c r="J132" s="663">
        <f t="shared" si="42"/>
        <v>0</v>
      </c>
      <c r="K132" s="305">
        <v>1</v>
      </c>
      <c r="L132" s="497"/>
      <c r="M132" s="305"/>
    </row>
    <row r="133" spans="1:13">
      <c r="A133" s="805"/>
      <c r="B133" s="305"/>
      <c r="C133" s="441" t="s">
        <v>31</v>
      </c>
      <c r="D133" s="441"/>
      <c r="E133" s="441"/>
      <c r="F133" s="304"/>
      <c r="G133" s="304"/>
      <c r="H133" s="305">
        <v>0.02</v>
      </c>
      <c r="I133" s="305"/>
      <c r="J133" s="663">
        <f t="shared" si="42"/>
        <v>0</v>
      </c>
      <c r="K133" s="305">
        <v>1</v>
      </c>
      <c r="L133" s="497"/>
      <c r="M133" s="305"/>
    </row>
    <row r="134" spans="1:13">
      <c r="A134" s="805"/>
      <c r="B134" s="305"/>
      <c r="C134" s="441" t="s">
        <v>31</v>
      </c>
      <c r="D134" s="441"/>
      <c r="E134" s="441"/>
      <c r="F134" s="304"/>
      <c r="G134" s="304"/>
      <c r="H134" s="305">
        <v>1.7999999999999999E-2</v>
      </c>
      <c r="I134" s="305"/>
      <c r="J134" s="663">
        <f t="shared" si="42"/>
        <v>0</v>
      </c>
      <c r="K134" s="305">
        <v>1</v>
      </c>
      <c r="L134" s="497"/>
      <c r="M134" s="305"/>
    </row>
    <row r="135" spans="1:13" s="770" customFormat="1">
      <c r="A135" s="805"/>
      <c r="B135" s="305"/>
      <c r="C135" s="441" t="s">
        <v>31</v>
      </c>
      <c r="D135" s="441"/>
      <c r="E135" s="441"/>
      <c r="F135" s="304"/>
      <c r="G135" s="304"/>
      <c r="H135" s="305">
        <v>0.02</v>
      </c>
      <c r="I135" s="305"/>
      <c r="J135" s="663">
        <f t="shared" si="42"/>
        <v>0</v>
      </c>
      <c r="K135" s="305">
        <v>1</v>
      </c>
      <c r="L135" s="497"/>
      <c r="M135" s="305"/>
    </row>
    <row r="136" spans="1:13" s="770" customFormat="1">
      <c r="A136" s="805"/>
      <c r="B136" s="305"/>
      <c r="C136" s="441" t="s">
        <v>31</v>
      </c>
      <c r="D136" s="441"/>
      <c r="E136" s="441"/>
      <c r="F136" s="304"/>
      <c r="G136" s="304"/>
      <c r="H136" s="305">
        <v>1.7999999999999999E-2</v>
      </c>
      <c r="I136" s="305"/>
      <c r="J136" s="663">
        <f t="shared" si="42"/>
        <v>0</v>
      </c>
      <c r="K136" s="305">
        <v>1</v>
      </c>
      <c r="L136" s="497"/>
      <c r="M136" s="305"/>
    </row>
    <row r="137" spans="1:13" s="770" customFormat="1">
      <c r="A137" s="805"/>
      <c r="B137" s="305"/>
      <c r="C137" s="441" t="s">
        <v>31</v>
      </c>
      <c r="D137" s="441"/>
      <c r="E137" s="441"/>
      <c r="F137" s="304"/>
      <c r="G137" s="304"/>
      <c r="H137" s="305">
        <v>1.7999999999999999E-2</v>
      </c>
      <c r="I137" s="305"/>
      <c r="J137" s="663">
        <f t="shared" si="42"/>
        <v>0</v>
      </c>
      <c r="K137" s="305">
        <v>1</v>
      </c>
      <c r="L137" s="497"/>
      <c r="M137" s="305"/>
    </row>
    <row r="138" spans="1:13" s="770" customFormat="1">
      <c r="A138" s="805"/>
      <c r="B138" s="305"/>
      <c r="C138" s="441" t="s">
        <v>31</v>
      </c>
      <c r="D138" s="441"/>
      <c r="E138" s="441"/>
      <c r="F138" s="304"/>
      <c r="G138" s="304"/>
      <c r="H138" s="305">
        <v>0.15</v>
      </c>
      <c r="I138" s="305"/>
      <c r="J138" s="663">
        <f t="shared" si="42"/>
        <v>0</v>
      </c>
      <c r="K138" s="305">
        <v>1</v>
      </c>
      <c r="L138" s="497"/>
      <c r="M138" s="305"/>
    </row>
    <row r="139" spans="1:13" s="770" customFormat="1">
      <c r="A139" s="805"/>
      <c r="B139" s="305"/>
      <c r="C139" s="441" t="s">
        <v>31</v>
      </c>
      <c r="D139" s="441"/>
      <c r="E139" s="441"/>
      <c r="F139" s="304"/>
      <c r="G139" s="304"/>
      <c r="H139" s="305">
        <v>1.7999999999999999E-2</v>
      </c>
      <c r="I139" s="305"/>
      <c r="J139" s="663">
        <f t="shared" si="42"/>
        <v>0</v>
      </c>
      <c r="K139" s="305">
        <v>1</v>
      </c>
      <c r="L139" s="497"/>
      <c r="M139" s="305"/>
    </row>
    <row r="140" spans="1:13" s="770" customFormat="1">
      <c r="A140" s="805"/>
      <c r="B140" s="305"/>
      <c r="C140" s="441" t="s">
        <v>31</v>
      </c>
      <c r="D140" s="441"/>
      <c r="E140" s="441"/>
      <c r="F140" s="304"/>
      <c r="G140" s="304"/>
      <c r="H140" s="305">
        <v>1.7999999999999999E-2</v>
      </c>
      <c r="I140" s="305"/>
      <c r="J140" s="663">
        <f t="shared" si="42"/>
        <v>0</v>
      </c>
      <c r="K140" s="305">
        <v>1</v>
      </c>
      <c r="L140" s="497"/>
      <c r="M140" s="305"/>
    </row>
    <row r="141" spans="1:13">
      <c r="A141" s="805"/>
      <c r="B141" s="305"/>
      <c r="C141" s="441" t="s">
        <v>31</v>
      </c>
      <c r="D141" s="441"/>
      <c r="E141" s="441"/>
      <c r="F141" s="304"/>
      <c r="G141" s="304"/>
      <c r="H141" s="305">
        <v>1.7999999999999999E-2</v>
      </c>
      <c r="I141" s="305"/>
      <c r="J141" s="663">
        <f t="shared" si="42"/>
        <v>0</v>
      </c>
      <c r="K141" s="305">
        <v>1</v>
      </c>
      <c r="L141" s="497"/>
      <c r="M141" s="305"/>
    </row>
    <row r="142" spans="1:13">
      <c r="A142" s="805"/>
      <c r="B142" s="305"/>
      <c r="C142" s="441" t="s">
        <v>31</v>
      </c>
      <c r="D142" s="441"/>
      <c r="E142" s="441"/>
      <c r="F142" s="304"/>
      <c r="G142" s="304"/>
      <c r="H142" s="305">
        <v>1.7999999999999999E-2</v>
      </c>
      <c r="I142" s="305"/>
      <c r="J142" s="663">
        <f t="shared" si="42"/>
        <v>0</v>
      </c>
      <c r="K142" s="305">
        <v>1</v>
      </c>
      <c r="L142" s="497"/>
      <c r="M142" s="305"/>
    </row>
    <row r="143" spans="1:13">
      <c r="A143" s="805"/>
      <c r="B143" s="305"/>
      <c r="C143" s="441" t="s">
        <v>31</v>
      </c>
      <c r="D143" s="441"/>
      <c r="E143" s="441"/>
      <c r="F143" s="304"/>
      <c r="G143" s="304"/>
      <c r="H143" s="305">
        <v>1.7999999999999999E-2</v>
      </c>
      <c r="I143" s="305"/>
      <c r="J143" s="663">
        <f t="shared" si="42"/>
        <v>0</v>
      </c>
      <c r="K143" s="305">
        <v>1</v>
      </c>
      <c r="L143" s="497"/>
      <c r="M143" s="305"/>
    </row>
    <row r="144" spans="1:13">
      <c r="A144" s="307"/>
      <c r="B144" s="307"/>
      <c r="C144" s="442"/>
      <c r="D144" s="442"/>
      <c r="E144" s="442"/>
      <c r="F144" s="307"/>
      <c r="G144" s="306"/>
      <c r="H144" s="307"/>
      <c r="I144" s="307"/>
      <c r="J144" s="307"/>
      <c r="K144" s="307"/>
      <c r="L144" s="499"/>
      <c r="M144" s="307"/>
    </row>
    <row r="145" spans="1:13">
      <c r="A145" s="305"/>
      <c r="B145" s="305"/>
      <c r="C145" s="441"/>
      <c r="D145" s="441"/>
      <c r="E145" s="441"/>
      <c r="F145" s="305"/>
      <c r="G145" s="304"/>
      <c r="H145" s="305"/>
      <c r="I145" s="305"/>
      <c r="J145" s="305"/>
      <c r="K145" s="305"/>
      <c r="L145" s="497"/>
      <c r="M145" s="305"/>
    </row>
    <row r="146" spans="1:13">
      <c r="A146" s="305"/>
      <c r="B146" s="305"/>
      <c r="C146" s="441"/>
      <c r="D146" s="441"/>
      <c r="E146" s="441"/>
      <c r="F146" s="305"/>
      <c r="G146" s="304"/>
      <c r="H146" s="305"/>
      <c r="I146" s="305"/>
      <c r="J146" s="305"/>
      <c r="K146" s="305"/>
      <c r="L146" s="497"/>
      <c r="M146" s="305"/>
    </row>
    <row r="147" spans="1:13">
      <c r="A147" s="305"/>
      <c r="B147" s="305"/>
      <c r="C147" s="441"/>
      <c r="D147" s="441"/>
      <c r="E147" s="441"/>
      <c r="F147" s="305"/>
      <c r="G147" s="304"/>
      <c r="H147" s="305"/>
      <c r="I147" s="305"/>
      <c r="J147" s="305"/>
      <c r="K147" s="305"/>
      <c r="L147" s="497"/>
      <c r="M147" s="305"/>
    </row>
    <row r="148" spans="1:13">
      <c r="A148" s="305"/>
      <c r="B148" s="305"/>
      <c r="C148" s="441"/>
      <c r="D148" s="441"/>
      <c r="E148" s="441"/>
      <c r="F148" s="305"/>
      <c r="G148" s="304"/>
      <c r="H148" s="305"/>
      <c r="I148" s="305"/>
      <c r="J148" s="305"/>
      <c r="K148" s="305"/>
      <c r="L148" s="497"/>
      <c r="M148" s="305"/>
    </row>
    <row r="149" spans="1:13">
      <c r="A149" s="305"/>
      <c r="B149" s="305"/>
      <c r="C149" s="441"/>
      <c r="D149" s="441"/>
      <c r="E149" s="441"/>
      <c r="F149" s="305"/>
      <c r="G149" s="304"/>
      <c r="H149" s="305"/>
      <c r="I149" s="305"/>
      <c r="J149" s="305"/>
      <c r="K149" s="305"/>
      <c r="L149" s="497"/>
      <c r="M149" s="305"/>
    </row>
    <row r="150" spans="1:13">
      <c r="A150" s="305"/>
      <c r="B150" s="305"/>
      <c r="C150" s="441"/>
      <c r="D150" s="441"/>
      <c r="E150" s="441"/>
      <c r="F150" s="305"/>
      <c r="G150" s="304"/>
      <c r="H150" s="305"/>
      <c r="I150" s="305"/>
      <c r="J150" s="305"/>
      <c r="K150" s="305"/>
      <c r="L150" s="497"/>
      <c r="M150" s="305"/>
    </row>
    <row r="151" spans="1:13">
      <c r="A151" s="305"/>
      <c r="B151" s="305"/>
      <c r="C151" s="441"/>
      <c r="D151" s="441"/>
      <c r="E151" s="441"/>
      <c r="F151" s="305"/>
      <c r="G151" s="304"/>
      <c r="H151" s="305"/>
      <c r="I151" s="305"/>
      <c r="J151" s="305"/>
      <c r="K151" s="305"/>
      <c r="L151" s="497"/>
      <c r="M151" s="305"/>
    </row>
    <row r="152" spans="1:13">
      <c r="A152" s="305"/>
      <c r="B152" s="305"/>
      <c r="C152" s="441"/>
      <c r="D152" s="441"/>
      <c r="E152" s="441"/>
      <c r="F152" s="305"/>
      <c r="G152" s="304"/>
      <c r="H152" s="305"/>
      <c r="I152" s="305"/>
      <c r="J152" s="305"/>
      <c r="K152" s="305"/>
      <c r="L152" s="497"/>
      <c r="M152" s="305"/>
    </row>
    <row r="153" spans="1:13">
      <c r="A153" s="305"/>
      <c r="B153" s="305"/>
      <c r="C153" s="441"/>
      <c r="D153" s="441"/>
      <c r="E153" s="441"/>
      <c r="F153" s="305"/>
      <c r="G153" s="304"/>
      <c r="H153" s="305"/>
      <c r="I153" s="305"/>
      <c r="J153" s="305"/>
      <c r="K153" s="305"/>
      <c r="L153" s="497"/>
      <c r="M153" s="305"/>
    </row>
    <row r="154" spans="1:13">
      <c r="A154" s="305"/>
      <c r="B154" s="305"/>
      <c r="C154" s="441"/>
      <c r="D154" s="441"/>
      <c r="E154" s="441"/>
      <c r="F154" s="305"/>
      <c r="G154" s="304"/>
      <c r="H154" s="305"/>
      <c r="I154" s="305"/>
      <c r="J154" s="305"/>
      <c r="K154" s="305"/>
      <c r="L154" s="497"/>
      <c r="M154" s="305"/>
    </row>
    <row r="155" spans="1:13">
      <c r="A155" s="305"/>
      <c r="B155" s="305"/>
      <c r="C155" s="441"/>
      <c r="D155" s="441"/>
      <c r="E155" s="441"/>
      <c r="F155" s="305"/>
      <c r="G155" s="304"/>
      <c r="H155" s="305"/>
      <c r="I155" s="305"/>
      <c r="J155" s="305"/>
      <c r="K155" s="305"/>
      <c r="L155" s="497"/>
      <c r="M155" s="305"/>
    </row>
    <row r="156" spans="1:13">
      <c r="A156" s="305"/>
      <c r="B156" s="305"/>
      <c r="C156" s="441"/>
      <c r="D156" s="441"/>
      <c r="E156" s="441"/>
      <c r="F156" s="305"/>
      <c r="G156" s="304"/>
      <c r="H156" s="305"/>
      <c r="I156" s="305"/>
      <c r="J156" s="305"/>
      <c r="K156" s="305"/>
      <c r="L156" s="497"/>
      <c r="M156" s="305"/>
    </row>
    <row r="157" spans="1:13">
      <c r="A157" s="305"/>
      <c r="B157" s="305"/>
      <c r="C157" s="441"/>
      <c r="D157" s="441"/>
      <c r="E157" s="441"/>
      <c r="F157" s="305"/>
      <c r="G157" s="304"/>
      <c r="H157" s="305"/>
      <c r="I157" s="305"/>
      <c r="J157" s="305"/>
      <c r="K157" s="305"/>
      <c r="L157" s="497"/>
      <c r="M157" s="305"/>
    </row>
    <row r="158" spans="1:13">
      <c r="A158" s="305"/>
      <c r="B158" s="305"/>
      <c r="C158" s="441"/>
      <c r="D158" s="441"/>
      <c r="E158" s="441"/>
      <c r="F158" s="305"/>
      <c r="G158" s="304"/>
      <c r="H158" s="305"/>
      <c r="I158" s="305"/>
      <c r="J158" s="305"/>
      <c r="K158" s="305"/>
      <c r="L158" s="497"/>
      <c r="M158" s="305"/>
    </row>
    <row r="159" spans="1:13">
      <c r="A159" s="305"/>
      <c r="B159" s="305"/>
      <c r="C159" s="441"/>
      <c r="D159" s="441"/>
      <c r="E159" s="441"/>
      <c r="F159" s="305"/>
      <c r="G159" s="304"/>
      <c r="H159" s="305"/>
      <c r="I159" s="305"/>
      <c r="J159" s="305"/>
      <c r="K159" s="305"/>
      <c r="L159" s="497"/>
      <c r="M159" s="305"/>
    </row>
    <row r="160" spans="1:13">
      <c r="A160" s="305"/>
      <c r="B160" s="305"/>
      <c r="C160" s="441"/>
      <c r="D160" s="441"/>
      <c r="E160" s="441"/>
      <c r="F160" s="305"/>
      <c r="G160" s="304"/>
      <c r="H160" s="305"/>
      <c r="I160" s="305"/>
      <c r="J160" s="305"/>
      <c r="K160" s="305"/>
      <c r="L160" s="497"/>
      <c r="M160" s="305"/>
    </row>
    <row r="161" spans="1:13">
      <c r="A161" s="305"/>
      <c r="B161" s="305"/>
      <c r="C161" s="441"/>
      <c r="D161" s="441"/>
      <c r="E161" s="441"/>
      <c r="F161" s="305"/>
      <c r="G161" s="304"/>
      <c r="H161" s="305"/>
      <c r="I161" s="305"/>
      <c r="J161" s="305"/>
      <c r="K161" s="305"/>
      <c r="L161" s="497"/>
      <c r="M161" s="305"/>
    </row>
    <row r="162" spans="1:13">
      <c r="A162" s="305"/>
      <c r="B162" s="305"/>
      <c r="C162" s="441"/>
      <c r="D162" s="441"/>
      <c r="E162" s="441"/>
      <c r="F162" s="305"/>
      <c r="G162" s="304"/>
      <c r="H162" s="305"/>
      <c r="I162" s="305"/>
      <c r="J162" s="305"/>
      <c r="K162" s="305"/>
      <c r="L162" s="497"/>
      <c r="M162" s="305"/>
    </row>
    <row r="163" spans="1:13">
      <c r="A163" s="305"/>
      <c r="B163" s="305"/>
      <c r="C163" s="441"/>
      <c r="D163" s="441"/>
      <c r="E163" s="441"/>
      <c r="F163" s="305"/>
      <c r="G163" s="304"/>
      <c r="H163" s="305"/>
      <c r="I163" s="305"/>
      <c r="J163" s="305"/>
      <c r="K163" s="305"/>
      <c r="L163" s="497"/>
      <c r="M163" s="305"/>
    </row>
    <row r="164" spans="1:13">
      <c r="A164" s="305"/>
      <c r="B164" s="305"/>
      <c r="C164" s="441"/>
      <c r="D164" s="441"/>
      <c r="E164" s="441"/>
      <c r="F164" s="305"/>
      <c r="G164" s="304"/>
      <c r="H164" s="305"/>
      <c r="I164" s="305"/>
      <c r="J164" s="305"/>
      <c r="K164" s="305"/>
      <c r="L164" s="497"/>
      <c r="M164" s="305"/>
    </row>
    <row r="165" spans="1:13">
      <c r="A165" s="305"/>
      <c r="B165" s="305"/>
      <c r="C165" s="441"/>
      <c r="D165" s="441"/>
      <c r="E165" s="441"/>
      <c r="F165" s="305"/>
      <c r="G165" s="304"/>
      <c r="H165" s="305"/>
      <c r="I165" s="305"/>
      <c r="J165" s="305"/>
      <c r="K165" s="305"/>
      <c r="L165" s="497"/>
      <c r="M165" s="305"/>
    </row>
    <row r="166" spans="1:13">
      <c r="A166" s="305"/>
      <c r="B166" s="305"/>
      <c r="C166" s="441"/>
      <c r="D166" s="441"/>
      <c r="E166" s="441"/>
      <c r="F166" s="305"/>
      <c r="G166" s="304"/>
      <c r="H166" s="305"/>
      <c r="I166" s="305"/>
      <c r="J166" s="305"/>
      <c r="K166" s="305"/>
      <c r="L166" s="497"/>
      <c r="M166" s="305"/>
    </row>
    <row r="167" spans="1:13">
      <c r="A167" s="305"/>
      <c r="B167" s="305"/>
      <c r="C167" s="441"/>
      <c r="D167" s="441"/>
      <c r="E167" s="441"/>
      <c r="F167" s="305"/>
      <c r="G167" s="304"/>
      <c r="H167" s="305"/>
      <c r="I167" s="305"/>
      <c r="J167" s="305"/>
      <c r="K167" s="305"/>
      <c r="L167" s="497"/>
      <c r="M167" s="305"/>
    </row>
    <row r="168" spans="1:13">
      <c r="A168" s="305"/>
      <c r="B168" s="305"/>
      <c r="C168" s="441"/>
      <c r="D168" s="441"/>
      <c r="E168" s="441"/>
      <c r="F168" s="305"/>
      <c r="G168" s="304"/>
      <c r="H168" s="305"/>
      <c r="I168" s="305"/>
      <c r="J168" s="305"/>
      <c r="K168" s="305"/>
      <c r="L168" s="497"/>
      <c r="M168" s="305"/>
    </row>
    <row r="169" spans="1:13">
      <c r="A169" s="305"/>
      <c r="B169" s="305"/>
      <c r="C169" s="441"/>
      <c r="D169" s="441"/>
      <c r="E169" s="441"/>
      <c r="F169" s="305"/>
      <c r="G169" s="304"/>
      <c r="H169" s="305"/>
      <c r="I169" s="305"/>
      <c r="J169" s="305"/>
      <c r="K169" s="305"/>
      <c r="L169" s="497"/>
      <c r="M169" s="305"/>
    </row>
    <row r="170" spans="1:13">
      <c r="A170" s="305"/>
      <c r="B170" s="305"/>
      <c r="C170" s="441"/>
      <c r="D170" s="441"/>
      <c r="E170" s="441"/>
      <c r="F170" s="305"/>
      <c r="G170" s="304"/>
      <c r="H170" s="305"/>
      <c r="I170" s="305"/>
      <c r="J170" s="305"/>
      <c r="K170" s="305"/>
      <c r="L170" s="497"/>
      <c r="M170" s="305"/>
    </row>
    <row r="171" spans="1:13">
      <c r="A171" s="305"/>
      <c r="B171" s="305"/>
      <c r="C171" s="441"/>
      <c r="D171" s="441"/>
      <c r="E171" s="441"/>
      <c r="F171" s="305"/>
      <c r="G171" s="304"/>
      <c r="H171" s="305"/>
      <c r="I171" s="305"/>
      <c r="J171" s="305"/>
      <c r="K171" s="305"/>
      <c r="L171" s="497"/>
      <c r="M171" s="305"/>
    </row>
    <row r="172" spans="1:13">
      <c r="A172" s="305"/>
      <c r="B172" s="305"/>
      <c r="C172" s="441"/>
      <c r="D172" s="441"/>
      <c r="E172" s="441"/>
      <c r="F172" s="305"/>
      <c r="G172" s="304"/>
      <c r="H172" s="305"/>
      <c r="I172" s="305"/>
      <c r="J172" s="305"/>
      <c r="K172" s="305"/>
      <c r="L172" s="497"/>
      <c r="M172" s="305"/>
    </row>
    <row r="173" spans="1:13">
      <c r="A173" s="305"/>
      <c r="B173" s="305"/>
      <c r="C173" s="441"/>
      <c r="D173" s="441"/>
      <c r="E173" s="441"/>
      <c r="F173" s="305"/>
      <c r="G173" s="304"/>
      <c r="H173" s="305"/>
      <c r="I173" s="305"/>
      <c r="J173" s="305"/>
      <c r="K173" s="305"/>
      <c r="L173" s="497"/>
      <c r="M173" s="305"/>
    </row>
    <row r="174" spans="1:13">
      <c r="A174" s="305"/>
      <c r="B174" s="305"/>
      <c r="C174" s="441"/>
      <c r="D174" s="441"/>
      <c r="E174" s="441"/>
      <c r="F174" s="305"/>
      <c r="G174" s="304"/>
      <c r="H174" s="305"/>
      <c r="I174" s="305"/>
      <c r="J174" s="305"/>
      <c r="K174" s="305"/>
      <c r="L174" s="497"/>
      <c r="M174" s="305"/>
    </row>
    <row r="175" spans="1:13">
      <c r="A175" s="305"/>
      <c r="B175" s="305"/>
      <c r="C175" s="441"/>
      <c r="D175" s="441"/>
      <c r="E175" s="441"/>
      <c r="F175" s="305"/>
      <c r="G175" s="304"/>
      <c r="H175" s="305"/>
      <c r="I175" s="305"/>
      <c r="J175" s="305"/>
      <c r="K175" s="305"/>
      <c r="L175" s="497"/>
      <c r="M175" s="305"/>
    </row>
    <row r="176" spans="1:13">
      <c r="A176" s="305"/>
      <c r="B176" s="305"/>
      <c r="C176" s="441"/>
      <c r="D176" s="441"/>
      <c r="E176" s="441"/>
      <c r="F176" s="305"/>
      <c r="G176" s="304"/>
      <c r="H176" s="305"/>
      <c r="I176" s="305"/>
      <c r="J176" s="305"/>
      <c r="K176" s="305"/>
      <c r="L176" s="497"/>
      <c r="M176" s="305"/>
    </row>
    <row r="177" spans="1:13">
      <c r="A177" s="305"/>
      <c r="B177" s="305"/>
      <c r="C177" s="441"/>
      <c r="D177" s="441"/>
      <c r="E177" s="441"/>
      <c r="F177" s="305"/>
      <c r="G177" s="304"/>
      <c r="H177" s="305"/>
      <c r="I177" s="305"/>
      <c r="J177" s="305"/>
      <c r="K177" s="305"/>
      <c r="L177" s="497"/>
      <c r="M177" s="305"/>
    </row>
    <row r="178" spans="1:13">
      <c r="A178" s="305"/>
      <c r="B178" s="305"/>
      <c r="C178" s="441"/>
      <c r="D178" s="441"/>
      <c r="E178" s="441"/>
      <c r="F178" s="305"/>
      <c r="G178" s="304"/>
      <c r="H178" s="305"/>
      <c r="I178" s="305"/>
      <c r="J178" s="305"/>
      <c r="K178" s="305"/>
      <c r="L178" s="497"/>
      <c r="M178" s="305"/>
    </row>
    <row r="179" spans="1:13">
      <c r="A179" s="305"/>
      <c r="B179" s="305"/>
      <c r="C179" s="441"/>
      <c r="D179" s="441"/>
      <c r="E179" s="441"/>
      <c r="F179" s="305"/>
      <c r="G179" s="304"/>
      <c r="H179" s="305"/>
      <c r="I179" s="305"/>
      <c r="J179" s="305"/>
      <c r="K179" s="305"/>
      <c r="L179" s="497"/>
      <c r="M179" s="305"/>
    </row>
    <row r="180" spans="1:13">
      <c r="A180" s="305"/>
      <c r="B180" s="305"/>
      <c r="C180" s="441"/>
      <c r="D180" s="441"/>
      <c r="E180" s="441"/>
      <c r="F180" s="305"/>
      <c r="G180" s="304"/>
      <c r="H180" s="305"/>
      <c r="I180" s="305"/>
      <c r="J180" s="305"/>
      <c r="K180" s="305"/>
      <c r="L180" s="497"/>
      <c r="M180" s="305"/>
    </row>
    <row r="181" spans="1:13">
      <c r="A181" s="305"/>
      <c r="B181" s="305"/>
      <c r="C181" s="441"/>
      <c r="D181" s="441"/>
      <c r="E181" s="441"/>
      <c r="F181" s="305"/>
      <c r="G181" s="304"/>
      <c r="H181" s="305"/>
      <c r="I181" s="305"/>
      <c r="J181" s="305"/>
      <c r="K181" s="305"/>
      <c r="L181" s="497"/>
      <c r="M181" s="305"/>
    </row>
    <row r="182" spans="1:13">
      <c r="A182" s="305"/>
      <c r="B182" s="305"/>
      <c r="C182" s="441"/>
      <c r="D182" s="441"/>
      <c r="E182" s="441"/>
      <c r="F182" s="305"/>
      <c r="G182" s="304"/>
      <c r="H182" s="305"/>
      <c r="I182" s="305"/>
      <c r="J182" s="305"/>
      <c r="K182" s="305"/>
      <c r="L182" s="497"/>
      <c r="M182" s="305"/>
    </row>
    <row r="183" spans="1:13">
      <c r="A183" s="305"/>
      <c r="B183" s="305"/>
      <c r="C183" s="441"/>
      <c r="D183" s="441"/>
      <c r="E183" s="441"/>
      <c r="F183" s="305"/>
      <c r="G183" s="304"/>
      <c r="H183" s="305"/>
      <c r="I183" s="305"/>
      <c r="J183" s="305"/>
      <c r="K183" s="305"/>
      <c r="L183" s="497"/>
      <c r="M183" s="305"/>
    </row>
    <row r="184" spans="1:13">
      <c r="A184" s="305"/>
      <c r="B184" s="305"/>
      <c r="C184" s="441"/>
      <c r="D184" s="441"/>
      <c r="E184" s="441"/>
      <c r="F184" s="305"/>
      <c r="G184" s="304"/>
      <c r="H184" s="305"/>
      <c r="I184" s="305"/>
      <c r="J184" s="305"/>
      <c r="K184" s="305"/>
      <c r="L184" s="497"/>
      <c r="M184" s="305"/>
    </row>
    <row r="185" spans="1:13">
      <c r="A185" s="305"/>
      <c r="B185" s="305"/>
      <c r="C185" s="441"/>
      <c r="D185" s="441"/>
      <c r="E185" s="441"/>
      <c r="F185" s="305"/>
      <c r="G185" s="304"/>
      <c r="H185" s="305"/>
      <c r="I185" s="305"/>
      <c r="J185" s="305"/>
      <c r="K185" s="305"/>
      <c r="L185" s="497"/>
      <c r="M185" s="305"/>
    </row>
    <row r="186" spans="1:13">
      <c r="A186" s="305"/>
      <c r="B186" s="305"/>
      <c r="C186" s="441"/>
      <c r="D186" s="441"/>
      <c r="E186" s="441"/>
      <c r="F186" s="305"/>
      <c r="G186" s="304"/>
      <c r="H186" s="305"/>
      <c r="I186" s="305"/>
      <c r="J186" s="305"/>
      <c r="K186" s="305"/>
      <c r="L186" s="497"/>
      <c r="M186" s="305"/>
    </row>
    <row r="187" spans="1:13">
      <c r="A187" s="305"/>
      <c r="B187" s="305"/>
      <c r="C187" s="441"/>
      <c r="D187" s="441"/>
      <c r="E187" s="441"/>
      <c r="F187" s="305"/>
      <c r="G187" s="304"/>
      <c r="H187" s="305"/>
      <c r="I187" s="305"/>
      <c r="J187" s="305"/>
      <c r="K187" s="305"/>
      <c r="L187" s="497"/>
      <c r="M187" s="305"/>
    </row>
    <row r="188" spans="1:13">
      <c r="A188" s="305"/>
      <c r="B188" s="305"/>
      <c r="C188" s="441"/>
      <c r="D188" s="441"/>
      <c r="E188" s="441"/>
      <c r="F188" s="305"/>
      <c r="G188" s="304"/>
      <c r="H188" s="305"/>
      <c r="I188" s="305"/>
      <c r="J188" s="305"/>
      <c r="K188" s="305"/>
      <c r="L188" s="497"/>
      <c r="M188" s="305"/>
    </row>
    <row r="189" spans="1:13">
      <c r="A189" s="305"/>
      <c r="B189" s="305"/>
      <c r="C189" s="441"/>
      <c r="D189" s="441"/>
      <c r="E189" s="441"/>
      <c r="F189" s="305"/>
      <c r="G189" s="304"/>
      <c r="H189" s="305"/>
      <c r="I189" s="305"/>
      <c r="J189" s="305"/>
      <c r="K189" s="305"/>
      <c r="L189" s="497"/>
      <c r="M189" s="305"/>
    </row>
    <row r="190" spans="1:13">
      <c r="A190" s="305"/>
      <c r="B190" s="305"/>
      <c r="C190" s="441"/>
      <c r="D190" s="441"/>
      <c r="E190" s="441"/>
      <c r="F190" s="305"/>
      <c r="G190" s="304"/>
      <c r="H190" s="305"/>
      <c r="I190" s="305"/>
      <c r="J190" s="305"/>
      <c r="K190" s="305"/>
      <c r="L190" s="497"/>
      <c r="M190" s="305"/>
    </row>
    <row r="191" spans="1:13">
      <c r="A191" s="305"/>
      <c r="B191" s="305"/>
      <c r="C191" s="441"/>
      <c r="D191" s="441"/>
      <c r="E191" s="441"/>
      <c r="F191" s="305"/>
      <c r="G191" s="304"/>
      <c r="H191" s="305"/>
      <c r="I191" s="305"/>
      <c r="J191" s="305"/>
      <c r="K191" s="305"/>
      <c r="L191" s="497"/>
      <c r="M191" s="305"/>
    </row>
    <row r="192" spans="1:13">
      <c r="A192" s="305"/>
      <c r="B192" s="305"/>
      <c r="C192" s="441"/>
      <c r="D192" s="441"/>
      <c r="E192" s="441"/>
      <c r="F192" s="305"/>
      <c r="G192" s="304"/>
      <c r="H192" s="305"/>
      <c r="I192" s="305"/>
      <c r="J192" s="305"/>
      <c r="K192" s="305"/>
      <c r="L192" s="497"/>
      <c r="M192" s="305"/>
    </row>
    <row r="193" spans="1:13">
      <c r="A193" s="305"/>
      <c r="B193" s="305"/>
      <c r="C193" s="441"/>
      <c r="D193" s="441"/>
      <c r="E193" s="441"/>
      <c r="F193" s="305"/>
      <c r="G193" s="304"/>
      <c r="H193" s="305"/>
      <c r="I193" s="305"/>
      <c r="J193" s="305"/>
      <c r="K193" s="305"/>
      <c r="L193" s="497"/>
      <c r="M193" s="305"/>
    </row>
    <row r="194" spans="1:13">
      <c r="A194" s="305"/>
      <c r="B194" s="305"/>
      <c r="C194" s="441"/>
      <c r="D194" s="441"/>
      <c r="E194" s="441"/>
      <c r="F194" s="305"/>
      <c r="G194" s="304"/>
      <c r="H194" s="305"/>
      <c r="I194" s="305"/>
      <c r="J194" s="305"/>
      <c r="K194" s="305"/>
      <c r="L194" s="497"/>
      <c r="M194" s="305"/>
    </row>
    <row r="195" spans="1:13">
      <c r="A195" s="305"/>
      <c r="B195" s="305"/>
      <c r="C195" s="441"/>
      <c r="D195" s="441"/>
      <c r="E195" s="441"/>
      <c r="F195" s="305"/>
      <c r="G195" s="304"/>
      <c r="H195" s="305"/>
      <c r="I195" s="305"/>
      <c r="J195" s="305"/>
      <c r="K195" s="305"/>
      <c r="L195" s="497"/>
      <c r="M195" s="305"/>
    </row>
    <row r="196" spans="1:13">
      <c r="A196" s="305"/>
      <c r="B196" s="305"/>
      <c r="C196" s="441"/>
      <c r="D196" s="441"/>
      <c r="E196" s="441"/>
      <c r="F196" s="305"/>
      <c r="G196" s="304"/>
      <c r="H196" s="305"/>
      <c r="I196" s="305"/>
      <c r="J196" s="305"/>
      <c r="K196" s="305"/>
      <c r="L196" s="497"/>
      <c r="M196" s="305"/>
    </row>
    <row r="197" spans="1:13">
      <c r="A197" s="305"/>
      <c r="B197" s="305"/>
      <c r="C197" s="441"/>
      <c r="D197" s="441"/>
      <c r="E197" s="441"/>
      <c r="F197" s="305"/>
      <c r="G197" s="304"/>
      <c r="H197" s="305"/>
      <c r="I197" s="305"/>
      <c r="J197" s="305"/>
      <c r="K197" s="305"/>
      <c r="L197" s="497"/>
      <c r="M197" s="305"/>
    </row>
    <row r="198" spans="1:13">
      <c r="A198" s="305"/>
      <c r="B198" s="305"/>
      <c r="C198" s="441"/>
      <c r="D198" s="441"/>
      <c r="E198" s="441"/>
      <c r="F198" s="305"/>
      <c r="G198" s="304"/>
      <c r="H198" s="305"/>
      <c r="I198" s="305"/>
      <c r="J198" s="305"/>
      <c r="K198" s="305"/>
      <c r="L198" s="497"/>
      <c r="M198" s="305"/>
    </row>
    <row r="199" spans="1:13">
      <c r="A199" s="305"/>
      <c r="B199" s="305"/>
      <c r="C199" s="441"/>
      <c r="D199" s="441"/>
      <c r="E199" s="441"/>
      <c r="F199" s="305"/>
      <c r="G199" s="304"/>
      <c r="H199" s="305"/>
      <c r="I199" s="305"/>
      <c r="J199" s="305"/>
      <c r="K199" s="305"/>
      <c r="L199" s="497"/>
      <c r="M199" s="305"/>
    </row>
    <row r="200" spans="1:13">
      <c r="A200" s="305"/>
      <c r="B200" s="305"/>
      <c r="C200" s="441"/>
      <c r="D200" s="441"/>
      <c r="E200" s="441"/>
      <c r="F200" s="305"/>
      <c r="G200" s="304"/>
      <c r="H200" s="305"/>
      <c r="I200" s="305"/>
      <c r="J200" s="305"/>
      <c r="K200" s="305"/>
      <c r="L200" s="497"/>
      <c r="M200" s="305"/>
    </row>
    <row r="201" spans="1:13">
      <c r="A201" s="305"/>
      <c r="B201" s="305"/>
      <c r="C201" s="441"/>
      <c r="D201" s="441"/>
      <c r="E201" s="441"/>
      <c r="F201" s="305"/>
      <c r="G201" s="304"/>
      <c r="H201" s="305"/>
      <c r="I201" s="305"/>
      <c r="J201" s="305"/>
      <c r="K201" s="305"/>
      <c r="L201" s="497"/>
      <c r="M201" s="305"/>
    </row>
    <row r="202" spans="1:13">
      <c r="A202" s="305"/>
      <c r="B202" s="305"/>
      <c r="C202" s="441"/>
      <c r="D202" s="441"/>
      <c r="E202" s="441"/>
      <c r="F202" s="305"/>
      <c r="G202" s="304"/>
      <c r="H202" s="305"/>
      <c r="I202" s="305"/>
      <c r="J202" s="305"/>
      <c r="K202" s="305"/>
      <c r="L202" s="497"/>
      <c r="M202" s="305"/>
    </row>
    <row r="203" spans="1:13">
      <c r="A203" s="305"/>
      <c r="B203" s="305"/>
      <c r="C203" s="441"/>
      <c r="D203" s="441"/>
      <c r="E203" s="441"/>
      <c r="F203" s="305"/>
      <c r="G203" s="304"/>
      <c r="H203" s="305"/>
      <c r="I203" s="305"/>
      <c r="J203" s="305"/>
      <c r="K203" s="305"/>
      <c r="L203" s="497"/>
      <c r="M203" s="305"/>
    </row>
    <row r="204" spans="1:13">
      <c r="A204" s="305"/>
      <c r="B204" s="305"/>
      <c r="C204" s="441"/>
      <c r="D204" s="441"/>
      <c r="E204" s="441"/>
      <c r="F204" s="305"/>
      <c r="G204" s="304"/>
      <c r="H204" s="305"/>
      <c r="I204" s="305"/>
      <c r="J204" s="305"/>
      <c r="K204" s="305"/>
      <c r="L204" s="497"/>
      <c r="M204" s="305"/>
    </row>
    <row r="205" spans="1:13">
      <c r="A205" s="305"/>
      <c r="B205" s="305"/>
      <c r="C205" s="441"/>
      <c r="D205" s="441"/>
      <c r="E205" s="441"/>
      <c r="F205" s="305"/>
      <c r="G205" s="304"/>
      <c r="H205" s="305"/>
      <c r="I205" s="305"/>
      <c r="J205" s="305"/>
      <c r="K205" s="305"/>
      <c r="L205" s="497"/>
      <c r="M205" s="305"/>
    </row>
    <row r="206" spans="1:13">
      <c r="A206" s="305"/>
      <c r="B206" s="305"/>
      <c r="C206" s="441"/>
      <c r="D206" s="441"/>
      <c r="E206" s="441"/>
      <c r="F206" s="305"/>
      <c r="G206" s="304"/>
      <c r="H206" s="305"/>
      <c r="I206" s="305"/>
      <c r="J206" s="305"/>
      <c r="K206" s="305"/>
      <c r="L206" s="497"/>
      <c r="M206" s="305"/>
    </row>
    <row r="207" spans="1:13">
      <c r="A207" s="305"/>
      <c r="B207" s="305"/>
      <c r="C207" s="441"/>
      <c r="D207" s="441"/>
      <c r="E207" s="441"/>
      <c r="F207" s="305"/>
      <c r="G207" s="304"/>
      <c r="H207" s="305"/>
      <c r="I207" s="305"/>
      <c r="J207" s="305"/>
      <c r="K207" s="305"/>
      <c r="L207" s="497"/>
      <c r="M207" s="305"/>
    </row>
    <row r="208" spans="1:13">
      <c r="A208" s="305"/>
      <c r="B208" s="305"/>
      <c r="C208" s="441"/>
      <c r="D208" s="441"/>
      <c r="E208" s="441"/>
      <c r="F208" s="305"/>
      <c r="G208" s="304"/>
      <c r="H208" s="305"/>
      <c r="I208" s="305"/>
      <c r="J208" s="305"/>
      <c r="K208" s="305"/>
      <c r="L208" s="497"/>
      <c r="M208" s="305"/>
    </row>
    <row r="209" spans="1:13">
      <c r="A209" s="305"/>
      <c r="B209" s="305"/>
      <c r="C209" s="441"/>
      <c r="D209" s="441"/>
      <c r="E209" s="441"/>
      <c r="F209" s="305"/>
      <c r="G209" s="304"/>
      <c r="H209" s="305"/>
      <c r="I209" s="305"/>
      <c r="J209" s="305"/>
      <c r="K209" s="305"/>
      <c r="L209" s="497"/>
      <c r="M209" s="305"/>
    </row>
    <row r="210" spans="1:13">
      <c r="A210" s="305"/>
      <c r="B210" s="305"/>
      <c r="C210" s="441"/>
      <c r="D210" s="441"/>
      <c r="E210" s="441"/>
      <c r="F210" s="305"/>
      <c r="G210" s="304"/>
      <c r="H210" s="305"/>
      <c r="I210" s="305"/>
      <c r="J210" s="305"/>
      <c r="K210" s="305"/>
      <c r="L210" s="497"/>
      <c r="M210" s="305"/>
    </row>
    <row r="211" spans="1:13">
      <c r="A211" s="305"/>
      <c r="B211" s="305"/>
      <c r="C211" s="441"/>
      <c r="D211" s="441"/>
      <c r="E211" s="441"/>
      <c r="F211" s="305"/>
      <c r="G211" s="304"/>
      <c r="H211" s="305"/>
      <c r="I211" s="305"/>
      <c r="J211" s="305"/>
      <c r="K211" s="305"/>
      <c r="L211" s="497"/>
      <c r="M211" s="305"/>
    </row>
    <row r="212" spans="1:13">
      <c r="A212" s="305"/>
      <c r="B212" s="305"/>
      <c r="C212" s="441"/>
      <c r="D212" s="441"/>
      <c r="E212" s="441"/>
      <c r="F212" s="305"/>
      <c r="G212" s="304"/>
      <c r="H212" s="305"/>
      <c r="I212" s="305"/>
      <c r="J212" s="305"/>
      <c r="K212" s="305"/>
      <c r="L212" s="497"/>
      <c r="M212" s="305"/>
    </row>
    <row r="213" spans="1:13">
      <c r="A213" s="305"/>
      <c r="B213" s="305"/>
      <c r="C213" s="441"/>
      <c r="D213" s="441"/>
      <c r="E213" s="441"/>
      <c r="F213" s="305"/>
      <c r="G213" s="304"/>
      <c r="H213" s="305"/>
      <c r="I213" s="305"/>
      <c r="J213" s="305"/>
      <c r="K213" s="305"/>
      <c r="L213" s="497"/>
      <c r="M213" s="305"/>
    </row>
    <row r="214" spans="1:13">
      <c r="A214" s="305"/>
      <c r="B214" s="305"/>
      <c r="C214" s="441"/>
      <c r="D214" s="441"/>
      <c r="E214" s="441"/>
      <c r="F214" s="305"/>
      <c r="G214" s="304"/>
      <c r="H214" s="305"/>
      <c r="I214" s="305"/>
      <c r="J214" s="305"/>
      <c r="K214" s="305"/>
      <c r="L214" s="497"/>
      <c r="M214" s="305"/>
    </row>
    <row r="215" spans="1:13">
      <c r="A215" s="305"/>
      <c r="B215" s="305"/>
      <c r="C215" s="441"/>
      <c r="D215" s="441"/>
      <c r="E215" s="441"/>
      <c r="F215" s="305"/>
      <c r="G215" s="304"/>
      <c r="H215" s="305"/>
      <c r="I215" s="305"/>
      <c r="J215" s="305"/>
      <c r="K215" s="305"/>
      <c r="L215" s="497"/>
      <c r="M215" s="305"/>
    </row>
    <row r="216" spans="1:13">
      <c r="A216" s="305"/>
      <c r="B216" s="305"/>
      <c r="C216" s="441"/>
      <c r="D216" s="441"/>
      <c r="E216" s="441"/>
      <c r="F216" s="305"/>
      <c r="G216" s="304"/>
      <c r="H216" s="305"/>
      <c r="I216" s="305"/>
      <c r="J216" s="305"/>
      <c r="K216" s="305"/>
      <c r="L216" s="497"/>
      <c r="M216" s="305"/>
    </row>
    <row r="217" spans="1:13">
      <c r="A217" s="305"/>
      <c r="B217" s="305"/>
      <c r="C217" s="441"/>
      <c r="D217" s="441"/>
      <c r="E217" s="441"/>
      <c r="F217" s="305"/>
      <c r="G217" s="304"/>
      <c r="H217" s="305"/>
      <c r="I217" s="305"/>
      <c r="J217" s="305"/>
      <c r="K217" s="305"/>
      <c r="L217" s="497"/>
      <c r="M217" s="305"/>
    </row>
    <row r="218" spans="1:13">
      <c r="A218" s="305"/>
      <c r="B218" s="305"/>
      <c r="C218" s="441"/>
      <c r="D218" s="441"/>
      <c r="E218" s="441"/>
      <c r="F218" s="305"/>
      <c r="G218" s="304"/>
      <c r="H218" s="305"/>
      <c r="I218" s="305"/>
      <c r="J218" s="305"/>
      <c r="K218" s="305"/>
      <c r="L218" s="497"/>
      <c r="M218" s="305"/>
    </row>
    <row r="219" spans="1:13">
      <c r="A219" s="305"/>
      <c r="B219" s="305"/>
      <c r="C219" s="441"/>
      <c r="D219" s="441"/>
      <c r="E219" s="441"/>
      <c r="F219" s="305"/>
      <c r="G219" s="304"/>
      <c r="H219" s="305"/>
      <c r="I219" s="305"/>
      <c r="J219" s="305"/>
      <c r="K219" s="305"/>
      <c r="L219" s="497"/>
      <c r="M219" s="305"/>
    </row>
    <row r="220" spans="1:13">
      <c r="A220" s="305"/>
      <c r="B220" s="305"/>
      <c r="C220" s="441"/>
      <c r="D220" s="441"/>
      <c r="E220" s="441"/>
      <c r="F220" s="305"/>
      <c r="G220" s="304"/>
      <c r="H220" s="305"/>
      <c r="I220" s="305"/>
      <c r="J220" s="305"/>
      <c r="K220" s="305"/>
      <c r="L220" s="497"/>
      <c r="M220" s="305"/>
    </row>
    <row r="221" spans="1:13">
      <c r="A221" s="305"/>
      <c r="B221" s="305"/>
      <c r="C221" s="441"/>
      <c r="D221" s="441"/>
      <c r="E221" s="441"/>
      <c r="F221" s="305"/>
      <c r="G221" s="304"/>
      <c r="H221" s="305"/>
      <c r="I221" s="305"/>
      <c r="J221" s="305"/>
      <c r="K221" s="305"/>
      <c r="L221" s="497"/>
      <c r="M221" s="305"/>
    </row>
    <row r="222" spans="1:13">
      <c r="A222" s="305"/>
      <c r="B222" s="305"/>
      <c r="C222" s="441"/>
      <c r="D222" s="441"/>
      <c r="E222" s="441"/>
      <c r="F222" s="305"/>
      <c r="G222" s="304"/>
      <c r="H222" s="305"/>
      <c r="I222" s="305"/>
      <c r="J222" s="305"/>
      <c r="K222" s="305"/>
      <c r="L222" s="497"/>
      <c r="M222" s="305"/>
    </row>
    <row r="223" spans="1:13">
      <c r="A223" s="305"/>
      <c r="B223" s="305"/>
      <c r="C223" s="441"/>
      <c r="D223" s="441"/>
      <c r="E223" s="441"/>
      <c r="F223" s="305"/>
      <c r="G223" s="304"/>
      <c r="H223" s="305"/>
      <c r="I223" s="305"/>
      <c r="J223" s="305"/>
      <c r="K223" s="305"/>
      <c r="L223" s="497"/>
      <c r="M223" s="305"/>
    </row>
    <row r="224" spans="1:13">
      <c r="A224" s="305"/>
      <c r="B224" s="305"/>
      <c r="C224" s="441"/>
      <c r="D224" s="441"/>
      <c r="E224" s="441"/>
      <c r="F224" s="305"/>
      <c r="G224" s="304"/>
      <c r="H224" s="305"/>
      <c r="I224" s="305"/>
      <c r="J224" s="305"/>
      <c r="K224" s="305"/>
      <c r="L224" s="497"/>
      <c r="M224" s="305"/>
    </row>
    <row r="225" spans="1:13">
      <c r="A225" s="305"/>
      <c r="B225" s="305"/>
      <c r="C225" s="441"/>
      <c r="D225" s="441"/>
      <c r="E225" s="441"/>
      <c r="F225" s="305"/>
      <c r="G225" s="304"/>
      <c r="H225" s="305"/>
      <c r="I225" s="305"/>
      <c r="J225" s="305"/>
      <c r="K225" s="305"/>
      <c r="L225" s="497"/>
      <c r="M225" s="305"/>
    </row>
    <row r="226" spans="1:13">
      <c r="A226" s="305"/>
      <c r="B226" s="305"/>
      <c r="C226" s="441"/>
      <c r="D226" s="441"/>
      <c r="E226" s="441"/>
      <c r="F226" s="305"/>
      <c r="G226" s="304"/>
      <c r="H226" s="305"/>
      <c r="I226" s="305"/>
      <c r="J226" s="305"/>
      <c r="K226" s="305"/>
      <c r="L226" s="497"/>
      <c r="M226" s="305"/>
    </row>
    <row r="227" spans="1:13">
      <c r="A227" s="305"/>
      <c r="B227" s="305"/>
      <c r="C227" s="441"/>
      <c r="D227" s="441"/>
      <c r="E227" s="441"/>
      <c r="F227" s="305"/>
      <c r="G227" s="304"/>
      <c r="H227" s="305"/>
      <c r="I227" s="305"/>
      <c r="J227" s="305"/>
      <c r="K227" s="305"/>
      <c r="L227" s="497"/>
      <c r="M227" s="305"/>
    </row>
    <row r="228" spans="1:13">
      <c r="A228" s="305"/>
      <c r="B228" s="305"/>
      <c r="C228" s="441"/>
      <c r="D228" s="441"/>
      <c r="E228" s="441"/>
      <c r="F228" s="305"/>
      <c r="G228" s="304"/>
      <c r="H228" s="305"/>
      <c r="I228" s="305"/>
      <c r="J228" s="305"/>
      <c r="K228" s="305"/>
      <c r="L228" s="497"/>
      <c r="M228" s="305"/>
    </row>
    <row r="229" spans="1:13">
      <c r="A229" s="305"/>
      <c r="B229" s="305"/>
      <c r="C229" s="441"/>
      <c r="D229" s="441"/>
      <c r="E229" s="441"/>
      <c r="F229" s="305"/>
      <c r="G229" s="304"/>
      <c r="H229" s="305"/>
      <c r="I229" s="305"/>
      <c r="J229" s="305"/>
      <c r="K229" s="305"/>
      <c r="L229" s="497"/>
      <c r="M229" s="305"/>
    </row>
    <row r="230" spans="1:13">
      <c r="A230" s="305"/>
      <c r="B230" s="305"/>
      <c r="C230" s="441"/>
      <c r="D230" s="441"/>
      <c r="E230" s="441"/>
      <c r="F230" s="305"/>
      <c r="G230" s="304"/>
      <c r="H230" s="305"/>
      <c r="I230" s="305"/>
      <c r="J230" s="305"/>
      <c r="K230" s="305"/>
      <c r="L230" s="497"/>
      <c r="M230" s="305"/>
    </row>
    <row r="231" spans="1:13">
      <c r="A231" s="305"/>
      <c r="B231" s="305"/>
      <c r="C231" s="441"/>
      <c r="D231" s="441"/>
      <c r="E231" s="441"/>
      <c r="F231" s="305"/>
      <c r="G231" s="304"/>
      <c r="H231" s="305"/>
      <c r="I231" s="305"/>
      <c r="J231" s="305"/>
      <c r="K231" s="305"/>
      <c r="L231" s="497"/>
      <c r="M231" s="305"/>
    </row>
    <row r="232" spans="1:13">
      <c r="A232" s="305"/>
      <c r="B232" s="305"/>
      <c r="C232" s="441"/>
      <c r="D232" s="441"/>
      <c r="E232" s="441"/>
      <c r="F232" s="305"/>
      <c r="G232" s="304"/>
      <c r="H232" s="305"/>
      <c r="I232" s="305"/>
      <c r="J232" s="305"/>
      <c r="K232" s="305"/>
      <c r="L232" s="497"/>
      <c r="M232" s="305"/>
    </row>
    <row r="233" spans="1:13">
      <c r="A233" s="305"/>
      <c r="B233" s="305"/>
      <c r="C233" s="441"/>
      <c r="D233" s="441"/>
      <c r="E233" s="441"/>
      <c r="F233" s="305"/>
      <c r="G233" s="304"/>
      <c r="H233" s="305"/>
      <c r="I233" s="305"/>
      <c r="J233" s="305"/>
      <c r="K233" s="305"/>
      <c r="L233" s="497"/>
      <c r="M233" s="305"/>
    </row>
    <row r="234" spans="1:13">
      <c r="A234" s="305"/>
      <c r="B234" s="305"/>
      <c r="C234" s="441"/>
      <c r="D234" s="441"/>
      <c r="E234" s="441"/>
      <c r="F234" s="305"/>
      <c r="G234" s="304"/>
      <c r="H234" s="305"/>
      <c r="I234" s="305"/>
      <c r="J234" s="305"/>
      <c r="K234" s="305"/>
      <c r="L234" s="497"/>
      <c r="M234" s="305"/>
    </row>
    <row r="235" spans="1:13">
      <c r="A235" s="305"/>
      <c r="B235" s="305"/>
      <c r="C235" s="441"/>
      <c r="D235" s="441"/>
      <c r="E235" s="441"/>
      <c r="F235" s="305"/>
      <c r="G235" s="304"/>
      <c r="H235" s="305"/>
      <c r="I235" s="305"/>
      <c r="J235" s="305"/>
      <c r="K235" s="305"/>
      <c r="L235" s="497"/>
      <c r="M235" s="305"/>
    </row>
    <row r="236" spans="1:13">
      <c r="A236" s="305"/>
      <c r="B236" s="305"/>
      <c r="C236" s="441"/>
      <c r="D236" s="441"/>
      <c r="E236" s="441"/>
      <c r="F236" s="305"/>
      <c r="G236" s="304"/>
      <c r="H236" s="305"/>
      <c r="I236" s="305"/>
      <c r="J236" s="305"/>
      <c r="K236" s="305"/>
      <c r="L236" s="497"/>
      <c r="M236" s="305"/>
    </row>
    <row r="237" spans="1:13">
      <c r="A237" s="305"/>
      <c r="B237" s="305"/>
      <c r="C237" s="441"/>
      <c r="D237" s="441"/>
      <c r="E237" s="441"/>
      <c r="F237" s="305"/>
      <c r="G237" s="304"/>
      <c r="H237" s="305"/>
      <c r="I237" s="305"/>
      <c r="J237" s="305"/>
      <c r="K237" s="305"/>
      <c r="L237" s="497"/>
      <c r="M237" s="305"/>
    </row>
    <row r="238" spans="1:13">
      <c r="A238" s="305"/>
      <c r="B238" s="305"/>
      <c r="C238" s="441"/>
      <c r="D238" s="441"/>
      <c r="E238" s="441"/>
      <c r="F238" s="305"/>
      <c r="G238" s="304"/>
      <c r="H238" s="305"/>
      <c r="I238" s="305"/>
      <c r="J238" s="305"/>
      <c r="K238" s="305"/>
      <c r="L238" s="497"/>
      <c r="M238" s="305"/>
    </row>
    <row r="239" spans="1:13">
      <c r="A239" s="305"/>
      <c r="B239" s="305"/>
      <c r="C239" s="441"/>
      <c r="D239" s="441"/>
      <c r="E239" s="441"/>
      <c r="F239" s="305"/>
      <c r="G239" s="304"/>
      <c r="H239" s="305"/>
      <c r="I239" s="305"/>
      <c r="J239" s="305"/>
      <c r="K239" s="305"/>
      <c r="L239" s="497"/>
      <c r="M239" s="305"/>
    </row>
    <row r="240" spans="1:13">
      <c r="A240" s="305"/>
      <c r="B240" s="305"/>
      <c r="C240" s="441"/>
      <c r="D240" s="441"/>
      <c r="E240" s="441"/>
      <c r="F240" s="305"/>
      <c r="G240" s="304"/>
      <c r="H240" s="305"/>
      <c r="I240" s="305"/>
      <c r="J240" s="305"/>
      <c r="K240" s="305"/>
      <c r="L240" s="497"/>
      <c r="M240" s="305"/>
    </row>
    <row r="241" spans="1:13">
      <c r="A241" s="305"/>
      <c r="B241" s="305"/>
      <c r="C241" s="441"/>
      <c r="D241" s="441"/>
      <c r="E241" s="441"/>
      <c r="F241" s="305"/>
      <c r="G241" s="304"/>
      <c r="H241" s="305"/>
      <c r="I241" s="305"/>
      <c r="J241" s="305"/>
      <c r="K241" s="305"/>
      <c r="L241" s="497"/>
      <c r="M241" s="305"/>
    </row>
    <row r="242" spans="1:13">
      <c r="A242" s="305"/>
      <c r="B242" s="305"/>
      <c r="C242" s="441"/>
      <c r="D242" s="441"/>
      <c r="E242" s="441"/>
      <c r="F242" s="305"/>
      <c r="G242" s="304"/>
      <c r="H242" s="305"/>
      <c r="I242" s="305"/>
      <c r="J242" s="305"/>
      <c r="K242" s="305"/>
      <c r="L242" s="497"/>
      <c r="M242" s="305"/>
    </row>
    <row r="243" spans="1:13">
      <c r="A243" s="305"/>
      <c r="B243" s="305"/>
      <c r="C243" s="441"/>
      <c r="D243" s="441"/>
      <c r="E243" s="441"/>
      <c r="F243" s="305"/>
      <c r="G243" s="304"/>
      <c r="H243" s="305"/>
      <c r="I243" s="305"/>
      <c r="J243" s="305"/>
      <c r="K243" s="305"/>
      <c r="L243" s="497"/>
      <c r="M243" s="305"/>
    </row>
    <row r="244" spans="1:13">
      <c r="A244" s="305"/>
      <c r="B244" s="305"/>
      <c r="C244" s="441"/>
      <c r="D244" s="441"/>
      <c r="E244" s="441"/>
      <c r="F244" s="305"/>
      <c r="G244" s="304"/>
      <c r="H244" s="305"/>
      <c r="I244" s="305"/>
      <c r="J244" s="305"/>
      <c r="K244" s="305"/>
      <c r="L244" s="497"/>
      <c r="M244" s="305"/>
    </row>
    <row r="245" spans="1:13">
      <c r="A245" s="305"/>
      <c r="B245" s="305"/>
      <c r="C245" s="441"/>
      <c r="D245" s="441"/>
      <c r="E245" s="441"/>
      <c r="F245" s="305"/>
      <c r="G245" s="304"/>
      <c r="H245" s="305"/>
      <c r="I245" s="305"/>
      <c r="J245" s="305"/>
      <c r="K245" s="305"/>
      <c r="L245" s="497"/>
      <c r="M245" s="305"/>
    </row>
    <row r="246" spans="1:13">
      <c r="A246" s="305"/>
      <c r="B246" s="305"/>
      <c r="C246" s="441"/>
      <c r="D246" s="441"/>
      <c r="E246" s="441"/>
      <c r="F246" s="305"/>
      <c r="G246" s="304"/>
      <c r="H246" s="305"/>
      <c r="I246" s="305"/>
      <c r="J246" s="305"/>
      <c r="K246" s="305"/>
      <c r="L246" s="497"/>
      <c r="M246" s="305"/>
    </row>
    <row r="247" spans="1:13">
      <c r="A247" s="305"/>
      <c r="B247" s="305"/>
      <c r="C247" s="441"/>
      <c r="D247" s="441"/>
      <c r="E247" s="441"/>
      <c r="F247" s="305"/>
      <c r="G247" s="304"/>
      <c r="H247" s="305"/>
      <c r="I247" s="305"/>
      <c r="J247" s="305"/>
      <c r="K247" s="305"/>
      <c r="L247" s="497"/>
      <c r="M247" s="305"/>
    </row>
    <row r="248" spans="1:13">
      <c r="A248" s="305"/>
      <c r="B248" s="305"/>
      <c r="C248" s="441"/>
      <c r="D248" s="441"/>
      <c r="E248" s="441"/>
      <c r="F248" s="305"/>
      <c r="G248" s="304"/>
      <c r="H248" s="305"/>
      <c r="I248" s="305"/>
      <c r="J248" s="305"/>
      <c r="K248" s="305"/>
      <c r="L248" s="497"/>
      <c r="M248" s="305"/>
    </row>
    <row r="249" spans="1:13">
      <c r="A249" s="305"/>
      <c r="B249" s="305"/>
      <c r="C249" s="441"/>
      <c r="D249" s="441"/>
      <c r="E249" s="441"/>
      <c r="F249" s="305"/>
      <c r="G249" s="304"/>
      <c r="H249" s="305"/>
      <c r="I249" s="305"/>
      <c r="J249" s="305"/>
      <c r="K249" s="305"/>
      <c r="L249" s="497"/>
      <c r="M249" s="305"/>
    </row>
    <row r="250" spans="1:13">
      <c r="A250" s="305"/>
      <c r="B250" s="305"/>
      <c r="C250" s="441"/>
      <c r="D250" s="441"/>
      <c r="E250" s="441"/>
      <c r="F250" s="305"/>
      <c r="G250" s="304"/>
      <c r="H250" s="305"/>
      <c r="I250" s="305"/>
      <c r="J250" s="305"/>
      <c r="K250" s="305"/>
      <c r="L250" s="497"/>
      <c r="M250" s="305"/>
    </row>
    <row r="251" spans="1:13">
      <c r="A251" s="305"/>
      <c r="B251" s="305"/>
      <c r="C251" s="441"/>
      <c r="D251" s="441"/>
      <c r="E251" s="441"/>
      <c r="F251" s="305"/>
      <c r="G251" s="304"/>
      <c r="H251" s="305"/>
      <c r="I251" s="305"/>
      <c r="J251" s="305"/>
      <c r="K251" s="305"/>
      <c r="L251" s="497"/>
      <c r="M251" s="305"/>
    </row>
    <row r="252" spans="1:13">
      <c r="A252" s="305"/>
      <c r="B252" s="305"/>
      <c r="C252" s="441"/>
      <c r="D252" s="441"/>
      <c r="E252" s="441"/>
      <c r="F252" s="305"/>
      <c r="G252" s="304"/>
      <c r="H252" s="305"/>
      <c r="I252" s="305"/>
      <c r="J252" s="305"/>
      <c r="K252" s="305"/>
      <c r="L252" s="497"/>
      <c r="M252" s="305"/>
    </row>
    <row r="253" spans="1:13">
      <c r="A253" s="305"/>
      <c r="B253" s="305"/>
      <c r="C253" s="441"/>
      <c r="D253" s="441"/>
      <c r="E253" s="441"/>
      <c r="F253" s="305"/>
      <c r="G253" s="304"/>
      <c r="H253" s="305"/>
      <c r="I253" s="305"/>
      <c r="J253" s="305"/>
      <c r="K253" s="305"/>
      <c r="L253" s="497"/>
      <c r="M253" s="305"/>
    </row>
    <row r="254" spans="1:13">
      <c r="A254" s="305"/>
      <c r="B254" s="305"/>
      <c r="C254" s="441"/>
      <c r="D254" s="441"/>
      <c r="E254" s="441"/>
      <c r="F254" s="305"/>
      <c r="G254" s="304"/>
      <c r="H254" s="305"/>
      <c r="I254" s="305"/>
      <c r="J254" s="305"/>
      <c r="K254" s="305"/>
      <c r="L254" s="497"/>
      <c r="M254" s="305"/>
    </row>
    <row r="255" spans="1:13">
      <c r="A255" s="305"/>
      <c r="B255" s="305"/>
      <c r="C255" s="441"/>
      <c r="D255" s="441"/>
      <c r="E255" s="441"/>
      <c r="F255" s="305"/>
      <c r="G255" s="304"/>
      <c r="H255" s="305"/>
      <c r="I255" s="305"/>
      <c r="J255" s="305"/>
      <c r="K255" s="305"/>
      <c r="L255" s="497"/>
      <c r="M255" s="305"/>
    </row>
    <row r="256" spans="1:13">
      <c r="A256" s="305"/>
      <c r="B256" s="305"/>
      <c r="C256" s="441"/>
      <c r="D256" s="441"/>
      <c r="E256" s="441"/>
      <c r="F256" s="305"/>
      <c r="G256" s="304"/>
      <c r="H256" s="305"/>
      <c r="I256" s="305"/>
      <c r="J256" s="305"/>
      <c r="K256" s="305"/>
      <c r="L256" s="497"/>
      <c r="M256" s="305"/>
    </row>
    <row r="257" spans="1:13">
      <c r="A257" s="305"/>
      <c r="B257" s="305"/>
      <c r="C257" s="441"/>
      <c r="D257" s="441"/>
      <c r="E257" s="441"/>
      <c r="F257" s="305"/>
      <c r="G257" s="304"/>
      <c r="H257" s="305"/>
      <c r="I257" s="305"/>
      <c r="J257" s="305"/>
      <c r="K257" s="305"/>
      <c r="L257" s="497"/>
      <c r="M257" s="305"/>
    </row>
    <row r="258" spans="1:13">
      <c r="A258" s="305"/>
      <c r="B258" s="305"/>
      <c r="C258" s="441"/>
      <c r="D258" s="441"/>
      <c r="E258" s="441"/>
      <c r="F258" s="305"/>
      <c r="G258" s="304"/>
      <c r="H258" s="305"/>
      <c r="I258" s="305"/>
      <c r="J258" s="305"/>
      <c r="K258" s="305"/>
      <c r="L258" s="497"/>
      <c r="M258" s="305"/>
    </row>
    <row r="259" spans="1:13">
      <c r="A259" s="305"/>
      <c r="B259" s="305"/>
      <c r="C259" s="441"/>
      <c r="D259" s="441"/>
      <c r="E259" s="441"/>
      <c r="F259" s="305"/>
      <c r="G259" s="304"/>
      <c r="H259" s="305"/>
      <c r="I259" s="305"/>
      <c r="J259" s="305"/>
      <c r="K259" s="305"/>
      <c r="L259" s="497"/>
      <c r="M259" s="305"/>
    </row>
    <row r="260" spans="1:13">
      <c r="A260" s="305"/>
      <c r="B260" s="305"/>
      <c r="C260" s="441"/>
      <c r="D260" s="441"/>
      <c r="E260" s="441"/>
      <c r="F260" s="305"/>
      <c r="G260" s="304"/>
      <c r="H260" s="305"/>
      <c r="I260" s="305"/>
      <c r="J260" s="305"/>
      <c r="K260" s="305"/>
      <c r="L260" s="497"/>
      <c r="M260" s="305"/>
    </row>
    <row r="261" spans="1:13">
      <c r="A261" s="305"/>
      <c r="B261" s="305"/>
      <c r="C261" s="441"/>
      <c r="D261" s="441"/>
      <c r="E261" s="441"/>
      <c r="F261" s="305"/>
      <c r="G261" s="304"/>
      <c r="H261" s="305"/>
      <c r="I261" s="305"/>
      <c r="J261" s="305"/>
      <c r="K261" s="305"/>
      <c r="L261" s="497"/>
      <c r="M261" s="305"/>
    </row>
    <row r="262" spans="1:13">
      <c r="A262" s="305"/>
      <c r="B262" s="305"/>
      <c r="C262" s="441"/>
      <c r="D262" s="441"/>
      <c r="E262" s="441"/>
      <c r="F262" s="305"/>
      <c r="G262" s="304"/>
      <c r="H262" s="305"/>
      <c r="I262" s="305"/>
      <c r="J262" s="305"/>
      <c r="K262" s="305"/>
      <c r="L262" s="497"/>
      <c r="M262" s="305"/>
    </row>
    <row r="263" spans="1:13">
      <c r="A263" s="305"/>
      <c r="B263" s="305"/>
      <c r="C263" s="441"/>
      <c r="D263" s="441"/>
      <c r="E263" s="441"/>
      <c r="F263" s="305"/>
      <c r="G263" s="304"/>
      <c r="H263" s="305"/>
      <c r="I263" s="305"/>
      <c r="J263" s="305"/>
      <c r="K263" s="305"/>
      <c r="L263" s="497"/>
      <c r="M263" s="305"/>
    </row>
    <row r="264" spans="1:13">
      <c r="A264" s="305"/>
      <c r="B264" s="305"/>
      <c r="C264" s="441"/>
      <c r="D264" s="441"/>
      <c r="E264" s="441"/>
      <c r="F264" s="305"/>
      <c r="G264" s="304"/>
      <c r="H264" s="305"/>
      <c r="I264" s="305"/>
      <c r="J264" s="305"/>
      <c r="K264" s="305"/>
      <c r="L264" s="497"/>
      <c r="M264" s="305"/>
    </row>
    <row r="265" spans="1:13">
      <c r="A265" s="305"/>
      <c r="B265" s="305"/>
      <c r="C265" s="441"/>
      <c r="D265" s="441"/>
      <c r="E265" s="441"/>
      <c r="F265" s="305"/>
      <c r="G265" s="304"/>
      <c r="H265" s="305"/>
      <c r="I265" s="305"/>
      <c r="J265" s="305"/>
      <c r="K265" s="305"/>
      <c r="L265" s="497"/>
      <c r="M265" s="305"/>
    </row>
    <row r="266" spans="1:13">
      <c r="A266" s="305"/>
      <c r="B266" s="305"/>
      <c r="C266" s="441"/>
      <c r="D266" s="441"/>
      <c r="E266" s="441"/>
      <c r="F266" s="305"/>
      <c r="G266" s="304"/>
      <c r="H266" s="305"/>
      <c r="I266" s="305"/>
      <c r="J266" s="305"/>
      <c r="K266" s="305"/>
      <c r="L266" s="497"/>
      <c r="M266" s="305"/>
    </row>
    <row r="267" spans="1:13">
      <c r="A267" s="305"/>
      <c r="B267" s="305"/>
      <c r="C267" s="441"/>
      <c r="D267" s="441"/>
      <c r="E267" s="441"/>
      <c r="F267" s="305"/>
      <c r="G267" s="304"/>
      <c r="H267" s="305"/>
      <c r="I267" s="305"/>
      <c r="J267" s="305"/>
      <c r="K267" s="305"/>
      <c r="L267" s="497"/>
      <c r="M267" s="305"/>
    </row>
    <row r="268" spans="1:13">
      <c r="A268" s="305"/>
      <c r="B268" s="305"/>
      <c r="C268" s="441"/>
      <c r="D268" s="441"/>
      <c r="E268" s="441"/>
      <c r="F268" s="305"/>
      <c r="G268" s="304"/>
      <c r="H268" s="305"/>
      <c r="I268" s="305"/>
      <c r="J268" s="305"/>
      <c r="K268" s="305"/>
      <c r="L268" s="497"/>
      <c r="M268" s="305"/>
    </row>
    <row r="269" spans="1:13">
      <c r="A269" s="305"/>
      <c r="B269" s="305"/>
      <c r="C269" s="441"/>
      <c r="D269" s="441"/>
      <c r="E269" s="441"/>
      <c r="F269" s="305"/>
      <c r="G269" s="304"/>
      <c r="H269" s="305"/>
      <c r="I269" s="305"/>
      <c r="J269" s="305"/>
      <c r="K269" s="305"/>
      <c r="L269" s="497"/>
      <c r="M269" s="305"/>
    </row>
    <row r="270" spans="1:13">
      <c r="A270" s="305"/>
      <c r="B270" s="305"/>
      <c r="C270" s="441"/>
      <c r="D270" s="441"/>
      <c r="E270" s="441"/>
      <c r="F270" s="305"/>
      <c r="G270" s="304"/>
      <c r="H270" s="305"/>
      <c r="I270" s="305"/>
      <c r="J270" s="305"/>
      <c r="K270" s="305"/>
      <c r="L270" s="497"/>
      <c r="M270" s="305"/>
    </row>
    <row r="271" spans="1:13">
      <c r="A271" s="305"/>
      <c r="B271" s="305"/>
      <c r="C271" s="441"/>
      <c r="D271" s="441"/>
      <c r="E271" s="441"/>
      <c r="F271" s="305"/>
      <c r="G271" s="304"/>
      <c r="H271" s="305"/>
      <c r="I271" s="305"/>
      <c r="J271" s="305"/>
      <c r="K271" s="305"/>
      <c r="L271" s="497"/>
      <c r="M271" s="305"/>
    </row>
    <row r="272" spans="1:13">
      <c r="A272" s="305"/>
      <c r="B272" s="305"/>
      <c r="C272" s="441"/>
      <c r="D272" s="441"/>
      <c r="E272" s="441"/>
      <c r="F272" s="305"/>
      <c r="G272" s="304"/>
      <c r="H272" s="305"/>
      <c r="I272" s="305"/>
      <c r="J272" s="305"/>
      <c r="K272" s="305"/>
      <c r="L272" s="497"/>
      <c r="M272" s="305"/>
    </row>
    <row r="273" spans="1:13">
      <c r="A273" s="305"/>
      <c r="B273" s="305"/>
      <c r="C273" s="441"/>
      <c r="D273" s="441"/>
      <c r="E273" s="441"/>
      <c r="F273" s="305"/>
      <c r="G273" s="304"/>
      <c r="H273" s="305"/>
      <c r="I273" s="305"/>
      <c r="J273" s="305"/>
      <c r="K273" s="305"/>
      <c r="L273" s="497"/>
      <c r="M273" s="305"/>
    </row>
    <row r="274" spans="1:13">
      <c r="A274" s="305"/>
      <c r="B274" s="305"/>
      <c r="C274" s="441"/>
      <c r="D274" s="441"/>
      <c r="E274" s="441"/>
      <c r="F274" s="305"/>
      <c r="G274" s="304"/>
      <c r="H274" s="305"/>
      <c r="I274" s="305"/>
      <c r="J274" s="305"/>
      <c r="K274" s="305"/>
      <c r="L274" s="497"/>
      <c r="M274" s="305"/>
    </row>
    <row r="275" spans="1:13">
      <c r="A275" s="305"/>
      <c r="B275" s="305"/>
      <c r="C275" s="441"/>
      <c r="D275" s="441"/>
      <c r="E275" s="441"/>
      <c r="F275" s="305"/>
      <c r="G275" s="304"/>
      <c r="H275" s="305"/>
      <c r="I275" s="305"/>
      <c r="J275" s="305"/>
      <c r="K275" s="305"/>
      <c r="L275" s="497"/>
      <c r="M275" s="305"/>
    </row>
    <row r="276" spans="1:13">
      <c r="A276" s="305"/>
      <c r="B276" s="305"/>
      <c r="C276" s="441"/>
      <c r="D276" s="441"/>
      <c r="E276" s="441"/>
      <c r="F276" s="305"/>
      <c r="G276" s="304"/>
      <c r="H276" s="305"/>
      <c r="I276" s="305"/>
      <c r="J276" s="305"/>
      <c r="K276" s="305"/>
      <c r="L276" s="497"/>
      <c r="M276" s="305"/>
    </row>
    <row r="277" spans="1:13">
      <c r="A277" s="305"/>
      <c r="B277" s="305"/>
      <c r="C277" s="441"/>
      <c r="D277" s="441"/>
      <c r="E277" s="441"/>
      <c r="F277" s="305"/>
      <c r="G277" s="304"/>
      <c r="H277" s="305"/>
      <c r="I277" s="305"/>
      <c r="J277" s="305"/>
      <c r="K277" s="305"/>
      <c r="L277" s="497"/>
      <c r="M277" s="305"/>
    </row>
    <row r="278" spans="1:13">
      <c r="A278" s="305"/>
      <c r="B278" s="305"/>
      <c r="C278" s="441"/>
      <c r="D278" s="441"/>
      <c r="E278" s="441"/>
      <c r="F278" s="305"/>
      <c r="G278" s="304"/>
      <c r="H278" s="305"/>
      <c r="I278" s="305"/>
      <c r="J278" s="305"/>
      <c r="K278" s="305"/>
      <c r="L278" s="497"/>
      <c r="M278" s="305"/>
    </row>
    <row r="279" spans="1:13">
      <c r="A279" s="305"/>
      <c r="B279" s="305"/>
      <c r="C279" s="441"/>
      <c r="D279" s="441"/>
      <c r="E279" s="441"/>
      <c r="F279" s="305"/>
      <c r="G279" s="304"/>
      <c r="H279" s="305"/>
      <c r="I279" s="305"/>
      <c r="J279" s="305"/>
      <c r="K279" s="305"/>
      <c r="L279" s="497"/>
      <c r="M279" s="305"/>
    </row>
    <row r="280" spans="1:13">
      <c r="A280" s="305"/>
      <c r="B280" s="305"/>
      <c r="C280" s="441"/>
      <c r="D280" s="441"/>
      <c r="E280" s="441"/>
      <c r="F280" s="305"/>
      <c r="G280" s="304"/>
      <c r="H280" s="305"/>
      <c r="I280" s="305"/>
      <c r="J280" s="305"/>
      <c r="K280" s="305"/>
      <c r="L280" s="497"/>
      <c r="M280" s="305"/>
    </row>
    <row r="281" spans="1:13">
      <c r="A281" s="305"/>
      <c r="B281" s="305"/>
      <c r="C281" s="441"/>
      <c r="D281" s="441"/>
      <c r="E281" s="441"/>
      <c r="F281" s="305"/>
      <c r="G281" s="304"/>
      <c r="H281" s="305"/>
      <c r="I281" s="305"/>
      <c r="J281" s="305"/>
      <c r="K281" s="305"/>
      <c r="L281" s="497"/>
      <c r="M281" s="305"/>
    </row>
    <row r="282" spans="1:13">
      <c r="A282" s="305"/>
      <c r="B282" s="305"/>
      <c r="C282" s="441"/>
      <c r="D282" s="441"/>
      <c r="E282" s="441"/>
      <c r="F282" s="305"/>
      <c r="G282" s="304"/>
      <c r="H282" s="305"/>
      <c r="I282" s="305"/>
      <c r="J282" s="305"/>
      <c r="K282" s="305"/>
      <c r="L282" s="497"/>
      <c r="M282" s="305"/>
    </row>
    <row r="283" spans="1:13">
      <c r="A283" s="305"/>
      <c r="B283" s="305"/>
      <c r="C283" s="441"/>
      <c r="D283" s="441"/>
      <c r="E283" s="441"/>
      <c r="F283" s="305"/>
      <c r="G283" s="304"/>
      <c r="H283" s="305"/>
      <c r="I283" s="305"/>
      <c r="J283" s="305"/>
      <c r="K283" s="305"/>
      <c r="L283" s="497"/>
      <c r="M283" s="305"/>
    </row>
    <row r="284" spans="1:13">
      <c r="A284" s="305"/>
      <c r="B284" s="305"/>
      <c r="C284" s="441"/>
      <c r="D284" s="441"/>
      <c r="E284" s="441"/>
      <c r="F284" s="305"/>
      <c r="G284" s="304"/>
      <c r="H284" s="305"/>
      <c r="I284" s="305"/>
      <c r="J284" s="305"/>
      <c r="K284" s="305"/>
      <c r="L284" s="497"/>
      <c r="M284" s="305"/>
    </row>
    <row r="285" spans="1:13">
      <c r="A285" s="305"/>
      <c r="B285" s="305"/>
      <c r="C285" s="441"/>
      <c r="D285" s="441"/>
      <c r="E285" s="441"/>
      <c r="F285" s="305"/>
      <c r="G285" s="304"/>
      <c r="H285" s="305"/>
      <c r="I285" s="305"/>
      <c r="J285" s="305"/>
      <c r="K285" s="305"/>
      <c r="L285" s="497"/>
      <c r="M285" s="305"/>
    </row>
    <row r="286" spans="1:13">
      <c r="A286" s="305"/>
      <c r="B286" s="305"/>
      <c r="C286" s="441"/>
      <c r="D286" s="441"/>
      <c r="E286" s="441"/>
      <c r="F286" s="305"/>
      <c r="G286" s="304"/>
      <c r="H286" s="305"/>
      <c r="I286" s="305"/>
      <c r="J286" s="305"/>
      <c r="K286" s="305"/>
      <c r="L286" s="497"/>
      <c r="M286" s="305"/>
    </row>
    <row r="287" spans="1:13">
      <c r="A287" s="305"/>
      <c r="B287" s="305"/>
      <c r="C287" s="441"/>
      <c r="D287" s="441"/>
      <c r="E287" s="441"/>
      <c r="F287" s="305"/>
      <c r="G287" s="304"/>
      <c r="H287" s="305"/>
      <c r="I287" s="305"/>
      <c r="J287" s="305"/>
      <c r="K287" s="305"/>
      <c r="L287" s="497"/>
      <c r="M287" s="305"/>
    </row>
    <row r="288" spans="1:13">
      <c r="A288" s="305"/>
      <c r="B288" s="305"/>
      <c r="C288" s="441"/>
      <c r="D288" s="441"/>
      <c r="E288" s="441"/>
      <c r="F288" s="305"/>
      <c r="G288" s="304"/>
      <c r="H288" s="305"/>
      <c r="I288" s="305"/>
      <c r="J288" s="305"/>
      <c r="K288" s="305"/>
      <c r="L288" s="497"/>
      <c r="M288" s="305"/>
    </row>
    <row r="289" spans="1:13">
      <c r="A289" s="305"/>
      <c r="B289" s="305"/>
      <c r="C289" s="441"/>
      <c r="D289" s="441"/>
      <c r="E289" s="441"/>
      <c r="F289" s="305"/>
      <c r="G289" s="304"/>
      <c r="H289" s="305"/>
      <c r="I289" s="305"/>
      <c r="J289" s="305"/>
      <c r="K289" s="305"/>
      <c r="L289" s="497"/>
      <c r="M289" s="305"/>
    </row>
    <row r="290" spans="1:13">
      <c r="A290" s="305"/>
      <c r="B290" s="305"/>
      <c r="C290" s="441"/>
      <c r="D290" s="441"/>
      <c r="E290" s="441"/>
      <c r="F290" s="305"/>
      <c r="G290" s="304"/>
      <c r="H290" s="305"/>
      <c r="I290" s="305"/>
      <c r="J290" s="305"/>
      <c r="K290" s="305"/>
      <c r="L290" s="497"/>
      <c r="M290" s="305"/>
    </row>
    <row r="291" spans="1:13">
      <c r="A291" s="305"/>
      <c r="B291" s="305"/>
      <c r="C291" s="441"/>
      <c r="D291" s="441"/>
      <c r="E291" s="441"/>
      <c r="F291" s="305"/>
      <c r="G291" s="304"/>
      <c r="H291" s="305"/>
      <c r="I291" s="305"/>
      <c r="J291" s="305"/>
      <c r="K291" s="305"/>
      <c r="L291" s="497"/>
      <c r="M291" s="305"/>
    </row>
    <row r="292" spans="1:13">
      <c r="A292" s="305"/>
      <c r="B292" s="305"/>
      <c r="C292" s="441"/>
      <c r="D292" s="441"/>
      <c r="E292" s="441"/>
      <c r="F292" s="305"/>
      <c r="G292" s="304"/>
      <c r="H292" s="305"/>
      <c r="I292" s="305"/>
      <c r="J292" s="305"/>
      <c r="K292" s="305"/>
      <c r="L292" s="497"/>
      <c r="M292" s="305"/>
    </row>
    <row r="293" spans="1:13">
      <c r="A293" s="305"/>
      <c r="B293" s="305"/>
      <c r="C293" s="441"/>
      <c r="D293" s="441"/>
      <c r="E293" s="441"/>
      <c r="F293" s="305"/>
      <c r="G293" s="304"/>
      <c r="H293" s="305"/>
      <c r="I293" s="305"/>
      <c r="J293" s="305"/>
      <c r="K293" s="305"/>
      <c r="L293" s="497"/>
      <c r="M293" s="305"/>
    </row>
    <row r="294" spans="1:13">
      <c r="A294" s="305"/>
      <c r="B294" s="305"/>
      <c r="C294" s="441"/>
      <c r="D294" s="441"/>
      <c r="E294" s="441"/>
      <c r="F294" s="305"/>
      <c r="G294" s="304"/>
      <c r="H294" s="305"/>
      <c r="I294" s="305"/>
      <c r="J294" s="305"/>
      <c r="K294" s="305"/>
      <c r="L294" s="497"/>
      <c r="M294" s="305"/>
    </row>
    <row r="295" spans="1:13">
      <c r="A295" s="305"/>
      <c r="B295" s="305"/>
      <c r="C295" s="441"/>
      <c r="D295" s="441"/>
      <c r="E295" s="441"/>
      <c r="F295" s="305"/>
      <c r="G295" s="304"/>
      <c r="H295" s="305"/>
      <c r="I295" s="305"/>
      <c r="J295" s="305"/>
      <c r="K295" s="305"/>
      <c r="L295" s="497"/>
      <c r="M295" s="305"/>
    </row>
    <row r="296" spans="1:13">
      <c r="A296" s="305"/>
      <c r="B296" s="305"/>
      <c r="C296" s="441"/>
      <c r="D296" s="441"/>
      <c r="E296" s="441"/>
      <c r="F296" s="305"/>
      <c r="G296" s="304"/>
      <c r="H296" s="305"/>
      <c r="I296" s="305"/>
      <c r="J296" s="305"/>
      <c r="K296" s="305"/>
      <c r="L296" s="497"/>
      <c r="M296" s="305"/>
    </row>
    <row r="297" spans="1:13">
      <c r="A297" s="305"/>
      <c r="B297" s="305"/>
      <c r="C297" s="441"/>
      <c r="D297" s="441"/>
      <c r="E297" s="441"/>
      <c r="F297" s="305"/>
      <c r="G297" s="304"/>
      <c r="H297" s="305"/>
      <c r="I297" s="305"/>
      <c r="J297" s="305"/>
      <c r="K297" s="305"/>
      <c r="L297" s="497"/>
      <c r="M297" s="305"/>
    </row>
    <row r="298" spans="1:13">
      <c r="A298" s="305"/>
      <c r="B298" s="305"/>
      <c r="C298" s="441"/>
      <c r="D298" s="441"/>
      <c r="E298" s="441"/>
      <c r="F298" s="305"/>
      <c r="G298" s="304"/>
      <c r="H298" s="305"/>
      <c r="I298" s="305"/>
      <c r="J298" s="305"/>
      <c r="K298" s="305"/>
      <c r="L298" s="497"/>
      <c r="M298" s="305"/>
    </row>
    <row r="299" spans="1:13">
      <c r="A299" s="305"/>
      <c r="B299" s="305"/>
      <c r="C299" s="441"/>
      <c r="D299" s="441"/>
      <c r="E299" s="441"/>
      <c r="F299" s="305"/>
      <c r="G299" s="304"/>
      <c r="H299" s="305"/>
      <c r="I299" s="305"/>
      <c r="J299" s="305"/>
      <c r="K299" s="305"/>
      <c r="L299" s="497"/>
      <c r="M299" s="305"/>
    </row>
    <row r="300" spans="1:13">
      <c r="A300" s="305"/>
      <c r="B300" s="305"/>
      <c r="C300" s="441"/>
      <c r="D300" s="441"/>
      <c r="E300" s="441"/>
      <c r="F300" s="305"/>
      <c r="G300" s="304"/>
      <c r="H300" s="305"/>
      <c r="I300" s="305"/>
      <c r="J300" s="305"/>
      <c r="K300" s="305"/>
      <c r="L300" s="497"/>
      <c r="M300" s="305"/>
    </row>
    <row r="301" spans="1:13">
      <c r="A301" s="305"/>
      <c r="B301" s="305"/>
      <c r="C301" s="441"/>
      <c r="D301" s="441"/>
      <c r="E301" s="441"/>
      <c r="F301" s="305"/>
      <c r="G301" s="304"/>
      <c r="H301" s="305"/>
      <c r="I301" s="305"/>
      <c r="J301" s="305"/>
      <c r="K301" s="305"/>
      <c r="L301" s="497"/>
      <c r="M301" s="305"/>
    </row>
    <row r="302" spans="1:13">
      <c r="A302" s="305"/>
      <c r="B302" s="305"/>
      <c r="C302" s="441"/>
      <c r="D302" s="441"/>
      <c r="E302" s="441"/>
      <c r="F302" s="305"/>
      <c r="G302" s="304"/>
      <c r="H302" s="305"/>
      <c r="I302" s="305"/>
      <c r="J302" s="305"/>
      <c r="K302" s="305"/>
      <c r="L302" s="497"/>
      <c r="M302" s="305"/>
    </row>
    <row r="303" spans="1:13">
      <c r="A303" s="305"/>
      <c r="B303" s="305"/>
      <c r="C303" s="441"/>
      <c r="D303" s="441"/>
      <c r="E303" s="441"/>
      <c r="F303" s="305"/>
      <c r="G303" s="304"/>
      <c r="H303" s="305"/>
      <c r="I303" s="305"/>
      <c r="J303" s="305"/>
      <c r="K303" s="305"/>
      <c r="L303" s="497"/>
      <c r="M303" s="305"/>
    </row>
    <row r="304" spans="1:13">
      <c r="A304" s="305"/>
      <c r="B304" s="305"/>
      <c r="C304" s="441"/>
      <c r="D304" s="441"/>
      <c r="E304" s="441"/>
      <c r="F304" s="305"/>
      <c r="G304" s="304"/>
      <c r="H304" s="305"/>
      <c r="I304" s="305"/>
      <c r="J304" s="305"/>
      <c r="K304" s="305"/>
      <c r="L304" s="497"/>
      <c r="M304" s="305"/>
    </row>
    <row r="305" spans="1:13">
      <c r="A305" s="305"/>
      <c r="B305" s="305"/>
      <c r="C305" s="441"/>
      <c r="D305" s="441"/>
      <c r="E305" s="441"/>
      <c r="F305" s="305"/>
      <c r="G305" s="304"/>
      <c r="H305" s="305"/>
      <c r="I305" s="305"/>
      <c r="J305" s="305"/>
      <c r="K305" s="305"/>
      <c r="L305" s="497"/>
      <c r="M305" s="305"/>
    </row>
    <row r="306" spans="1:13">
      <c r="A306" s="305"/>
      <c r="B306" s="305"/>
      <c r="C306" s="441"/>
      <c r="D306" s="441"/>
      <c r="E306" s="441"/>
      <c r="F306" s="305"/>
      <c r="G306" s="304"/>
      <c r="H306" s="305"/>
      <c r="I306" s="305"/>
      <c r="J306" s="305"/>
      <c r="K306" s="305"/>
      <c r="L306" s="497"/>
      <c r="M306" s="305"/>
    </row>
    <row r="307" spans="1:13">
      <c r="A307" s="305"/>
      <c r="B307" s="305"/>
      <c r="C307" s="441"/>
      <c r="D307" s="441"/>
      <c r="E307" s="441"/>
      <c r="F307" s="305"/>
      <c r="G307" s="304"/>
      <c r="H307" s="305"/>
      <c r="I307" s="305"/>
      <c r="J307" s="305"/>
      <c r="K307" s="305"/>
      <c r="L307" s="497"/>
      <c r="M307" s="305"/>
    </row>
    <row r="308" spans="1:13">
      <c r="A308" s="305"/>
      <c r="B308" s="305"/>
      <c r="C308" s="441"/>
      <c r="D308" s="441"/>
      <c r="E308" s="441"/>
      <c r="F308" s="305"/>
      <c r="G308" s="304"/>
      <c r="H308" s="305"/>
      <c r="I308" s="305"/>
      <c r="J308" s="305"/>
      <c r="K308" s="305"/>
      <c r="L308" s="497"/>
      <c r="M308" s="305"/>
    </row>
    <row r="309" spans="1:13">
      <c r="A309" s="305"/>
      <c r="B309" s="305"/>
      <c r="C309" s="441"/>
      <c r="D309" s="441"/>
      <c r="E309" s="441"/>
      <c r="F309" s="305"/>
      <c r="G309" s="304"/>
      <c r="H309" s="305"/>
      <c r="I309" s="305"/>
      <c r="J309" s="305"/>
      <c r="K309" s="305"/>
      <c r="L309" s="497"/>
      <c r="M309" s="305"/>
    </row>
    <row r="310" spans="1:13">
      <c r="A310" s="305"/>
      <c r="B310" s="305"/>
      <c r="C310" s="441"/>
      <c r="D310" s="441"/>
      <c r="E310" s="441"/>
      <c r="F310" s="305"/>
      <c r="G310" s="304"/>
      <c r="H310" s="305"/>
      <c r="I310" s="305"/>
      <c r="J310" s="305"/>
      <c r="K310" s="305"/>
      <c r="L310" s="497"/>
      <c r="M310" s="305"/>
    </row>
    <row r="311" spans="1:13">
      <c r="A311" s="305"/>
      <c r="B311" s="305"/>
      <c r="C311" s="441"/>
      <c r="D311" s="441"/>
      <c r="E311" s="441"/>
      <c r="F311" s="305"/>
      <c r="G311" s="304"/>
      <c r="H311" s="305"/>
      <c r="I311" s="305"/>
      <c r="J311" s="305"/>
      <c r="K311" s="305"/>
      <c r="L311" s="497"/>
      <c r="M311" s="305"/>
    </row>
    <row r="312" spans="1:13">
      <c r="A312" s="305"/>
      <c r="B312" s="305"/>
      <c r="C312" s="441"/>
      <c r="D312" s="441"/>
      <c r="E312" s="441"/>
      <c r="F312" s="305"/>
      <c r="G312" s="304"/>
      <c r="H312" s="305"/>
      <c r="I312" s="305"/>
      <c r="J312" s="305"/>
      <c r="K312" s="305"/>
      <c r="L312" s="497"/>
      <c r="M312" s="305"/>
    </row>
    <row r="313" spans="1:13">
      <c r="A313" s="305"/>
      <c r="B313" s="305"/>
      <c r="C313" s="441"/>
      <c r="D313" s="441"/>
      <c r="E313" s="441"/>
      <c r="F313" s="305"/>
      <c r="G313" s="304"/>
      <c r="H313" s="305"/>
      <c r="I313" s="305"/>
      <c r="J313" s="305"/>
      <c r="K313" s="305"/>
      <c r="L313" s="497"/>
      <c r="M313" s="305"/>
    </row>
    <row r="314" spans="1:13">
      <c r="A314" s="305"/>
      <c r="B314" s="305"/>
      <c r="C314" s="441"/>
      <c r="D314" s="441"/>
      <c r="E314" s="441"/>
      <c r="F314" s="305"/>
      <c r="G314" s="304"/>
      <c r="H314" s="305"/>
      <c r="I314" s="305"/>
      <c r="J314" s="305"/>
      <c r="K314" s="305"/>
      <c r="L314" s="497"/>
      <c r="M314" s="305"/>
    </row>
    <row r="315" spans="1:13">
      <c r="A315" s="305"/>
      <c r="B315" s="305"/>
      <c r="C315" s="441"/>
      <c r="D315" s="441"/>
      <c r="E315" s="441"/>
      <c r="F315" s="305"/>
      <c r="G315" s="304"/>
      <c r="H315" s="305"/>
      <c r="I315" s="305"/>
      <c r="J315" s="305"/>
      <c r="K315" s="305"/>
      <c r="L315" s="497"/>
      <c r="M315" s="305"/>
    </row>
    <row r="316" spans="1:13">
      <c r="A316" s="305"/>
      <c r="B316" s="305"/>
      <c r="C316" s="441"/>
      <c r="D316" s="441"/>
      <c r="E316" s="441"/>
      <c r="F316" s="305"/>
      <c r="G316" s="304"/>
      <c r="H316" s="305"/>
      <c r="I316" s="305"/>
      <c r="J316" s="305"/>
      <c r="K316" s="305"/>
      <c r="L316" s="497"/>
      <c r="M316" s="305"/>
    </row>
    <row r="317" spans="1:13">
      <c r="A317" s="305"/>
      <c r="B317" s="305"/>
      <c r="C317" s="441"/>
      <c r="D317" s="441"/>
      <c r="E317" s="441"/>
      <c r="F317" s="305"/>
      <c r="G317" s="304"/>
      <c r="H317" s="305"/>
      <c r="I317" s="305"/>
      <c r="J317" s="305"/>
      <c r="K317" s="305"/>
      <c r="L317" s="497"/>
      <c r="M317" s="305"/>
    </row>
    <row r="318" spans="1:13">
      <c r="A318" s="305"/>
      <c r="B318" s="305"/>
      <c r="C318" s="441"/>
      <c r="D318" s="441"/>
      <c r="E318" s="441"/>
      <c r="F318" s="305"/>
      <c r="G318" s="304"/>
      <c r="H318" s="305"/>
      <c r="I318" s="305"/>
      <c r="J318" s="305"/>
      <c r="K318" s="305"/>
      <c r="L318" s="497"/>
      <c r="M318" s="305"/>
    </row>
    <row r="319" spans="1:13">
      <c r="A319" s="305"/>
      <c r="B319" s="305"/>
      <c r="C319" s="441"/>
      <c r="D319" s="441"/>
      <c r="E319" s="441"/>
      <c r="F319" s="305"/>
      <c r="G319" s="304"/>
      <c r="H319" s="305"/>
      <c r="I319" s="305"/>
      <c r="J319" s="305"/>
      <c r="K319" s="305"/>
      <c r="L319" s="497"/>
      <c r="M319" s="305"/>
    </row>
    <row r="320" spans="1:13">
      <c r="A320" s="305"/>
      <c r="B320" s="305"/>
      <c r="C320" s="441"/>
      <c r="D320" s="441"/>
      <c r="E320" s="441"/>
      <c r="F320" s="305"/>
      <c r="G320" s="304"/>
      <c r="H320" s="305"/>
      <c r="I320" s="305"/>
      <c r="J320" s="305"/>
      <c r="K320" s="305"/>
      <c r="L320" s="497"/>
      <c r="M320" s="305"/>
    </row>
    <row r="321" spans="1:13">
      <c r="A321" s="305"/>
      <c r="B321" s="305"/>
      <c r="C321" s="441"/>
      <c r="D321" s="441"/>
      <c r="E321" s="441"/>
      <c r="F321" s="305"/>
      <c r="G321" s="304"/>
      <c r="H321" s="305"/>
      <c r="I321" s="305"/>
      <c r="J321" s="305"/>
      <c r="K321" s="305"/>
      <c r="L321" s="497"/>
      <c r="M321" s="305"/>
    </row>
    <row r="322" spans="1:13">
      <c r="A322" s="305"/>
      <c r="B322" s="305"/>
      <c r="C322" s="441"/>
      <c r="D322" s="441"/>
      <c r="E322" s="441"/>
      <c r="F322" s="305"/>
      <c r="G322" s="304"/>
      <c r="H322" s="305"/>
      <c r="I322" s="305"/>
      <c r="J322" s="305"/>
      <c r="K322" s="305"/>
      <c r="L322" s="497"/>
      <c r="M322" s="305"/>
    </row>
    <row r="323" spans="1:13">
      <c r="A323" s="305"/>
      <c r="B323" s="305"/>
      <c r="C323" s="441"/>
      <c r="D323" s="441"/>
      <c r="E323" s="441"/>
      <c r="F323" s="305"/>
      <c r="G323" s="304"/>
      <c r="H323" s="305"/>
      <c r="I323" s="305"/>
      <c r="J323" s="305"/>
      <c r="K323" s="305"/>
      <c r="L323" s="497"/>
      <c r="M323" s="305"/>
    </row>
    <row r="324" spans="1:13">
      <c r="A324" s="305"/>
      <c r="B324" s="305"/>
      <c r="C324" s="441"/>
      <c r="D324" s="441"/>
      <c r="E324" s="441"/>
      <c r="F324" s="305"/>
      <c r="G324" s="304"/>
      <c r="H324" s="305"/>
      <c r="I324" s="305"/>
      <c r="J324" s="305"/>
      <c r="K324" s="305"/>
      <c r="L324" s="497"/>
      <c r="M324" s="305"/>
    </row>
    <row r="325" spans="1:13">
      <c r="A325" s="305"/>
      <c r="B325" s="305"/>
      <c r="C325" s="441"/>
      <c r="D325" s="441"/>
      <c r="E325" s="441"/>
      <c r="F325" s="305"/>
      <c r="G325" s="304"/>
      <c r="H325" s="305"/>
      <c r="I325" s="305"/>
      <c r="J325" s="305"/>
      <c r="K325" s="305"/>
      <c r="L325" s="497"/>
      <c r="M325" s="305"/>
    </row>
    <row r="326" spans="1:13">
      <c r="A326" s="305"/>
      <c r="B326" s="305"/>
      <c r="C326" s="441"/>
      <c r="D326" s="441"/>
      <c r="E326" s="441"/>
      <c r="F326" s="305"/>
      <c r="G326" s="304"/>
      <c r="H326" s="305"/>
      <c r="I326" s="305"/>
      <c r="J326" s="305"/>
      <c r="K326" s="305"/>
      <c r="L326" s="497"/>
      <c r="M326" s="305"/>
    </row>
    <row r="327" spans="1:13">
      <c r="A327" s="305"/>
      <c r="B327" s="305"/>
      <c r="C327" s="441"/>
      <c r="D327" s="441"/>
      <c r="E327" s="441"/>
      <c r="F327" s="305"/>
      <c r="G327" s="304"/>
      <c r="H327" s="305"/>
      <c r="I327" s="305"/>
      <c r="J327" s="305"/>
      <c r="K327" s="305"/>
      <c r="L327" s="497"/>
      <c r="M327" s="305"/>
    </row>
    <row r="328" spans="1:13">
      <c r="A328" s="305"/>
      <c r="B328" s="305"/>
      <c r="C328" s="441"/>
      <c r="D328" s="441"/>
      <c r="E328" s="441"/>
      <c r="F328" s="305"/>
      <c r="G328" s="304"/>
      <c r="H328" s="305"/>
      <c r="I328" s="305"/>
      <c r="J328" s="305"/>
      <c r="K328" s="305"/>
      <c r="L328" s="497"/>
      <c r="M328" s="305"/>
    </row>
    <row r="329" spans="1:13">
      <c r="A329" s="305"/>
      <c r="B329" s="305"/>
      <c r="C329" s="441"/>
      <c r="D329" s="441"/>
      <c r="E329" s="441"/>
      <c r="F329" s="305"/>
      <c r="G329" s="304"/>
      <c r="H329" s="305"/>
      <c r="I329" s="305"/>
      <c r="J329" s="305"/>
      <c r="K329" s="305"/>
      <c r="L329" s="497"/>
      <c r="M329" s="305"/>
    </row>
    <row r="330" spans="1:13">
      <c r="A330" s="305"/>
      <c r="B330" s="305"/>
      <c r="C330" s="441"/>
      <c r="D330" s="441"/>
      <c r="E330" s="441"/>
      <c r="F330" s="305"/>
      <c r="G330" s="304"/>
      <c r="H330" s="305"/>
      <c r="I330" s="305"/>
      <c r="J330" s="305"/>
      <c r="K330" s="305"/>
      <c r="L330" s="497"/>
      <c r="M330" s="305"/>
    </row>
    <row r="331" spans="1:13">
      <c r="A331" s="305"/>
      <c r="B331" s="305"/>
      <c r="C331" s="441"/>
      <c r="D331" s="441"/>
      <c r="E331" s="441"/>
      <c r="F331" s="305"/>
      <c r="G331" s="304"/>
      <c r="H331" s="305"/>
      <c r="I331" s="305"/>
      <c r="J331" s="305"/>
      <c r="K331" s="305"/>
      <c r="L331" s="497"/>
      <c r="M331" s="305"/>
    </row>
    <row r="332" spans="1:13">
      <c r="A332" s="305"/>
      <c r="B332" s="305"/>
      <c r="C332" s="441"/>
      <c r="D332" s="441"/>
      <c r="E332" s="441"/>
      <c r="F332" s="305"/>
      <c r="G332" s="304"/>
      <c r="H332" s="305"/>
      <c r="I332" s="305"/>
      <c r="J332" s="305"/>
      <c r="K332" s="305"/>
      <c r="L332" s="497"/>
      <c r="M332" s="305"/>
    </row>
    <row r="333" spans="1:13">
      <c r="A333" s="305"/>
      <c r="B333" s="305"/>
      <c r="C333" s="441"/>
      <c r="D333" s="441"/>
      <c r="E333" s="441"/>
      <c r="F333" s="305"/>
      <c r="G333" s="304"/>
      <c r="H333" s="305"/>
      <c r="I333" s="305"/>
      <c r="J333" s="305"/>
      <c r="K333" s="305"/>
      <c r="L333" s="497"/>
      <c r="M333" s="305"/>
    </row>
    <row r="334" spans="1:13">
      <c r="A334" s="305"/>
      <c r="B334" s="305"/>
      <c r="C334" s="441"/>
      <c r="D334" s="441"/>
      <c r="E334" s="441"/>
      <c r="F334" s="305"/>
      <c r="G334" s="304"/>
      <c r="H334" s="305"/>
      <c r="I334" s="305"/>
      <c r="J334" s="305"/>
      <c r="K334" s="305"/>
      <c r="L334" s="497"/>
      <c r="M334" s="305"/>
    </row>
    <row r="335" spans="1:13">
      <c r="A335" s="305"/>
      <c r="B335" s="305"/>
      <c r="C335" s="441"/>
      <c r="D335" s="441"/>
      <c r="E335" s="441"/>
      <c r="F335" s="305"/>
      <c r="G335" s="304"/>
      <c r="H335" s="305"/>
      <c r="I335" s="305"/>
      <c r="J335" s="305"/>
      <c r="K335" s="305"/>
      <c r="L335" s="497"/>
      <c r="M335" s="305"/>
    </row>
    <row r="336" spans="1:13">
      <c r="A336" s="305"/>
      <c r="B336" s="305"/>
      <c r="C336" s="441"/>
      <c r="D336" s="441"/>
      <c r="E336" s="441"/>
      <c r="F336" s="305"/>
      <c r="G336" s="304"/>
      <c r="H336" s="305"/>
      <c r="I336" s="305"/>
      <c r="J336" s="305"/>
      <c r="K336" s="305"/>
      <c r="L336" s="497"/>
      <c r="M336" s="305"/>
    </row>
    <row r="337" spans="1:13">
      <c r="A337" s="305"/>
      <c r="B337" s="305"/>
      <c r="C337" s="441"/>
      <c r="D337" s="441"/>
      <c r="E337" s="441"/>
      <c r="F337" s="305"/>
      <c r="G337" s="304"/>
      <c r="H337" s="305"/>
      <c r="I337" s="305"/>
      <c r="J337" s="305"/>
      <c r="K337" s="305"/>
      <c r="L337" s="497"/>
      <c r="M337" s="305"/>
    </row>
    <row r="338" spans="1:13">
      <c r="A338" s="305"/>
      <c r="B338" s="305"/>
      <c r="C338" s="441"/>
      <c r="D338" s="441"/>
      <c r="E338" s="441"/>
      <c r="F338" s="305"/>
      <c r="G338" s="304"/>
      <c r="H338" s="305"/>
      <c r="I338" s="305"/>
      <c r="J338" s="305"/>
      <c r="K338" s="305"/>
      <c r="L338" s="497"/>
      <c r="M338" s="305"/>
    </row>
    <row r="339" spans="1:13">
      <c r="A339" s="305"/>
      <c r="B339" s="305"/>
      <c r="C339" s="441"/>
      <c r="D339" s="441"/>
      <c r="E339" s="441"/>
      <c r="F339" s="305"/>
      <c r="G339" s="304"/>
      <c r="H339" s="305"/>
      <c r="I339" s="305"/>
      <c r="J339" s="305"/>
      <c r="K339" s="305"/>
      <c r="L339" s="497"/>
      <c r="M339" s="305"/>
    </row>
    <row r="340" spans="1:13">
      <c r="A340" s="305"/>
      <c r="B340" s="305"/>
      <c r="C340" s="441"/>
      <c r="D340" s="441"/>
      <c r="E340" s="441"/>
      <c r="F340" s="305"/>
      <c r="G340" s="304"/>
      <c r="H340" s="305"/>
      <c r="I340" s="305"/>
      <c r="J340" s="305"/>
      <c r="K340" s="305"/>
      <c r="L340" s="497"/>
      <c r="M340" s="305"/>
    </row>
    <row r="341" spans="1:13">
      <c r="A341" s="305"/>
      <c r="B341" s="305"/>
      <c r="C341" s="441"/>
      <c r="D341" s="441"/>
      <c r="E341" s="441"/>
      <c r="F341" s="305"/>
      <c r="G341" s="304"/>
      <c r="H341" s="305"/>
      <c r="I341" s="305"/>
      <c r="J341" s="305"/>
      <c r="K341" s="305"/>
      <c r="L341" s="497"/>
      <c r="M341" s="305"/>
    </row>
    <row r="342" spans="1:13">
      <c r="A342" s="305"/>
      <c r="B342" s="305"/>
      <c r="C342" s="441"/>
      <c r="D342" s="441"/>
      <c r="E342" s="441"/>
      <c r="F342" s="305"/>
      <c r="G342" s="304"/>
      <c r="H342" s="305"/>
      <c r="I342" s="305"/>
      <c r="J342" s="305"/>
      <c r="K342" s="305"/>
      <c r="L342" s="497"/>
      <c r="M342" s="305"/>
    </row>
    <row r="343" spans="1:13">
      <c r="A343" s="305"/>
      <c r="B343" s="305"/>
      <c r="C343" s="441"/>
      <c r="D343" s="441"/>
      <c r="E343" s="441"/>
      <c r="F343" s="305"/>
      <c r="G343" s="304"/>
      <c r="H343" s="305"/>
      <c r="I343" s="305"/>
      <c r="J343" s="305"/>
      <c r="K343" s="305"/>
      <c r="L343" s="497"/>
      <c r="M343" s="305"/>
    </row>
    <row r="344" spans="1:13">
      <c r="A344" s="305"/>
      <c r="B344" s="305"/>
      <c r="C344" s="441"/>
      <c r="D344" s="441"/>
      <c r="E344" s="441"/>
      <c r="F344" s="305"/>
      <c r="G344" s="304"/>
      <c r="H344" s="305"/>
      <c r="I344" s="305"/>
      <c r="J344" s="305"/>
      <c r="K344" s="305"/>
      <c r="L344" s="497"/>
      <c r="M344" s="305"/>
    </row>
    <row r="345" spans="1:13">
      <c r="A345" s="305"/>
      <c r="B345" s="305"/>
      <c r="C345" s="441"/>
      <c r="D345" s="441"/>
      <c r="E345" s="441"/>
      <c r="F345" s="305"/>
      <c r="G345" s="304"/>
      <c r="H345" s="305"/>
      <c r="I345" s="305"/>
      <c r="J345" s="305"/>
      <c r="K345" s="305"/>
      <c r="L345" s="497"/>
      <c r="M345" s="305"/>
    </row>
    <row r="346" spans="1:13">
      <c r="A346" s="305"/>
      <c r="B346" s="305"/>
      <c r="C346" s="441"/>
      <c r="D346" s="441"/>
      <c r="E346" s="441"/>
      <c r="F346" s="305"/>
      <c r="G346" s="304"/>
      <c r="H346" s="305"/>
      <c r="I346" s="305"/>
      <c r="J346" s="305"/>
      <c r="K346" s="305"/>
      <c r="L346" s="497"/>
      <c r="M346" s="305"/>
    </row>
    <row r="347" spans="1:13">
      <c r="A347" s="305"/>
      <c r="B347" s="305"/>
      <c r="C347" s="441"/>
      <c r="D347" s="441"/>
      <c r="E347" s="441"/>
      <c r="F347" s="305"/>
      <c r="G347" s="304"/>
      <c r="H347" s="305"/>
      <c r="I347" s="305"/>
      <c r="J347" s="305"/>
      <c r="K347" s="305"/>
      <c r="L347" s="497"/>
      <c r="M347" s="305"/>
    </row>
    <row r="348" spans="1:13">
      <c r="A348" s="305"/>
      <c r="B348" s="305"/>
      <c r="C348" s="441"/>
      <c r="D348" s="441"/>
      <c r="E348" s="441"/>
      <c r="F348" s="305"/>
      <c r="G348" s="304"/>
      <c r="H348" s="305"/>
      <c r="I348" s="305"/>
      <c r="J348" s="305"/>
      <c r="K348" s="305"/>
      <c r="L348" s="497"/>
      <c r="M348" s="305"/>
    </row>
    <row r="349" spans="1:13">
      <c r="A349" s="305"/>
      <c r="B349" s="305"/>
      <c r="C349" s="441"/>
      <c r="D349" s="441"/>
      <c r="E349" s="441"/>
      <c r="F349" s="305"/>
      <c r="G349" s="304"/>
      <c r="H349" s="305"/>
      <c r="I349" s="305"/>
      <c r="J349" s="305"/>
      <c r="K349" s="305"/>
      <c r="L349" s="497"/>
      <c r="M349" s="305"/>
    </row>
    <row r="350" spans="1:13">
      <c r="A350" s="305"/>
      <c r="B350" s="305"/>
      <c r="C350" s="441"/>
      <c r="D350" s="441"/>
      <c r="E350" s="441"/>
      <c r="F350" s="305"/>
      <c r="G350" s="304"/>
      <c r="H350" s="305"/>
      <c r="I350" s="305"/>
      <c r="J350" s="305"/>
      <c r="K350" s="305"/>
      <c r="L350" s="497"/>
      <c r="M350" s="305"/>
    </row>
    <row r="351" spans="1:13">
      <c r="A351" s="305"/>
      <c r="B351" s="305"/>
      <c r="C351" s="441"/>
      <c r="D351" s="441"/>
      <c r="E351" s="441"/>
      <c r="F351" s="305"/>
      <c r="G351" s="304"/>
      <c r="H351" s="305"/>
      <c r="I351" s="305"/>
      <c r="J351" s="305"/>
      <c r="K351" s="305"/>
      <c r="L351" s="497"/>
      <c r="M351" s="305"/>
    </row>
    <row r="352" spans="1:13">
      <c r="A352" s="305"/>
      <c r="B352" s="305"/>
      <c r="C352" s="441"/>
      <c r="D352" s="441"/>
      <c r="E352" s="441"/>
      <c r="F352" s="305"/>
      <c r="G352" s="304"/>
      <c r="H352" s="305"/>
      <c r="I352" s="305"/>
      <c r="J352" s="305"/>
      <c r="K352" s="305"/>
      <c r="L352" s="497"/>
      <c r="M352" s="305"/>
    </row>
    <row r="353" spans="1:13">
      <c r="A353" s="305"/>
      <c r="B353" s="305"/>
      <c r="C353" s="441"/>
      <c r="D353" s="441"/>
      <c r="E353" s="441"/>
      <c r="F353" s="305"/>
      <c r="G353" s="304"/>
      <c r="H353" s="305"/>
      <c r="I353" s="305"/>
      <c r="J353" s="305"/>
      <c r="K353" s="305"/>
      <c r="L353" s="497"/>
      <c r="M353" s="305"/>
    </row>
    <row r="354" spans="1:13">
      <c r="A354" s="305"/>
      <c r="B354" s="305"/>
      <c r="C354" s="441"/>
      <c r="D354" s="441"/>
      <c r="E354" s="441"/>
      <c r="F354" s="305"/>
      <c r="G354" s="304"/>
      <c r="H354" s="305"/>
      <c r="I354" s="305"/>
      <c r="J354" s="305"/>
      <c r="K354" s="305"/>
      <c r="L354" s="497"/>
      <c r="M354" s="305"/>
    </row>
    <row r="355" spans="1:13">
      <c r="A355" s="305"/>
      <c r="B355" s="305"/>
      <c r="C355" s="441"/>
      <c r="D355" s="441"/>
      <c r="E355" s="441"/>
      <c r="F355" s="305"/>
      <c r="G355" s="304"/>
      <c r="H355" s="305"/>
      <c r="I355" s="305"/>
      <c r="J355" s="305"/>
      <c r="K355" s="305"/>
      <c r="L355" s="497"/>
      <c r="M355" s="305"/>
    </row>
    <row r="356" spans="1:13">
      <c r="A356" s="305"/>
      <c r="B356" s="305"/>
      <c r="C356" s="441"/>
      <c r="D356" s="441"/>
      <c r="E356" s="441"/>
      <c r="F356" s="305"/>
      <c r="G356" s="304"/>
      <c r="H356" s="305"/>
      <c r="I356" s="305"/>
      <c r="J356" s="305"/>
      <c r="K356" s="305"/>
      <c r="L356" s="497"/>
      <c r="M356" s="305"/>
    </row>
    <row r="357" spans="1:13">
      <c r="A357" s="305"/>
      <c r="B357" s="305"/>
      <c r="C357" s="441"/>
      <c r="D357" s="441"/>
      <c r="E357" s="441"/>
      <c r="F357" s="305"/>
      <c r="G357" s="304"/>
      <c r="H357" s="305"/>
      <c r="I357" s="305"/>
      <c r="J357" s="305"/>
      <c r="K357" s="305"/>
      <c r="L357" s="497"/>
      <c r="M357" s="305"/>
    </row>
    <row r="358" spans="1:13">
      <c r="A358" s="305"/>
      <c r="B358" s="305"/>
      <c r="C358" s="441"/>
      <c r="D358" s="441"/>
      <c r="E358" s="441"/>
      <c r="F358" s="305"/>
      <c r="G358" s="304"/>
      <c r="H358" s="305"/>
      <c r="I358" s="305"/>
      <c r="J358" s="305"/>
      <c r="K358" s="305"/>
      <c r="L358" s="497"/>
      <c r="M358" s="305"/>
    </row>
    <row r="359" spans="1:13">
      <c r="A359" s="305"/>
      <c r="B359" s="305"/>
      <c r="C359" s="441"/>
      <c r="D359" s="441"/>
      <c r="E359" s="441"/>
      <c r="F359" s="305"/>
      <c r="G359" s="304"/>
      <c r="H359" s="305"/>
      <c r="I359" s="305"/>
      <c r="J359" s="305"/>
      <c r="K359" s="305"/>
      <c r="L359" s="497"/>
      <c r="M359" s="305"/>
    </row>
    <row r="360" spans="1:13">
      <c r="A360" s="305"/>
      <c r="B360" s="305"/>
      <c r="C360" s="441"/>
      <c r="D360" s="441"/>
      <c r="E360" s="441"/>
      <c r="F360" s="305"/>
      <c r="G360" s="304"/>
      <c r="H360" s="305"/>
      <c r="I360" s="305"/>
      <c r="J360" s="305"/>
      <c r="K360" s="305"/>
      <c r="L360" s="497"/>
      <c r="M360" s="305"/>
    </row>
    <row r="361" spans="1:13">
      <c r="A361" s="305"/>
      <c r="B361" s="305"/>
      <c r="C361" s="441"/>
      <c r="D361" s="441"/>
      <c r="E361" s="441"/>
      <c r="F361" s="305"/>
      <c r="G361" s="304"/>
      <c r="H361" s="305"/>
      <c r="I361" s="305"/>
      <c r="J361" s="305"/>
      <c r="K361" s="305"/>
      <c r="L361" s="497"/>
      <c r="M361" s="305"/>
    </row>
    <row r="362" spans="1:13">
      <c r="A362" s="305"/>
      <c r="B362" s="305"/>
      <c r="C362" s="441"/>
      <c r="D362" s="441"/>
      <c r="E362" s="441"/>
      <c r="F362" s="305"/>
      <c r="G362" s="304"/>
      <c r="H362" s="305"/>
      <c r="I362" s="305"/>
      <c r="J362" s="305"/>
      <c r="K362" s="305"/>
      <c r="L362" s="497"/>
      <c r="M362" s="305"/>
    </row>
    <row r="363" spans="1:13">
      <c r="A363" s="305"/>
      <c r="B363" s="305"/>
      <c r="C363" s="441"/>
      <c r="D363" s="441"/>
      <c r="E363" s="441"/>
      <c r="F363" s="305"/>
      <c r="G363" s="304"/>
      <c r="H363" s="305"/>
      <c r="I363" s="305"/>
      <c r="J363" s="305"/>
      <c r="K363" s="305"/>
      <c r="L363" s="497"/>
      <c r="M363" s="305"/>
    </row>
    <row r="364" spans="1:13">
      <c r="A364" s="305"/>
      <c r="B364" s="305"/>
      <c r="C364" s="441"/>
      <c r="D364" s="441"/>
      <c r="E364" s="441"/>
      <c r="F364" s="305"/>
      <c r="G364" s="304"/>
      <c r="H364" s="305"/>
      <c r="I364" s="305"/>
      <c r="J364" s="305"/>
      <c r="K364" s="305"/>
      <c r="L364" s="497"/>
      <c r="M364" s="305"/>
    </row>
    <row r="365" spans="1:13">
      <c r="A365" s="305"/>
      <c r="B365" s="305"/>
      <c r="C365" s="441"/>
      <c r="D365" s="441"/>
      <c r="E365" s="441"/>
      <c r="F365" s="305"/>
      <c r="G365" s="304"/>
      <c r="H365" s="305"/>
      <c r="I365" s="305"/>
      <c r="J365" s="305"/>
      <c r="K365" s="305"/>
      <c r="L365" s="497"/>
      <c r="M365" s="305"/>
    </row>
    <row r="366" spans="1:13">
      <c r="A366" s="305"/>
      <c r="B366" s="305"/>
      <c r="C366" s="441"/>
      <c r="D366" s="441"/>
      <c r="E366" s="441"/>
      <c r="F366" s="305"/>
      <c r="G366" s="304"/>
      <c r="H366" s="305"/>
      <c r="I366" s="305"/>
      <c r="J366" s="305"/>
      <c r="K366" s="305"/>
      <c r="L366" s="497"/>
      <c r="M366" s="305"/>
    </row>
    <row r="367" spans="1:13">
      <c r="A367" s="305"/>
      <c r="B367" s="305"/>
      <c r="C367" s="441"/>
      <c r="D367" s="441"/>
      <c r="E367" s="441"/>
      <c r="F367" s="305"/>
      <c r="G367" s="304"/>
      <c r="H367" s="305"/>
      <c r="I367" s="305"/>
      <c r="J367" s="305"/>
      <c r="K367" s="305"/>
      <c r="L367" s="497"/>
      <c r="M367" s="305"/>
    </row>
    <row r="368" spans="1:13">
      <c r="A368" s="305"/>
      <c r="B368" s="305"/>
      <c r="C368" s="441"/>
      <c r="D368" s="441"/>
      <c r="E368" s="441"/>
      <c r="F368" s="305"/>
      <c r="G368" s="304"/>
      <c r="H368" s="305"/>
      <c r="I368" s="305"/>
      <c r="J368" s="305"/>
      <c r="K368" s="305"/>
      <c r="L368" s="497"/>
      <c r="M368" s="305"/>
    </row>
    <row r="369" spans="1:13">
      <c r="A369" s="305"/>
      <c r="B369" s="305"/>
      <c r="C369" s="441"/>
      <c r="D369" s="441"/>
      <c r="E369" s="441"/>
      <c r="F369" s="305"/>
      <c r="G369" s="304"/>
      <c r="H369" s="305"/>
      <c r="I369" s="305"/>
      <c r="J369" s="305"/>
      <c r="K369" s="305"/>
      <c r="L369" s="497"/>
      <c r="M369" s="305"/>
    </row>
    <row r="370" spans="1:13">
      <c r="A370" s="305"/>
      <c r="B370" s="305"/>
      <c r="C370" s="441"/>
      <c r="D370" s="441"/>
      <c r="E370" s="441"/>
      <c r="F370" s="305"/>
      <c r="G370" s="304"/>
      <c r="H370" s="305"/>
      <c r="I370" s="305"/>
      <c r="J370" s="305"/>
      <c r="K370" s="305"/>
      <c r="L370" s="497"/>
      <c r="M370" s="305"/>
    </row>
    <row r="371" spans="1:13">
      <c r="A371" s="305"/>
      <c r="B371" s="305"/>
      <c r="C371" s="441"/>
      <c r="D371" s="441"/>
      <c r="E371" s="441"/>
      <c r="F371" s="305"/>
      <c r="G371" s="304"/>
      <c r="H371" s="305"/>
      <c r="I371" s="305"/>
      <c r="J371" s="305"/>
      <c r="K371" s="305"/>
      <c r="L371" s="497"/>
      <c r="M371" s="305"/>
    </row>
    <row r="372" spans="1:13">
      <c r="A372" s="305"/>
      <c r="B372" s="305"/>
      <c r="C372" s="441"/>
      <c r="D372" s="441"/>
      <c r="E372" s="441"/>
      <c r="F372" s="305"/>
      <c r="G372" s="304"/>
      <c r="H372" s="305"/>
      <c r="I372" s="305"/>
      <c r="J372" s="305"/>
      <c r="K372" s="305"/>
      <c r="L372" s="497"/>
      <c r="M372" s="305"/>
    </row>
    <row r="373" spans="1:13">
      <c r="A373" s="305"/>
      <c r="B373" s="305"/>
      <c r="C373" s="441"/>
      <c r="D373" s="441"/>
      <c r="E373" s="441"/>
      <c r="F373" s="305"/>
      <c r="G373" s="304"/>
      <c r="H373" s="305"/>
      <c r="I373" s="305"/>
      <c r="J373" s="305"/>
      <c r="K373" s="305"/>
      <c r="L373" s="497"/>
      <c r="M373" s="305"/>
    </row>
    <row r="374" spans="1:13">
      <c r="A374" s="305"/>
      <c r="B374" s="305"/>
      <c r="C374" s="441"/>
      <c r="D374" s="441"/>
      <c r="E374" s="441"/>
      <c r="F374" s="305"/>
      <c r="G374" s="304"/>
      <c r="H374" s="305"/>
      <c r="I374" s="305"/>
      <c r="J374" s="305"/>
      <c r="K374" s="305"/>
      <c r="L374" s="497"/>
      <c r="M374" s="305"/>
    </row>
    <row r="375" spans="1:13">
      <c r="A375" s="305"/>
      <c r="B375" s="305"/>
      <c r="C375" s="441"/>
      <c r="D375" s="441"/>
      <c r="E375" s="441"/>
      <c r="F375" s="305"/>
      <c r="G375" s="304"/>
      <c r="H375" s="305"/>
      <c r="I375" s="305"/>
      <c r="J375" s="305"/>
      <c r="K375" s="305"/>
      <c r="L375" s="497"/>
      <c r="M375" s="305"/>
    </row>
    <row r="376" spans="1:13">
      <c r="A376" s="305"/>
      <c r="B376" s="305"/>
      <c r="C376" s="441"/>
      <c r="D376" s="441"/>
      <c r="E376" s="441"/>
      <c r="F376" s="305"/>
      <c r="G376" s="304"/>
      <c r="H376" s="305"/>
      <c r="I376" s="305"/>
      <c r="J376" s="305"/>
      <c r="K376" s="305"/>
      <c r="L376" s="497"/>
      <c r="M376" s="305"/>
    </row>
    <row r="377" spans="1:13">
      <c r="A377" s="305"/>
      <c r="B377" s="305"/>
      <c r="C377" s="441"/>
      <c r="D377" s="441"/>
      <c r="E377" s="441"/>
      <c r="F377" s="305"/>
      <c r="G377" s="304"/>
      <c r="H377" s="305"/>
      <c r="I377" s="305"/>
      <c r="J377" s="305"/>
      <c r="K377" s="305"/>
      <c r="L377" s="497"/>
      <c r="M377" s="305"/>
    </row>
    <row r="378" spans="1:13">
      <c r="A378" s="305"/>
      <c r="B378" s="305"/>
      <c r="C378" s="441"/>
      <c r="D378" s="441"/>
      <c r="E378" s="441"/>
      <c r="F378" s="305"/>
      <c r="G378" s="304"/>
      <c r="H378" s="305"/>
      <c r="I378" s="305"/>
      <c r="J378" s="305"/>
      <c r="K378" s="305"/>
      <c r="L378" s="497"/>
      <c r="M378" s="305"/>
    </row>
    <row r="379" spans="1:13">
      <c r="A379" s="305"/>
      <c r="B379" s="305"/>
      <c r="C379" s="441"/>
      <c r="D379" s="441"/>
      <c r="E379" s="441"/>
      <c r="F379" s="305"/>
      <c r="G379" s="304"/>
      <c r="H379" s="305"/>
      <c r="I379" s="305"/>
      <c r="J379" s="305"/>
      <c r="K379" s="305"/>
      <c r="L379" s="497"/>
      <c r="M379" s="305"/>
    </row>
    <row r="380" spans="1:13">
      <c r="A380" s="305"/>
      <c r="B380" s="305"/>
      <c r="C380" s="441"/>
      <c r="D380" s="441"/>
      <c r="E380" s="441"/>
      <c r="F380" s="305"/>
      <c r="G380" s="304"/>
      <c r="H380" s="305"/>
      <c r="I380" s="305"/>
      <c r="J380" s="305"/>
      <c r="K380" s="305"/>
      <c r="L380" s="497"/>
      <c r="M380" s="305"/>
    </row>
    <row r="381" spans="1:13">
      <c r="A381" s="305"/>
      <c r="B381" s="305"/>
      <c r="C381" s="441"/>
      <c r="D381" s="441"/>
      <c r="E381" s="441"/>
      <c r="F381" s="305"/>
      <c r="G381" s="304"/>
      <c r="H381" s="305"/>
      <c r="I381" s="305"/>
      <c r="J381" s="305"/>
      <c r="K381" s="305"/>
      <c r="L381" s="497"/>
      <c r="M381" s="305"/>
    </row>
    <row r="382" spans="1:13">
      <c r="A382" s="305"/>
      <c r="B382" s="305"/>
      <c r="C382" s="441"/>
      <c r="D382" s="441"/>
      <c r="E382" s="441"/>
      <c r="F382" s="305"/>
      <c r="G382" s="304"/>
      <c r="H382" s="305"/>
      <c r="I382" s="305"/>
      <c r="J382" s="305"/>
      <c r="K382" s="305"/>
      <c r="L382" s="497"/>
      <c r="M382" s="305"/>
    </row>
    <row r="383" spans="1:13">
      <c r="A383" s="305"/>
      <c r="B383" s="305"/>
      <c r="C383" s="441"/>
      <c r="D383" s="441"/>
      <c r="E383" s="441"/>
      <c r="F383" s="305"/>
      <c r="G383" s="304"/>
      <c r="H383" s="305"/>
      <c r="I383" s="305"/>
      <c r="J383" s="305"/>
      <c r="K383" s="305"/>
      <c r="L383" s="497"/>
      <c r="M383" s="305"/>
    </row>
    <row r="384" spans="1:13">
      <c r="A384" s="305"/>
      <c r="B384" s="305"/>
      <c r="C384" s="441"/>
      <c r="D384" s="441"/>
      <c r="E384" s="441"/>
      <c r="F384" s="305"/>
      <c r="G384" s="304"/>
      <c r="H384" s="305"/>
      <c r="I384" s="305"/>
      <c r="J384" s="305"/>
      <c r="K384" s="305"/>
      <c r="L384" s="497"/>
      <c r="M384" s="305"/>
    </row>
    <row r="385" spans="1:13">
      <c r="A385" s="305"/>
      <c r="B385" s="305"/>
      <c r="C385" s="441"/>
      <c r="D385" s="441"/>
      <c r="E385" s="441"/>
      <c r="F385" s="305"/>
      <c r="G385" s="304"/>
      <c r="H385" s="305"/>
      <c r="I385" s="305"/>
      <c r="J385" s="305"/>
      <c r="K385" s="305"/>
      <c r="L385" s="497"/>
      <c r="M385" s="305"/>
    </row>
    <row r="386" spans="1:13">
      <c r="A386" s="305"/>
      <c r="B386" s="305"/>
      <c r="C386" s="441"/>
      <c r="D386" s="441"/>
      <c r="E386" s="441"/>
      <c r="F386" s="305"/>
      <c r="G386" s="304"/>
      <c r="H386" s="305"/>
      <c r="I386" s="305"/>
      <c r="J386" s="305"/>
      <c r="K386" s="305"/>
      <c r="L386" s="497"/>
      <c r="M386" s="305"/>
    </row>
    <row r="387" spans="1:13">
      <c r="A387" s="305"/>
      <c r="B387" s="305"/>
      <c r="C387" s="441"/>
      <c r="D387" s="441"/>
      <c r="E387" s="441"/>
      <c r="F387" s="305"/>
      <c r="G387" s="304"/>
      <c r="H387" s="305"/>
      <c r="I387" s="305"/>
      <c r="J387" s="305"/>
      <c r="K387" s="305"/>
      <c r="L387" s="497"/>
      <c r="M387" s="305"/>
    </row>
    <row r="388" spans="1:13">
      <c r="A388" s="305"/>
      <c r="B388" s="305"/>
      <c r="C388" s="441"/>
      <c r="D388" s="441"/>
      <c r="E388" s="441"/>
      <c r="F388" s="305"/>
      <c r="G388" s="304"/>
      <c r="H388" s="305"/>
      <c r="I388" s="305"/>
      <c r="J388" s="305"/>
      <c r="K388" s="305"/>
      <c r="L388" s="497"/>
      <c r="M388" s="305"/>
    </row>
    <row r="389" spans="1:13">
      <c r="A389" s="305"/>
      <c r="B389" s="305"/>
      <c r="C389" s="441"/>
      <c r="D389" s="441"/>
      <c r="E389" s="441"/>
      <c r="F389" s="305"/>
      <c r="G389" s="304"/>
      <c r="H389" s="305"/>
      <c r="I389" s="305"/>
      <c r="J389" s="305"/>
      <c r="K389" s="305"/>
      <c r="L389" s="497"/>
      <c r="M389" s="305"/>
    </row>
    <row r="390" spans="1:13">
      <c r="A390" s="305"/>
      <c r="B390" s="305"/>
      <c r="C390" s="441"/>
      <c r="D390" s="441"/>
      <c r="E390" s="441"/>
      <c r="F390" s="305"/>
      <c r="G390" s="304"/>
      <c r="H390" s="305"/>
      <c r="I390" s="305"/>
      <c r="J390" s="305"/>
      <c r="K390" s="305"/>
      <c r="L390" s="497"/>
      <c r="M390" s="305"/>
    </row>
    <row r="391" spans="1:13">
      <c r="A391" s="305"/>
      <c r="B391" s="305"/>
      <c r="C391" s="441"/>
      <c r="D391" s="441"/>
      <c r="E391" s="441"/>
      <c r="F391" s="305"/>
      <c r="G391" s="304"/>
      <c r="H391" s="305"/>
      <c r="I391" s="305"/>
      <c r="J391" s="305"/>
      <c r="K391" s="305"/>
      <c r="L391" s="497"/>
      <c r="M391" s="305"/>
    </row>
    <row r="392" spans="1:13">
      <c r="A392" s="305"/>
      <c r="B392" s="305"/>
      <c r="C392" s="441"/>
      <c r="D392" s="441"/>
      <c r="E392" s="441"/>
      <c r="F392" s="305"/>
      <c r="G392" s="304"/>
      <c r="H392" s="305"/>
      <c r="I392" s="305"/>
      <c r="J392" s="305"/>
      <c r="K392" s="305"/>
      <c r="L392" s="497"/>
      <c r="M392" s="305"/>
    </row>
    <row r="393" spans="1:13">
      <c r="A393" s="305"/>
      <c r="B393" s="305"/>
      <c r="C393" s="441"/>
      <c r="D393" s="441"/>
      <c r="E393" s="441"/>
      <c r="F393" s="305"/>
      <c r="G393" s="304"/>
      <c r="H393" s="305"/>
      <c r="I393" s="305"/>
      <c r="J393" s="305"/>
      <c r="K393" s="305"/>
      <c r="L393" s="497"/>
      <c r="M393" s="305"/>
    </row>
    <row r="394" spans="1:13">
      <c r="A394" s="305"/>
      <c r="B394" s="305"/>
      <c r="C394" s="441"/>
      <c r="D394" s="441"/>
      <c r="E394" s="441"/>
      <c r="F394" s="305"/>
      <c r="G394" s="304"/>
      <c r="H394" s="305"/>
      <c r="I394" s="305"/>
      <c r="J394" s="305"/>
      <c r="K394" s="305"/>
      <c r="L394" s="497"/>
      <c r="M394" s="305"/>
    </row>
    <row r="395" spans="1:13">
      <c r="A395" s="305"/>
      <c r="B395" s="305"/>
      <c r="C395" s="441"/>
      <c r="D395" s="441"/>
      <c r="E395" s="441"/>
      <c r="F395" s="305"/>
      <c r="G395" s="304"/>
      <c r="H395" s="305"/>
      <c r="I395" s="305"/>
      <c r="J395" s="305"/>
      <c r="K395" s="305"/>
      <c r="L395" s="497"/>
      <c r="M395" s="305"/>
    </row>
    <row r="396" spans="1:13">
      <c r="A396" s="305"/>
      <c r="B396" s="305"/>
      <c r="C396" s="441"/>
      <c r="D396" s="441"/>
      <c r="E396" s="441"/>
      <c r="F396" s="305"/>
      <c r="G396" s="304"/>
      <c r="H396" s="305"/>
      <c r="I396" s="305"/>
      <c r="J396" s="305"/>
      <c r="K396" s="305"/>
      <c r="L396" s="497"/>
      <c r="M396" s="305"/>
    </row>
    <row r="397" spans="1:13">
      <c r="A397" s="305"/>
      <c r="B397" s="305"/>
      <c r="C397" s="441"/>
      <c r="D397" s="441"/>
      <c r="E397" s="441"/>
      <c r="F397" s="305"/>
      <c r="G397" s="304"/>
      <c r="H397" s="305"/>
      <c r="I397" s="305"/>
      <c r="J397" s="305"/>
      <c r="K397" s="305"/>
      <c r="L397" s="497"/>
      <c r="M397" s="305"/>
    </row>
    <row r="398" spans="1:13">
      <c r="A398" s="305"/>
      <c r="B398" s="305"/>
      <c r="C398" s="441"/>
      <c r="D398" s="441"/>
      <c r="E398" s="441"/>
      <c r="F398" s="305"/>
      <c r="G398" s="304"/>
      <c r="H398" s="305"/>
      <c r="I398" s="305"/>
      <c r="J398" s="305"/>
      <c r="K398" s="305"/>
      <c r="L398" s="497"/>
      <c r="M398" s="305"/>
    </row>
    <row r="399" spans="1:13">
      <c r="A399" s="305"/>
      <c r="B399" s="305"/>
      <c r="C399" s="441"/>
      <c r="D399" s="441"/>
      <c r="E399" s="441"/>
      <c r="F399" s="305"/>
      <c r="G399" s="304"/>
      <c r="H399" s="305"/>
      <c r="I399" s="305"/>
      <c r="J399" s="305"/>
      <c r="K399" s="305"/>
      <c r="L399" s="497"/>
      <c r="M399" s="305"/>
    </row>
    <row r="400" spans="1:13">
      <c r="A400" s="305"/>
      <c r="B400" s="305"/>
      <c r="C400" s="441"/>
      <c r="D400" s="441"/>
      <c r="E400" s="441"/>
      <c r="F400" s="305"/>
      <c r="G400" s="304"/>
      <c r="H400" s="305"/>
      <c r="I400" s="305"/>
      <c r="J400" s="305"/>
      <c r="K400" s="305"/>
      <c r="L400" s="497"/>
      <c r="M400" s="305"/>
    </row>
    <row r="401" spans="1:13">
      <c r="A401" s="305"/>
      <c r="B401" s="305"/>
      <c r="C401" s="441"/>
      <c r="D401" s="441"/>
      <c r="E401" s="441"/>
      <c r="F401" s="305"/>
      <c r="G401" s="304"/>
      <c r="H401" s="305"/>
      <c r="I401" s="305"/>
      <c r="J401" s="305"/>
      <c r="K401" s="305"/>
      <c r="L401" s="497"/>
      <c r="M401" s="305"/>
    </row>
    <row r="402" spans="1:13">
      <c r="A402" s="305"/>
      <c r="B402" s="305"/>
      <c r="C402" s="441"/>
      <c r="D402" s="441"/>
      <c r="E402" s="441"/>
      <c r="F402" s="305"/>
      <c r="G402" s="304"/>
      <c r="H402" s="305"/>
      <c r="I402" s="305"/>
      <c r="J402" s="305"/>
      <c r="K402" s="305"/>
      <c r="L402" s="497"/>
      <c r="M402" s="305"/>
    </row>
    <row r="403" spans="1:13">
      <c r="A403" s="305"/>
      <c r="B403" s="305"/>
      <c r="C403" s="441"/>
      <c r="D403" s="441"/>
      <c r="E403" s="441"/>
      <c r="F403" s="305"/>
      <c r="G403" s="304"/>
      <c r="H403" s="305"/>
      <c r="I403" s="305"/>
      <c r="J403" s="305"/>
      <c r="K403" s="305"/>
      <c r="L403" s="497"/>
      <c r="M403" s="305"/>
    </row>
    <row r="404" spans="1:13">
      <c r="A404" s="305"/>
      <c r="B404" s="305"/>
      <c r="C404" s="441"/>
      <c r="D404" s="441"/>
      <c r="E404" s="441"/>
      <c r="F404" s="305"/>
      <c r="G404" s="304"/>
      <c r="H404" s="305"/>
      <c r="I404" s="305"/>
      <c r="J404" s="305"/>
      <c r="K404" s="305"/>
      <c r="L404" s="497"/>
      <c r="M404" s="305"/>
    </row>
    <row r="405" spans="1:13">
      <c r="A405" s="305"/>
      <c r="B405" s="305"/>
      <c r="C405" s="441"/>
      <c r="D405" s="441"/>
      <c r="E405" s="441"/>
      <c r="F405" s="305"/>
      <c r="G405" s="304"/>
      <c r="H405" s="305"/>
      <c r="I405" s="305"/>
      <c r="J405" s="305"/>
      <c r="K405" s="305"/>
      <c r="L405" s="497"/>
      <c r="M405" s="305"/>
    </row>
    <row r="406" spans="1:13">
      <c r="A406" s="305"/>
      <c r="B406" s="305"/>
      <c r="C406" s="441"/>
      <c r="D406" s="441"/>
      <c r="E406" s="441"/>
      <c r="F406" s="305"/>
      <c r="G406" s="304"/>
      <c r="H406" s="305"/>
      <c r="I406" s="305"/>
      <c r="J406" s="305"/>
      <c r="K406" s="305"/>
      <c r="L406" s="497"/>
      <c r="M406" s="305"/>
    </row>
    <row r="407" spans="1:13">
      <c r="A407" s="305"/>
      <c r="B407" s="305"/>
      <c r="C407" s="441"/>
      <c r="D407" s="441"/>
      <c r="E407" s="441"/>
      <c r="F407" s="305"/>
      <c r="G407" s="304"/>
      <c r="H407" s="305"/>
      <c r="I407" s="305"/>
      <c r="J407" s="305"/>
      <c r="K407" s="305"/>
      <c r="L407" s="497"/>
      <c r="M407" s="305"/>
    </row>
    <row r="408" spans="1:13">
      <c r="A408" s="305"/>
      <c r="B408" s="305"/>
      <c r="C408" s="441"/>
      <c r="D408" s="441"/>
      <c r="E408" s="441"/>
      <c r="F408" s="305"/>
      <c r="G408" s="304"/>
      <c r="H408" s="305"/>
      <c r="I408" s="305"/>
      <c r="J408" s="305"/>
      <c r="K408" s="305"/>
      <c r="L408" s="497"/>
      <c r="M408" s="305"/>
    </row>
    <row r="409" spans="1:13">
      <c r="A409" s="305"/>
      <c r="B409" s="305"/>
      <c r="C409" s="441"/>
      <c r="D409" s="441"/>
      <c r="E409" s="441"/>
      <c r="F409" s="305"/>
      <c r="G409" s="304"/>
      <c r="H409" s="305"/>
      <c r="I409" s="305"/>
      <c r="J409" s="305"/>
      <c r="K409" s="305"/>
      <c r="L409" s="497"/>
      <c r="M409" s="305"/>
    </row>
    <row r="410" spans="1:13">
      <c r="A410" s="305"/>
      <c r="B410" s="305"/>
      <c r="C410" s="441"/>
      <c r="D410" s="441"/>
      <c r="E410" s="441"/>
      <c r="F410" s="305"/>
      <c r="G410" s="304"/>
      <c r="H410" s="305"/>
      <c r="I410" s="305"/>
      <c r="J410" s="305"/>
      <c r="K410" s="305"/>
      <c r="L410" s="497"/>
      <c r="M410" s="305"/>
    </row>
    <row r="411" spans="1:13">
      <c r="A411" s="305"/>
      <c r="B411" s="305"/>
      <c r="C411" s="441"/>
      <c r="D411" s="441"/>
      <c r="E411" s="441"/>
      <c r="F411" s="305"/>
      <c r="G411" s="304"/>
      <c r="H411" s="305"/>
      <c r="I411" s="305"/>
      <c r="J411" s="305"/>
      <c r="K411" s="305"/>
      <c r="L411" s="497"/>
      <c r="M411" s="305"/>
    </row>
    <row r="412" spans="1:13">
      <c r="A412" s="305"/>
      <c r="B412" s="305"/>
      <c r="C412" s="441"/>
      <c r="D412" s="441"/>
      <c r="E412" s="441"/>
      <c r="F412" s="305"/>
      <c r="G412" s="304"/>
      <c r="H412" s="305"/>
      <c r="I412" s="305"/>
      <c r="J412" s="305"/>
      <c r="K412" s="305"/>
      <c r="L412" s="497"/>
      <c r="M412" s="305"/>
    </row>
    <row r="413" spans="1:13">
      <c r="A413" s="305"/>
      <c r="B413" s="305"/>
      <c r="C413" s="441"/>
      <c r="D413" s="441"/>
      <c r="E413" s="441"/>
      <c r="F413" s="305"/>
      <c r="G413" s="304"/>
      <c r="H413" s="305"/>
      <c r="I413" s="305"/>
      <c r="J413" s="305"/>
      <c r="K413" s="305"/>
      <c r="L413" s="497"/>
      <c r="M413" s="305"/>
    </row>
    <row r="414" spans="1:13">
      <c r="A414" s="305"/>
      <c r="B414" s="305"/>
      <c r="C414" s="441"/>
      <c r="D414" s="441"/>
      <c r="E414" s="441"/>
      <c r="F414" s="305"/>
      <c r="G414" s="304"/>
      <c r="H414" s="305"/>
      <c r="I414" s="305"/>
      <c r="J414" s="305"/>
      <c r="K414" s="305"/>
      <c r="L414" s="497"/>
      <c r="M414" s="305"/>
    </row>
    <row r="415" spans="1:13">
      <c r="A415" s="305"/>
      <c r="B415" s="305"/>
      <c r="C415" s="441"/>
      <c r="D415" s="441"/>
      <c r="E415" s="441"/>
      <c r="F415" s="305"/>
      <c r="G415" s="304"/>
      <c r="H415" s="305"/>
      <c r="I415" s="305"/>
      <c r="J415" s="305"/>
      <c r="K415" s="305"/>
      <c r="L415" s="497"/>
      <c r="M415" s="305"/>
    </row>
    <row r="416" spans="1:13">
      <c r="A416" s="305"/>
      <c r="B416" s="305"/>
      <c r="C416" s="441"/>
      <c r="D416" s="441"/>
      <c r="E416" s="441"/>
      <c r="F416" s="305"/>
      <c r="G416" s="304"/>
      <c r="H416" s="305"/>
      <c r="I416" s="305"/>
      <c r="J416" s="305"/>
      <c r="K416" s="305"/>
      <c r="L416" s="497"/>
      <c r="M416" s="305"/>
    </row>
    <row r="417" spans="1:13">
      <c r="A417" s="305"/>
      <c r="B417" s="305"/>
      <c r="C417" s="441"/>
      <c r="D417" s="441"/>
      <c r="E417" s="441"/>
      <c r="F417" s="305"/>
      <c r="G417" s="304"/>
      <c r="H417" s="305"/>
      <c r="I417" s="305"/>
      <c r="J417" s="305"/>
      <c r="K417" s="305"/>
      <c r="L417" s="497"/>
      <c r="M417" s="305"/>
    </row>
    <row r="418" spans="1:13">
      <c r="A418" s="305"/>
      <c r="B418" s="305"/>
      <c r="C418" s="441"/>
      <c r="D418" s="441"/>
      <c r="E418" s="441"/>
      <c r="F418" s="305"/>
      <c r="G418" s="304"/>
      <c r="H418" s="305"/>
      <c r="I418" s="305"/>
      <c r="J418" s="305"/>
      <c r="K418" s="305"/>
      <c r="L418" s="497"/>
      <c r="M418" s="305"/>
    </row>
    <row r="419" spans="1:13">
      <c r="A419" s="588"/>
      <c r="B419" s="588"/>
      <c r="C419" s="135"/>
      <c r="D419" s="135"/>
      <c r="E419" s="135"/>
      <c r="F419" s="588"/>
      <c r="G419" s="137"/>
      <c r="H419" s="588"/>
      <c r="I419" s="588"/>
      <c r="J419" s="588"/>
      <c r="K419" s="588"/>
      <c r="L419" s="589"/>
      <c r="M419" s="588"/>
    </row>
  </sheetData>
  <autoFilter ref="A68:N118" xr:uid="{5C7F5464-FF82-4F00-8264-768AF69D8737}">
    <filterColumn colId="5">
      <filters>
        <filter val="1.70"/>
        <filter val="2.00"/>
      </filters>
    </filterColumn>
  </autoFilter>
  <mergeCells count="57">
    <mergeCell ref="O13:P13"/>
    <mergeCell ref="O20:P20"/>
    <mergeCell ref="J56:J60"/>
    <mergeCell ref="L56:N56"/>
    <mergeCell ref="L57:N58"/>
    <mergeCell ref="L59:N66"/>
    <mergeCell ref="J62:J66"/>
    <mergeCell ref="J50:J54"/>
    <mergeCell ref="L50:L51"/>
    <mergeCell ref="M50:N51"/>
    <mergeCell ref="L52:L53"/>
    <mergeCell ref="M52:N53"/>
    <mergeCell ref="L54:L55"/>
    <mergeCell ref="M54:N55"/>
    <mergeCell ref="L12:N14"/>
    <mergeCell ref="J13:J17"/>
    <mergeCell ref="B40:D40"/>
    <mergeCell ref="L40:N40"/>
    <mergeCell ref="B41:D41"/>
    <mergeCell ref="L41:N41"/>
    <mergeCell ref="L43:N45"/>
    <mergeCell ref="J44:J48"/>
    <mergeCell ref="L46:L47"/>
    <mergeCell ref="M46:N47"/>
    <mergeCell ref="L48:L49"/>
    <mergeCell ref="M48:N49"/>
    <mergeCell ref="B37:D37"/>
    <mergeCell ref="L37:N37"/>
    <mergeCell ref="B38:D38"/>
    <mergeCell ref="L38:N38"/>
    <mergeCell ref="B39:D39"/>
    <mergeCell ref="L39:N39"/>
    <mergeCell ref="B36:D36"/>
    <mergeCell ref="L36:N36"/>
    <mergeCell ref="J19:J23"/>
    <mergeCell ref="L19:L20"/>
    <mergeCell ref="M19:N20"/>
    <mergeCell ref="L21:L22"/>
    <mergeCell ref="M21:N22"/>
    <mergeCell ref="L23:L24"/>
    <mergeCell ref="M23:N24"/>
    <mergeCell ref="J25:J29"/>
    <mergeCell ref="L25:N25"/>
    <mergeCell ref="L26:N27"/>
    <mergeCell ref="L28:N35"/>
    <mergeCell ref="J31:J35"/>
    <mergeCell ref="L15:L16"/>
    <mergeCell ref="M15:N16"/>
    <mergeCell ref="L17:L18"/>
    <mergeCell ref="M17:N18"/>
    <mergeCell ref="A1:N1"/>
    <mergeCell ref="A2:A6"/>
    <mergeCell ref="F2:G2"/>
    <mergeCell ref="I2:I6"/>
    <mergeCell ref="A7:A11"/>
    <mergeCell ref="E7:E11"/>
    <mergeCell ref="I7:I11"/>
  </mergeCells>
  <phoneticPr fontId="46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P113"/>
  <sheetViews>
    <sheetView topLeftCell="A15" workbookViewId="0">
      <selection activeCell="J32" sqref="J32"/>
    </sheetView>
  </sheetViews>
  <sheetFormatPr defaultColWidth="8.7109375" defaultRowHeight="15.75"/>
  <cols>
    <col min="1" max="1" width="17.5703125" style="149" customWidth="1"/>
    <col min="2" max="2" width="8.140625" style="149" customWidth="1"/>
    <col min="3" max="3" width="8.7109375" style="152"/>
    <col min="4" max="4" width="9.28515625" style="152" customWidth="1"/>
    <col min="5" max="5" width="10.85546875" style="152" customWidth="1"/>
    <col min="6" max="6" width="10.5703125" style="149" customWidth="1"/>
    <col min="7" max="7" width="10.140625" style="149" customWidth="1"/>
    <col min="8" max="8" width="9.42578125" style="149" bestFit="1" customWidth="1"/>
    <col min="9" max="9" width="9.5703125" style="152" customWidth="1"/>
    <col min="10" max="10" width="10.140625" style="152" bestFit="1" customWidth="1"/>
    <col min="11" max="11" width="8.140625" style="149" customWidth="1"/>
    <col min="12" max="12" width="8.42578125" style="149" bestFit="1" customWidth="1"/>
    <col min="13" max="13" width="10.42578125" style="149" customWidth="1"/>
    <col min="14" max="15" width="8.7109375" style="149"/>
    <col min="16" max="16" width="10.42578125" style="149" bestFit="1" customWidth="1"/>
    <col min="17" max="16384" width="8.7109375" style="149"/>
  </cols>
  <sheetData>
    <row r="1" spans="1:16" ht="30.75" customHeight="1">
      <c r="A1" s="1271" t="s">
        <v>209</v>
      </c>
      <c r="B1" s="1271"/>
      <c r="C1" s="1271"/>
      <c r="D1" s="1271"/>
      <c r="E1" s="1271"/>
      <c r="F1" s="1271"/>
      <c r="G1" s="1271"/>
      <c r="H1" s="1271"/>
      <c r="I1" s="1271"/>
      <c r="J1" s="1271"/>
      <c r="K1" s="1271"/>
      <c r="L1" s="1271"/>
      <c r="M1" s="1271"/>
      <c r="N1" s="1271"/>
    </row>
    <row r="2" spans="1:16" ht="15.6" hidden="1" customHeight="1">
      <c r="A2" s="1272" t="s">
        <v>67</v>
      </c>
      <c r="B2" s="159"/>
      <c r="C2" s="66" t="s">
        <v>68</v>
      </c>
      <c r="D2" s="66" t="s">
        <v>46</v>
      </c>
      <c r="F2" s="1211" t="s">
        <v>69</v>
      </c>
      <c r="G2" s="1212"/>
      <c r="I2" s="1275" t="s">
        <v>70</v>
      </c>
      <c r="J2" s="161"/>
      <c r="K2" s="414" t="s">
        <v>68</v>
      </c>
      <c r="L2" s="414" t="s">
        <v>46</v>
      </c>
    </row>
    <row r="3" spans="1:16" ht="15.75" hidden="1" customHeight="1">
      <c r="A3" s="1273"/>
      <c r="B3" s="159" t="s">
        <v>71</v>
      </c>
      <c r="C3" s="66">
        <v>307</v>
      </c>
      <c r="D3" s="415">
        <v>10256.17</v>
      </c>
      <c r="F3" s="155" t="s">
        <v>68</v>
      </c>
      <c r="G3" s="155" t="s">
        <v>46</v>
      </c>
      <c r="I3" s="1276"/>
      <c r="J3" s="161" t="s">
        <v>71</v>
      </c>
      <c r="K3" s="414">
        <v>43</v>
      </c>
      <c r="L3" s="156">
        <v>1732.3</v>
      </c>
    </row>
    <row r="4" spans="1:16" ht="15.75" hidden="1" customHeight="1">
      <c r="A4" s="1273"/>
      <c r="B4" s="159" t="s">
        <v>50</v>
      </c>
      <c r="C4" s="66">
        <f ca="1">SUMIF($D:$D,"CPB",$K:$K)</f>
        <v>0</v>
      </c>
      <c r="D4" s="415">
        <f ca="1">SUMIF($D:$D,"CPB",$J:$J)</f>
        <v>0</v>
      </c>
      <c r="F4" s="157" t="e">
        <f>SUM(#REF!)</f>
        <v>#REF!</v>
      </c>
      <c r="G4" s="158" t="e">
        <f>SUM(#REF!)</f>
        <v>#REF!</v>
      </c>
      <c r="I4" s="1276"/>
      <c r="J4" s="161" t="s">
        <v>50</v>
      </c>
      <c r="K4" s="414">
        <f ca="1">SUMIF($D:$D,"CNP",$K:$K)</f>
        <v>0</v>
      </c>
      <c r="L4" s="416">
        <f ca="1">SUMIF($D:$D,"CNP",$J:$J)</f>
        <v>0</v>
      </c>
    </row>
    <row r="5" spans="1:16" ht="15.75" hidden="1" customHeight="1">
      <c r="A5" s="1273"/>
      <c r="B5" s="159" t="s">
        <v>51</v>
      </c>
      <c r="C5" s="66">
        <v>7</v>
      </c>
      <c r="D5" s="417">
        <f>[1]CPB!$C$6</f>
        <v>627.15</v>
      </c>
      <c r="I5" s="1276"/>
      <c r="J5" s="161" t="s">
        <v>51</v>
      </c>
      <c r="K5" s="414">
        <f ca="1">SUMIFS($K:$K,$D:$D,"CNP",$L:$L,"O")</f>
        <v>0</v>
      </c>
      <c r="L5" s="418">
        <f ca="1">SUMIFS($J:$J,$D:$D,"CNP",$L:$L,"O")</f>
        <v>0</v>
      </c>
    </row>
    <row r="6" spans="1:16" ht="15.75" hidden="1" customHeight="1">
      <c r="A6" s="1274"/>
      <c r="B6" s="159" t="s">
        <v>52</v>
      </c>
      <c r="C6" s="66">
        <f ca="1">C3+C4-C5</f>
        <v>300</v>
      </c>
      <c r="D6" s="417">
        <f ca="1">D3+D4-D5</f>
        <v>9629.02</v>
      </c>
      <c r="I6" s="1277"/>
      <c r="J6" s="161" t="s">
        <v>52</v>
      </c>
      <c r="K6" s="414">
        <f ca="1">K3+K4-K5</f>
        <v>43</v>
      </c>
      <c r="L6" s="414">
        <f ca="1">L3+L4-L5</f>
        <v>1732.3</v>
      </c>
    </row>
    <row r="7" spans="1:16" ht="15.6" hidden="1" customHeight="1">
      <c r="A7" s="1278" t="s">
        <v>72</v>
      </c>
      <c r="B7" s="162"/>
      <c r="C7" s="419" t="s">
        <v>68</v>
      </c>
      <c r="D7" s="419" t="s">
        <v>46</v>
      </c>
      <c r="E7" s="1281" t="s">
        <v>73</v>
      </c>
      <c r="F7" s="164"/>
      <c r="G7" s="420" t="s">
        <v>68</v>
      </c>
      <c r="H7" s="420" t="s">
        <v>46</v>
      </c>
      <c r="I7" s="1284" t="s">
        <v>74</v>
      </c>
      <c r="J7" s="173"/>
      <c r="K7" s="421" t="s">
        <v>68</v>
      </c>
      <c r="L7" s="421" t="s">
        <v>42</v>
      </c>
    </row>
    <row r="8" spans="1:16" ht="15" hidden="1" customHeight="1">
      <c r="A8" s="1279"/>
      <c r="B8" s="162" t="s">
        <v>71</v>
      </c>
      <c r="C8" s="422">
        <v>151</v>
      </c>
      <c r="D8" s="422">
        <v>4561.12</v>
      </c>
      <c r="E8" s="1282"/>
      <c r="F8" s="172" t="s">
        <v>71</v>
      </c>
      <c r="G8" s="420">
        <v>4</v>
      </c>
      <c r="H8" s="103">
        <v>144</v>
      </c>
      <c r="I8" s="1285"/>
      <c r="J8" s="173" t="s">
        <v>71</v>
      </c>
      <c r="K8" s="170">
        <v>46</v>
      </c>
      <c r="L8" s="170">
        <v>46.65</v>
      </c>
    </row>
    <row r="9" spans="1:16" ht="15" hidden="1" customHeight="1">
      <c r="A9" s="1279"/>
      <c r="B9" s="162" t="s">
        <v>50</v>
      </c>
      <c r="C9" s="419">
        <f ca="1">SUMIF($D:$D,"CSB",$K:$K)</f>
        <v>0</v>
      </c>
      <c r="D9" s="423">
        <f ca="1">SUMIF($D:$D,"CSB",$J:$J)</f>
        <v>0</v>
      </c>
      <c r="E9" s="1282"/>
      <c r="F9" s="172" t="s">
        <v>50</v>
      </c>
      <c r="G9" s="420">
        <f ca="1">SUMIF($D:$D,"CAT",$K:$K)</f>
        <v>0</v>
      </c>
      <c r="H9" s="103">
        <f ca="1">SUMIF($D:$D,"CAT",$J:$J)</f>
        <v>0</v>
      </c>
      <c r="I9" s="1285"/>
      <c r="J9" s="173" t="s">
        <v>50</v>
      </c>
      <c r="K9" s="421">
        <f ca="1">SUMIF($D:$D,"CBD",$K:$K)</f>
        <v>0</v>
      </c>
      <c r="L9" s="347">
        <f ca="1">SUMIF($D:$D,"CBD",$J:$J)</f>
        <v>0</v>
      </c>
    </row>
    <row r="10" spans="1:16" ht="15" hidden="1" customHeight="1">
      <c r="A10" s="1279"/>
      <c r="B10" s="162" t="s">
        <v>51</v>
      </c>
      <c r="C10" s="419">
        <f ca="1">SUMIFS($K:$K,$D:$D,"CSB",$L:$L,"O")</f>
        <v>0</v>
      </c>
      <c r="D10" s="419">
        <f ca="1">SUMIFS($J:$J,$D:$D,"CSB",$L:$L,"O")</f>
        <v>0</v>
      </c>
      <c r="E10" s="1282"/>
      <c r="F10" s="172" t="s">
        <v>51</v>
      </c>
      <c r="G10" s="420">
        <f ca="1">SUMIFS($K:$K,$D:$D,"CAT",$L:$L,"O")</f>
        <v>0</v>
      </c>
      <c r="H10" s="420">
        <f ca="1">SUMIFS($J:$J,$D:$D,"CAT",$L:$L,"O")</f>
        <v>0</v>
      </c>
      <c r="I10" s="1285"/>
      <c r="J10" s="173" t="s">
        <v>51</v>
      </c>
      <c r="K10" s="421">
        <f ca="1">SUMIFS($K:$K,$D:$D,"CBD",$L:$L,"O")</f>
        <v>0</v>
      </c>
      <c r="L10" s="421">
        <f ca="1">SUMIFS($J:$J,$D:$D,"CBD",$L:$L,"O")</f>
        <v>0</v>
      </c>
    </row>
    <row r="11" spans="1:16" ht="15" hidden="1" customHeight="1">
      <c r="A11" s="1280"/>
      <c r="B11" s="162" t="s">
        <v>52</v>
      </c>
      <c r="C11" s="419">
        <f ca="1">C8+C9-C10</f>
        <v>151</v>
      </c>
      <c r="D11" s="424">
        <f ca="1">D8+D9-D10</f>
        <v>4561.12</v>
      </c>
      <c r="E11" s="1283"/>
      <c r="F11" s="172" t="s">
        <v>52</v>
      </c>
      <c r="G11" s="420">
        <f ca="1">G8+G9-G10</f>
        <v>4</v>
      </c>
      <c r="H11" s="425">
        <f ca="1">H8+H9-H10</f>
        <v>144</v>
      </c>
      <c r="I11" s="1286"/>
      <c r="J11" s="173" t="s">
        <v>52</v>
      </c>
      <c r="K11" s="421">
        <f ca="1">K8+K9-K10</f>
        <v>46</v>
      </c>
      <c r="L11" s="421">
        <f ca="1">L8+L9-L10</f>
        <v>46.65</v>
      </c>
    </row>
    <row r="12" spans="1:16" s="407" customFormat="1" ht="15.75" customHeight="1">
      <c r="A12" s="237" t="s">
        <v>0</v>
      </c>
      <c r="B12" s="238">
        <v>1</v>
      </c>
      <c r="C12" s="239">
        <v>2</v>
      </c>
      <c r="D12" s="238">
        <v>3</v>
      </c>
      <c r="E12" s="239">
        <v>4</v>
      </c>
      <c r="F12" s="240">
        <v>5</v>
      </c>
      <c r="G12" s="239">
        <v>6</v>
      </c>
      <c r="H12" s="238">
        <v>7</v>
      </c>
      <c r="I12" s="241"/>
      <c r="J12" s="242"/>
      <c r="K12" s="243" t="s">
        <v>1</v>
      </c>
      <c r="L12" s="1258" t="s">
        <v>39</v>
      </c>
      <c r="M12" s="1258"/>
      <c r="N12" s="1258"/>
    </row>
    <row r="13" spans="1:16" s="407" customFormat="1" ht="15.75" customHeight="1">
      <c r="A13" s="9" t="s">
        <v>119</v>
      </c>
      <c r="B13" s="10">
        <f>SUMIFS($J$33:$J$4846,$A$33:$A$4846,B12&amp;"-03-2020",$D$33:$D$4846,$A$13,$K$33:$K$4846,"1")</f>
        <v>0</v>
      </c>
      <c r="C13" s="780">
        <f t="shared" ref="C13:H13" si="0">SUMIFS($J$33:$J$4846,$A$33:$A$4846,C12&amp;"-03-2020",$D$33:$D$4846,$A$13,$K$33:$K$4846,"1")</f>
        <v>0</v>
      </c>
      <c r="D13" s="780">
        <f t="shared" si="0"/>
        <v>0</v>
      </c>
      <c r="E13" s="780">
        <f t="shared" si="0"/>
        <v>0</v>
      </c>
      <c r="F13" s="780">
        <f t="shared" si="0"/>
        <v>0</v>
      </c>
      <c r="G13" s="780">
        <f t="shared" si="0"/>
        <v>0</v>
      </c>
      <c r="H13" s="780">
        <f t="shared" si="0"/>
        <v>0</v>
      </c>
      <c r="I13" s="10">
        <f t="shared" ref="I13" si="1">SUMIFS($J$33:$J$4846,$A$33:$A$4846,I12&amp;"-02-2020",$D$33:$D$4846,$A$13,$K$33:$K$4846,"1")</f>
        <v>0</v>
      </c>
      <c r="J13" s="404"/>
      <c r="K13" s="11">
        <f>SUM(B13:I13)</f>
        <v>0</v>
      </c>
      <c r="L13" s="1258"/>
      <c r="M13" s="1258"/>
      <c r="N13" s="1258"/>
      <c r="O13" s="1259"/>
      <c r="P13" s="1259"/>
    </row>
    <row r="14" spans="1:16" s="407" customFormat="1" ht="15.75" customHeight="1">
      <c r="A14" s="237" t="s">
        <v>0</v>
      </c>
      <c r="B14" s="238">
        <v>8</v>
      </c>
      <c r="C14" s="240">
        <v>9</v>
      </c>
      <c r="D14" s="238">
        <v>10</v>
      </c>
      <c r="E14" s="240">
        <v>11</v>
      </c>
      <c r="F14" s="238">
        <v>12</v>
      </c>
      <c r="G14" s="240">
        <v>13</v>
      </c>
      <c r="H14" s="238">
        <v>14</v>
      </c>
      <c r="I14" s="240">
        <v>15</v>
      </c>
      <c r="J14" s="244"/>
      <c r="K14" s="245" t="s">
        <v>5</v>
      </c>
      <c r="L14" s="408" t="s">
        <v>119</v>
      </c>
      <c r="M14" s="427">
        <f>K13+K15+K17+K19</f>
        <v>0</v>
      </c>
      <c r="N14" s="427"/>
      <c r="O14" s="367"/>
      <c r="P14" s="368"/>
    </row>
    <row r="15" spans="1:16" s="407" customFormat="1" ht="15.75" customHeight="1">
      <c r="A15" s="9" t="s">
        <v>119</v>
      </c>
      <c r="B15" s="10">
        <f>SUMIFS($J$33:$J$4846,$A$33:$A$4846,B14&amp;"-03-2020",$D$33:$D$4846,$A$15,$K$33:$K$4846,"1")</f>
        <v>0</v>
      </c>
      <c r="C15" s="780">
        <f t="shared" ref="C15:I15" si="2">SUMIFS($J$33:$J$4846,$A$33:$A$4846,C14&amp;"-03-2020",$D$33:$D$4846,$A$15,$K$33:$K$4846,"1")</f>
        <v>0</v>
      </c>
      <c r="D15" s="780">
        <f t="shared" si="2"/>
        <v>0</v>
      </c>
      <c r="E15" s="780">
        <f t="shared" si="2"/>
        <v>0</v>
      </c>
      <c r="F15" s="780">
        <f t="shared" si="2"/>
        <v>0</v>
      </c>
      <c r="G15" s="780">
        <f t="shared" si="2"/>
        <v>0</v>
      </c>
      <c r="H15" s="780">
        <f t="shared" si="2"/>
        <v>0</v>
      </c>
      <c r="I15" s="780">
        <f t="shared" si="2"/>
        <v>0</v>
      </c>
      <c r="J15" s="405"/>
      <c r="K15" s="11">
        <f>SUM(B15:I15)</f>
        <v>0</v>
      </c>
      <c r="L15" s="374"/>
      <c r="M15" s="1256"/>
      <c r="N15" s="1256"/>
      <c r="O15" s="411"/>
      <c r="P15" s="369"/>
    </row>
    <row r="16" spans="1:16" s="407" customFormat="1" ht="15.75" customHeight="1">
      <c r="A16" s="237" t="s">
        <v>0</v>
      </c>
      <c r="B16" s="238">
        <v>16</v>
      </c>
      <c r="C16" s="238">
        <v>17</v>
      </c>
      <c r="D16" s="238">
        <v>18</v>
      </c>
      <c r="E16" s="238">
        <v>19</v>
      </c>
      <c r="F16" s="238">
        <v>20</v>
      </c>
      <c r="G16" s="238">
        <v>21</v>
      </c>
      <c r="H16" s="238">
        <v>22</v>
      </c>
      <c r="I16" s="238">
        <v>23</v>
      </c>
      <c r="J16" s="246"/>
      <c r="K16" s="158" t="s">
        <v>6</v>
      </c>
      <c r="L16" s="375"/>
      <c r="M16" s="1257"/>
      <c r="N16" s="1257"/>
      <c r="O16" s="367"/>
      <c r="P16" s="368"/>
    </row>
    <row r="17" spans="1:16" s="407" customFormat="1" ht="15.75" customHeight="1">
      <c r="A17" s="9" t="s">
        <v>119</v>
      </c>
      <c r="B17" s="10">
        <f>SUMIFS($J$33:$J$4846,$A$33:$A$4846,B16&amp;"-03-2020",$D$33:$D$4846,$A$17,$K$33:$K$4846,"1")</f>
        <v>0</v>
      </c>
      <c r="C17" s="780">
        <f t="shared" ref="C17:I17" si="3">SUMIFS($J$33:$J$4846,$A$33:$A$4846,C16&amp;"-03-2020",$D$33:$D$4846,$A$17,$K$33:$K$4846,"1")</f>
        <v>0</v>
      </c>
      <c r="D17" s="780">
        <f t="shared" si="3"/>
        <v>0</v>
      </c>
      <c r="E17" s="780">
        <f t="shared" si="3"/>
        <v>0</v>
      </c>
      <c r="F17" s="780">
        <f t="shared" si="3"/>
        <v>0</v>
      </c>
      <c r="G17" s="780">
        <f t="shared" si="3"/>
        <v>0</v>
      </c>
      <c r="H17" s="780">
        <f t="shared" si="3"/>
        <v>0</v>
      </c>
      <c r="I17" s="780">
        <f t="shared" si="3"/>
        <v>0</v>
      </c>
      <c r="J17" s="405"/>
      <c r="K17" s="11">
        <f>SUM(B17:I17)</f>
        <v>0</v>
      </c>
      <c r="L17" s="1266"/>
      <c r="M17" s="1266"/>
      <c r="N17" s="1267"/>
      <c r="O17" s="367"/>
      <c r="P17" s="368"/>
    </row>
    <row r="18" spans="1:16" s="407" customFormat="1" ht="15.75" customHeight="1">
      <c r="A18" s="237" t="s">
        <v>0</v>
      </c>
      <c r="B18" s="238">
        <v>24</v>
      </c>
      <c r="C18" s="238">
        <v>25</v>
      </c>
      <c r="D18" s="238">
        <v>26</v>
      </c>
      <c r="E18" s="238">
        <v>27</v>
      </c>
      <c r="F18" s="238">
        <v>28</v>
      </c>
      <c r="G18" s="238">
        <v>29</v>
      </c>
      <c r="H18" s="238">
        <v>30</v>
      </c>
      <c r="I18" s="155" t="s">
        <v>156</v>
      </c>
      <c r="J18" s="246"/>
      <c r="K18" s="241" t="s">
        <v>8</v>
      </c>
      <c r="L18" s="1226"/>
      <c r="M18" s="1249"/>
      <c r="N18" s="1249"/>
    </row>
    <row r="19" spans="1:16" s="407" customFormat="1" ht="15.75" customHeight="1">
      <c r="A19" s="9" t="s">
        <v>119</v>
      </c>
      <c r="B19" s="10">
        <f>SUMIFS($J$33:$J$4846,$A$33:$A$4846,B18&amp;"-03-2020",$D$33:$D$4846,$A$19,$K$33:$K$4846,"1")</f>
        <v>0</v>
      </c>
      <c r="C19" s="780">
        <f t="shared" ref="C19:I19" si="4">SUMIFS($J$33:$J$4846,$A$33:$A$4846,C18&amp;"-03-2020",$D$33:$D$4846,$A$19,$K$33:$K$4846,"1")</f>
        <v>0</v>
      </c>
      <c r="D19" s="780">
        <f t="shared" si="4"/>
        <v>0</v>
      </c>
      <c r="E19" s="780">
        <f t="shared" si="4"/>
        <v>0</v>
      </c>
      <c r="F19" s="780">
        <f t="shared" si="4"/>
        <v>0</v>
      </c>
      <c r="G19" s="780">
        <f t="shared" si="4"/>
        <v>0</v>
      </c>
      <c r="H19" s="780">
        <f t="shared" si="4"/>
        <v>0</v>
      </c>
      <c r="I19" s="780">
        <f t="shared" si="4"/>
        <v>0</v>
      </c>
      <c r="J19" s="405"/>
      <c r="K19" s="11">
        <f>SUM(B19:I19)</f>
        <v>0</v>
      </c>
      <c r="L19" s="1227"/>
      <c r="M19" s="1228"/>
      <c r="N19" s="1228"/>
    </row>
    <row r="20" spans="1:16" s="407" customFormat="1" ht="18.75" customHeight="1">
      <c r="A20" s="234"/>
      <c r="B20" s="1268" t="s">
        <v>9</v>
      </c>
      <c r="C20" s="1269"/>
      <c r="D20" s="1270"/>
      <c r="E20" s="176" t="s">
        <v>80</v>
      </c>
      <c r="F20" s="176" t="s">
        <v>81</v>
      </c>
      <c r="G20" s="176" t="s">
        <v>82</v>
      </c>
      <c r="H20" s="176" t="s">
        <v>83</v>
      </c>
      <c r="I20" s="19"/>
      <c r="J20" s="20"/>
      <c r="K20" s="234"/>
      <c r="L20" s="1268" t="s">
        <v>159</v>
      </c>
      <c r="M20" s="1269"/>
      <c r="N20" s="1270"/>
    </row>
    <row r="21" spans="1:16" s="407" customFormat="1" ht="18.75" customHeight="1">
      <c r="A21" s="347" t="s">
        <v>119</v>
      </c>
      <c r="B21" s="1260">
        <v>82.92</v>
      </c>
      <c r="C21" s="1261"/>
      <c r="D21" s="1262"/>
      <c r="E21" s="28"/>
      <c r="F21" s="28"/>
      <c r="G21" s="28"/>
      <c r="H21" s="28"/>
      <c r="I21" s="19"/>
      <c r="J21" s="20"/>
      <c r="K21" s="347" t="s">
        <v>119</v>
      </c>
      <c r="L21" s="1263">
        <f>B21+M14-M25</f>
        <v>82.92</v>
      </c>
      <c r="M21" s="1264"/>
      <c r="N21" s="1265"/>
    </row>
    <row r="22" spans="1:16" s="407" customFormat="1" ht="18.75" customHeight="1">
      <c r="A22" s="21"/>
      <c r="B22" s="19"/>
      <c r="C22" s="19"/>
      <c r="D22" s="19"/>
      <c r="E22" s="19"/>
      <c r="F22" s="19"/>
      <c r="G22" s="19"/>
      <c r="H22" s="19"/>
      <c r="I22" s="19"/>
      <c r="J22" s="22"/>
      <c r="K22" s="348"/>
      <c r="L22" s="426"/>
      <c r="M22" s="426"/>
      <c r="N22" s="426"/>
    </row>
    <row r="23" spans="1:16" s="407" customFormat="1" ht="15.75" customHeight="1">
      <c r="A23" s="237" t="s">
        <v>84</v>
      </c>
      <c r="B23" s="238">
        <v>1</v>
      </c>
      <c r="C23" s="239">
        <v>2</v>
      </c>
      <c r="D23" s="238">
        <v>3</v>
      </c>
      <c r="E23" s="239">
        <v>4</v>
      </c>
      <c r="F23" s="240">
        <v>5</v>
      </c>
      <c r="G23" s="239">
        <v>6</v>
      </c>
      <c r="H23" s="238">
        <v>7</v>
      </c>
      <c r="I23" s="241"/>
      <c r="J23" s="242"/>
      <c r="K23" s="243" t="s">
        <v>1</v>
      </c>
      <c r="L23" s="1114" t="s">
        <v>41</v>
      </c>
      <c r="M23" s="1115"/>
      <c r="N23" s="1116"/>
    </row>
    <row r="24" spans="1:16" s="407" customFormat="1" ht="15.75" customHeight="1">
      <c r="A24" s="9" t="s">
        <v>119</v>
      </c>
      <c r="B24" s="10">
        <f>SUMIFS($J$33:$J$4846,$A$33:$A$4846,B23&amp;"-03-2020",$D$33:$D$4846,$A$24,$L$33:$L$4846,"O")</f>
        <v>0</v>
      </c>
      <c r="C24" s="780">
        <f t="shared" ref="C24:H24" si="5">SUMIFS($J$33:$J$4846,$A$33:$A$4846,C23&amp;"-03-2020",$D$33:$D$4846,$A$24,$L$33:$L$4846,"O")</f>
        <v>0</v>
      </c>
      <c r="D24" s="780">
        <f t="shared" si="5"/>
        <v>0</v>
      </c>
      <c r="E24" s="780">
        <f t="shared" si="5"/>
        <v>0</v>
      </c>
      <c r="F24" s="780">
        <f t="shared" si="5"/>
        <v>0</v>
      </c>
      <c r="G24" s="780">
        <f t="shared" si="5"/>
        <v>0</v>
      </c>
      <c r="H24" s="780">
        <f t="shared" si="5"/>
        <v>0</v>
      </c>
      <c r="I24" s="10">
        <f t="shared" ref="I24" si="6">SUMIFS($J$33:$J$4846,$A$33:$A$4846,I23&amp;"-02-2020",$D$33:$D$4846,$A$24,$L$33:$L$4846,"O")</f>
        <v>0</v>
      </c>
      <c r="J24" s="370"/>
      <c r="K24" s="11">
        <f>SUM(B24:I24)</f>
        <v>0</v>
      </c>
      <c r="L24" s="1117"/>
      <c r="M24" s="1250"/>
      <c r="N24" s="1119"/>
    </row>
    <row r="25" spans="1:16" s="407" customFormat="1" ht="15.75" customHeight="1">
      <c r="A25" s="237" t="s">
        <v>84</v>
      </c>
      <c r="B25" s="238">
        <v>8</v>
      </c>
      <c r="C25" s="240">
        <v>9</v>
      </c>
      <c r="D25" s="238">
        <v>10</v>
      </c>
      <c r="E25" s="240">
        <v>11</v>
      </c>
      <c r="F25" s="238">
        <v>12</v>
      </c>
      <c r="G25" s="240">
        <v>13</v>
      </c>
      <c r="H25" s="238">
        <v>14</v>
      </c>
      <c r="I25" s="240">
        <v>15</v>
      </c>
      <c r="J25" s="244"/>
      <c r="K25" s="245" t="s">
        <v>5</v>
      </c>
      <c r="L25" s="371" t="s">
        <v>119</v>
      </c>
      <c r="M25" s="1254">
        <f>K24+K26+K28+K30+O25+O26</f>
        <v>0</v>
      </c>
      <c r="N25" s="1255"/>
      <c r="O25" s="264"/>
    </row>
    <row r="26" spans="1:16" s="407" customFormat="1" ht="15.75" customHeight="1">
      <c r="A26" s="9" t="s">
        <v>119</v>
      </c>
      <c r="B26" s="10">
        <f>SUMIFS($J$33:$J$4846,$A$33:$A$4846,B25&amp;"-03-2020",$D$33:$D$4846,$A$26,$L$33:$L$4846,"O")</f>
        <v>0</v>
      </c>
      <c r="C26" s="780">
        <f t="shared" ref="C26:I26" si="7">SUMIFS($J$33:$J$4846,$A$33:$A$4846,C25&amp;"-03-2020",$D$33:$D$4846,$A$26,$L$33:$L$4846,"O")</f>
        <v>0</v>
      </c>
      <c r="D26" s="780">
        <f t="shared" si="7"/>
        <v>0</v>
      </c>
      <c r="E26" s="780">
        <f t="shared" si="7"/>
        <v>0</v>
      </c>
      <c r="F26" s="780">
        <f t="shared" si="7"/>
        <v>0</v>
      </c>
      <c r="G26" s="780">
        <f t="shared" si="7"/>
        <v>0</v>
      </c>
      <c r="H26" s="780">
        <f t="shared" si="7"/>
        <v>0</v>
      </c>
      <c r="I26" s="780">
        <f t="shared" si="7"/>
        <v>0</v>
      </c>
      <c r="J26" s="372"/>
      <c r="K26" s="234">
        <f>SUM(B26:I26)</f>
        <v>0</v>
      </c>
      <c r="L26" s="409"/>
      <c r="M26" s="1251"/>
      <c r="N26" s="1251"/>
      <c r="O26" s="264"/>
    </row>
    <row r="27" spans="1:16" s="407" customFormat="1" ht="15.75" customHeight="1">
      <c r="A27" s="237" t="s">
        <v>84</v>
      </c>
      <c r="B27" s="238">
        <v>16</v>
      </c>
      <c r="C27" s="238">
        <v>17</v>
      </c>
      <c r="D27" s="238">
        <v>18</v>
      </c>
      <c r="E27" s="238">
        <v>19</v>
      </c>
      <c r="F27" s="238">
        <v>20</v>
      </c>
      <c r="G27" s="238">
        <v>21</v>
      </c>
      <c r="H27" s="238">
        <v>22</v>
      </c>
      <c r="I27" s="238">
        <v>23</v>
      </c>
      <c r="J27" s="373"/>
      <c r="K27" s="158" t="s">
        <v>6</v>
      </c>
      <c r="L27" s="406"/>
      <c r="M27" s="1252"/>
      <c r="N27" s="1252"/>
      <c r="P27" s="264"/>
    </row>
    <row r="28" spans="1:16" s="407" customFormat="1" ht="15.75" customHeight="1">
      <c r="A28" s="9" t="s">
        <v>119</v>
      </c>
      <c r="B28" s="10">
        <f>SUMIFS($J$33:$J$4846,$A$33:$A$4846,B27&amp;"-03-2020",$D$33:$D$4846,$A$28,$L$33:$L$4846,"O")</f>
        <v>0</v>
      </c>
      <c r="C28" s="780">
        <f t="shared" ref="C28:I28" si="8">SUMIFS($J$33:$J$4846,$A$33:$A$4846,C27&amp;"-03-2020",$D$33:$D$4846,$A$28,$L$33:$L$4846,"O")</f>
        <v>0</v>
      </c>
      <c r="D28" s="780">
        <f t="shared" si="8"/>
        <v>0</v>
      </c>
      <c r="E28" s="780">
        <f t="shared" si="8"/>
        <v>0</v>
      </c>
      <c r="F28" s="780">
        <f t="shared" si="8"/>
        <v>0</v>
      </c>
      <c r="G28" s="780">
        <f t="shared" si="8"/>
        <v>0</v>
      </c>
      <c r="H28" s="780">
        <f t="shared" si="8"/>
        <v>0</v>
      </c>
      <c r="I28" s="780">
        <f t="shared" si="8"/>
        <v>0</v>
      </c>
      <c r="J28" s="405"/>
      <c r="K28" s="234">
        <f>SUM(B28:I28)</f>
        <v>0</v>
      </c>
      <c r="L28" s="1253"/>
      <c r="M28" s="1253"/>
      <c r="N28" s="1253"/>
    </row>
    <row r="29" spans="1:16" s="407" customFormat="1" ht="15.75" customHeight="1">
      <c r="A29" s="237" t="s">
        <v>84</v>
      </c>
      <c r="B29" s="238">
        <v>24</v>
      </c>
      <c r="C29" s="238">
        <v>25</v>
      </c>
      <c r="D29" s="238">
        <v>26</v>
      </c>
      <c r="E29" s="238">
        <v>27</v>
      </c>
      <c r="F29" s="238">
        <v>28</v>
      </c>
      <c r="G29" s="238">
        <v>29</v>
      </c>
      <c r="H29" s="238">
        <v>30</v>
      </c>
      <c r="I29" s="155">
        <v>31</v>
      </c>
      <c r="J29" s="246"/>
      <c r="K29" s="241" t="s">
        <v>8</v>
      </c>
      <c r="L29" s="1249"/>
      <c r="M29" s="1249"/>
      <c r="N29" s="1249"/>
    </row>
    <row r="30" spans="1:16" s="407" customFormat="1" ht="15.75" customHeight="1">
      <c r="A30" s="9" t="s">
        <v>119</v>
      </c>
      <c r="B30" s="10">
        <f>SUMIFS($J$33:$J$4846,$A$33:$A$4846,B29&amp;"-03-2020",$D$33:$D$4846,$A$30,$L$33:$L$4846,"O")</f>
        <v>0</v>
      </c>
      <c r="C30" s="780">
        <f t="shared" ref="C30:I30" si="9">SUMIFS($J$33:$J$4846,$A$33:$A$4846,C29&amp;"-03-2020",$D$33:$D$4846,$A$30,$L$33:$L$4846,"O")</f>
        <v>0</v>
      </c>
      <c r="D30" s="780">
        <f t="shared" si="9"/>
        <v>0</v>
      </c>
      <c r="E30" s="780">
        <f t="shared" si="9"/>
        <v>0</v>
      </c>
      <c r="F30" s="780">
        <f t="shared" si="9"/>
        <v>0</v>
      </c>
      <c r="G30" s="780">
        <f t="shared" si="9"/>
        <v>0</v>
      </c>
      <c r="H30" s="780">
        <f t="shared" si="9"/>
        <v>0</v>
      </c>
      <c r="I30" s="780">
        <f t="shared" si="9"/>
        <v>0</v>
      </c>
      <c r="J30" s="405"/>
      <c r="K30" s="234">
        <f>SUM(B30:I30)</f>
        <v>0</v>
      </c>
      <c r="L30" s="1249"/>
      <c r="M30" s="1249"/>
      <c r="N30" s="1249"/>
    </row>
    <row r="31" spans="1:16" s="407" customFormat="1" ht="15.75" customHeight="1">
      <c r="A31" s="177"/>
      <c r="B31" s="68"/>
      <c r="C31" s="68"/>
      <c r="D31" s="68"/>
      <c r="E31" s="68"/>
      <c r="F31" s="68"/>
      <c r="G31" s="68"/>
      <c r="H31" s="68"/>
      <c r="I31" s="68"/>
      <c r="J31" s="21"/>
      <c r="K31" s="178"/>
      <c r="L31" s="410"/>
    </row>
    <row r="32" spans="1:16" s="152" customFormat="1" ht="23.25" customHeight="1">
      <c r="A32" s="297" t="s">
        <v>18</v>
      </c>
      <c r="B32" s="298"/>
      <c r="C32" s="299" t="s">
        <v>19</v>
      </c>
      <c r="D32" s="299" t="s">
        <v>85</v>
      </c>
      <c r="E32" s="300" t="s">
        <v>59</v>
      </c>
      <c r="F32" s="301" t="s">
        <v>60</v>
      </c>
      <c r="G32" s="302" t="s">
        <v>61</v>
      </c>
      <c r="H32" s="302" t="s">
        <v>62</v>
      </c>
      <c r="I32" s="300" t="s">
        <v>63</v>
      </c>
      <c r="J32" s="302" t="s">
        <v>46</v>
      </c>
      <c r="K32" s="303" t="s">
        <v>86</v>
      </c>
      <c r="L32" s="303" t="s">
        <v>51</v>
      </c>
      <c r="M32" s="179" t="s">
        <v>45</v>
      </c>
    </row>
    <row r="33" spans="1:14">
      <c r="A33" s="615"/>
      <c r="B33" s="582"/>
      <c r="C33" s="379" t="s">
        <v>31</v>
      </c>
      <c r="D33" s="616" t="s">
        <v>119</v>
      </c>
      <c r="E33" s="581"/>
      <c r="F33" s="583"/>
      <c r="G33" s="583"/>
      <c r="H33" s="382"/>
      <c r="I33" s="584"/>
      <c r="J33" s="381">
        <f>F33*G33*I33</f>
        <v>0</v>
      </c>
      <c r="K33" s="617">
        <v>1</v>
      </c>
      <c r="L33" s="618"/>
      <c r="M33" s="585"/>
      <c r="N33" s="645"/>
    </row>
    <row r="34" spans="1:14">
      <c r="A34" s="615"/>
      <c r="B34" s="582"/>
      <c r="C34" s="616" t="s">
        <v>31</v>
      </c>
      <c r="D34" s="616" t="s">
        <v>119</v>
      </c>
      <c r="E34" s="581"/>
      <c r="F34" s="583"/>
      <c r="G34" s="583"/>
      <c r="H34" s="382"/>
      <c r="I34" s="584"/>
      <c r="J34" s="381">
        <f>F34*G34*I34</f>
        <v>0</v>
      </c>
      <c r="K34" s="617">
        <v>1</v>
      </c>
      <c r="L34" s="618"/>
      <c r="M34" s="585"/>
      <c r="N34" s="645"/>
    </row>
    <row r="35" spans="1:14">
      <c r="A35" s="615"/>
      <c r="B35" s="582"/>
      <c r="C35" s="616" t="s">
        <v>31</v>
      </c>
      <c r="D35" s="616" t="s">
        <v>119</v>
      </c>
      <c r="E35" s="581"/>
      <c r="F35" s="583"/>
      <c r="G35" s="583"/>
      <c r="H35" s="382"/>
      <c r="I35" s="584"/>
      <c r="J35" s="381">
        <f t="shared" ref="J35:J112" si="10">F35*G35*I35</f>
        <v>0</v>
      </c>
      <c r="K35" s="617">
        <v>1</v>
      </c>
      <c r="L35" s="618"/>
      <c r="M35" s="585"/>
      <c r="N35" s="645"/>
    </row>
    <row r="36" spans="1:14">
      <c r="A36" s="615"/>
      <c r="B36" s="582"/>
      <c r="C36" s="379" t="s">
        <v>31</v>
      </c>
      <c r="D36" s="616" t="s">
        <v>119</v>
      </c>
      <c r="E36" s="581"/>
      <c r="F36" s="583"/>
      <c r="G36" s="583"/>
      <c r="H36" s="382"/>
      <c r="I36" s="584"/>
      <c r="J36" s="381">
        <f>F36*G36*I36</f>
        <v>0</v>
      </c>
      <c r="K36" s="617">
        <v>1</v>
      </c>
      <c r="L36" s="618"/>
      <c r="M36" s="585"/>
      <c r="N36" s="645"/>
    </row>
    <row r="37" spans="1:14">
      <c r="A37" s="615"/>
      <c r="B37" s="582"/>
      <c r="C37" s="379" t="s">
        <v>31</v>
      </c>
      <c r="D37" s="616" t="s">
        <v>119</v>
      </c>
      <c r="E37" s="581"/>
      <c r="F37" s="583"/>
      <c r="G37" s="583"/>
      <c r="H37" s="382"/>
      <c r="I37" s="584"/>
      <c r="J37" s="381">
        <f t="shared" si="10"/>
        <v>0</v>
      </c>
      <c r="K37" s="617">
        <v>1</v>
      </c>
      <c r="L37" s="618"/>
      <c r="M37" s="585"/>
      <c r="N37" s="645"/>
    </row>
    <row r="38" spans="1:14">
      <c r="A38" s="615"/>
      <c r="B38" s="582"/>
      <c r="C38" s="616" t="s">
        <v>31</v>
      </c>
      <c r="D38" s="616" t="s">
        <v>119</v>
      </c>
      <c r="E38" s="581"/>
      <c r="F38" s="583"/>
      <c r="G38" s="583"/>
      <c r="H38" s="382"/>
      <c r="I38" s="584"/>
      <c r="J38" s="381">
        <f t="shared" si="10"/>
        <v>0</v>
      </c>
      <c r="K38" s="617">
        <v>1</v>
      </c>
      <c r="L38" s="618"/>
      <c r="M38" s="585"/>
      <c r="N38" s="645"/>
    </row>
    <row r="39" spans="1:14">
      <c r="A39" s="615"/>
      <c r="B39" s="582"/>
      <c r="C39" s="379" t="s">
        <v>31</v>
      </c>
      <c r="D39" s="616" t="s">
        <v>119</v>
      </c>
      <c r="E39" s="581"/>
      <c r="F39" s="583"/>
      <c r="G39" s="583"/>
      <c r="H39" s="382"/>
      <c r="I39" s="584"/>
      <c r="J39" s="381">
        <f t="shared" si="10"/>
        <v>0</v>
      </c>
      <c r="K39" s="617">
        <v>1</v>
      </c>
      <c r="L39" s="618"/>
      <c r="M39" s="585"/>
      <c r="N39" s="645"/>
    </row>
    <row r="40" spans="1:14">
      <c r="A40" s="615"/>
      <c r="B40" s="582"/>
      <c r="C40" s="379" t="s">
        <v>31</v>
      </c>
      <c r="D40" s="616" t="s">
        <v>119</v>
      </c>
      <c r="E40" s="581"/>
      <c r="F40" s="583"/>
      <c r="G40" s="583"/>
      <c r="H40" s="382"/>
      <c r="I40" s="584"/>
      <c r="J40" s="381">
        <f t="shared" si="10"/>
        <v>0</v>
      </c>
      <c r="K40" s="617">
        <v>1</v>
      </c>
      <c r="L40" s="618"/>
      <c r="M40" s="585"/>
      <c r="N40" s="645"/>
    </row>
    <row r="41" spans="1:14">
      <c r="A41" s="615"/>
      <c r="B41" s="582"/>
      <c r="C41" s="379" t="s">
        <v>31</v>
      </c>
      <c r="D41" s="616" t="s">
        <v>119</v>
      </c>
      <c r="E41" s="581"/>
      <c r="F41" s="583"/>
      <c r="G41" s="583"/>
      <c r="H41" s="382"/>
      <c r="I41" s="584"/>
      <c r="J41" s="381">
        <f t="shared" si="10"/>
        <v>0</v>
      </c>
      <c r="K41" s="617">
        <v>1</v>
      </c>
      <c r="L41" s="618"/>
      <c r="M41" s="585"/>
      <c r="N41" s="645"/>
    </row>
    <row r="42" spans="1:14">
      <c r="A42" s="735"/>
      <c r="B42" s="736"/>
      <c r="C42" s="746" t="s">
        <v>31</v>
      </c>
      <c r="D42" s="737" t="s">
        <v>119</v>
      </c>
      <c r="E42" s="738"/>
      <c r="F42" s="739"/>
      <c r="G42" s="739"/>
      <c r="H42" s="740"/>
      <c r="I42" s="741"/>
      <c r="J42" s="742">
        <f t="shared" si="10"/>
        <v>0</v>
      </c>
      <c r="K42" s="743">
        <v>1</v>
      </c>
      <c r="L42" s="744"/>
      <c r="M42" s="745"/>
      <c r="N42" s="645"/>
    </row>
    <row r="43" spans="1:14">
      <c r="A43" s="615"/>
      <c r="B43" s="582"/>
      <c r="C43" s="616" t="s">
        <v>31</v>
      </c>
      <c r="D43" s="616" t="s">
        <v>119</v>
      </c>
      <c r="E43" s="581"/>
      <c r="F43" s="583"/>
      <c r="G43" s="583"/>
      <c r="H43" s="382"/>
      <c r="I43" s="584"/>
      <c r="J43" s="381">
        <f t="shared" si="10"/>
        <v>0</v>
      </c>
      <c r="K43" s="617">
        <v>1</v>
      </c>
      <c r="L43" s="618"/>
      <c r="M43" s="585"/>
      <c r="N43" s="645"/>
    </row>
    <row r="44" spans="1:14">
      <c r="A44" s="615"/>
      <c r="B44" s="582"/>
      <c r="C44" s="379" t="s">
        <v>31</v>
      </c>
      <c r="D44" s="616" t="s">
        <v>119</v>
      </c>
      <c r="E44" s="581"/>
      <c r="F44" s="583"/>
      <c r="G44" s="583"/>
      <c r="H44" s="382"/>
      <c r="I44" s="584"/>
      <c r="J44" s="381">
        <f t="shared" si="10"/>
        <v>0</v>
      </c>
      <c r="K44" s="617">
        <v>1</v>
      </c>
      <c r="L44" s="618"/>
      <c r="M44" s="585"/>
      <c r="N44" s="645"/>
    </row>
    <row r="45" spans="1:14">
      <c r="A45" s="615"/>
      <c r="B45" s="582"/>
      <c r="C45" s="616" t="s">
        <v>31</v>
      </c>
      <c r="D45" s="616" t="s">
        <v>119</v>
      </c>
      <c r="E45" s="581"/>
      <c r="F45" s="583"/>
      <c r="G45" s="583"/>
      <c r="H45" s="382"/>
      <c r="I45" s="584"/>
      <c r="J45" s="381">
        <f t="shared" si="10"/>
        <v>0</v>
      </c>
      <c r="K45" s="617">
        <v>1</v>
      </c>
      <c r="L45" s="618"/>
      <c r="M45" s="585"/>
      <c r="N45" s="645"/>
    </row>
    <row r="46" spans="1:14">
      <c r="A46" s="615"/>
      <c r="B46" s="582"/>
      <c r="C46" s="379" t="s">
        <v>31</v>
      </c>
      <c r="D46" s="616" t="s">
        <v>119</v>
      </c>
      <c r="E46" s="581"/>
      <c r="F46" s="583"/>
      <c r="G46" s="583"/>
      <c r="H46" s="382"/>
      <c r="I46" s="584"/>
      <c r="J46" s="381">
        <f t="shared" si="10"/>
        <v>0</v>
      </c>
      <c r="K46" s="617">
        <v>1</v>
      </c>
      <c r="L46" s="618"/>
      <c r="M46" s="585"/>
      <c r="N46" s="645"/>
    </row>
    <row r="47" spans="1:14">
      <c r="A47" s="615"/>
      <c r="B47" s="582"/>
      <c r="C47" s="616" t="s">
        <v>31</v>
      </c>
      <c r="D47" s="616" t="s">
        <v>119</v>
      </c>
      <c r="E47" s="581"/>
      <c r="F47" s="583"/>
      <c r="G47" s="583"/>
      <c r="H47" s="382"/>
      <c r="I47" s="584"/>
      <c r="J47" s="381">
        <f t="shared" si="10"/>
        <v>0</v>
      </c>
      <c r="K47" s="617">
        <v>1</v>
      </c>
      <c r="L47" s="618"/>
      <c r="M47" s="585"/>
      <c r="N47" s="645"/>
    </row>
    <row r="48" spans="1:14">
      <c r="A48" s="615"/>
      <c r="B48" s="582"/>
      <c r="C48" s="379" t="s">
        <v>31</v>
      </c>
      <c r="D48" s="616" t="s">
        <v>119</v>
      </c>
      <c r="E48" s="581"/>
      <c r="F48" s="583"/>
      <c r="G48" s="583"/>
      <c r="H48" s="382"/>
      <c r="I48" s="584"/>
      <c r="J48" s="381">
        <f t="shared" si="10"/>
        <v>0</v>
      </c>
      <c r="K48" s="617">
        <v>1</v>
      </c>
      <c r="L48" s="618"/>
      <c r="M48" s="585"/>
      <c r="N48" s="645"/>
    </row>
    <row r="49" spans="1:14">
      <c r="A49" s="615"/>
      <c r="B49" s="582"/>
      <c r="C49" s="616" t="s">
        <v>31</v>
      </c>
      <c r="D49" s="616" t="s">
        <v>119</v>
      </c>
      <c r="E49" s="581"/>
      <c r="F49" s="583"/>
      <c r="G49" s="583"/>
      <c r="H49" s="382"/>
      <c r="I49" s="584"/>
      <c r="J49" s="381">
        <f t="shared" si="10"/>
        <v>0</v>
      </c>
      <c r="K49" s="617">
        <v>1</v>
      </c>
      <c r="L49" s="618"/>
      <c r="M49" s="585"/>
      <c r="N49" s="645"/>
    </row>
    <row r="50" spans="1:14">
      <c r="A50" s="615"/>
      <c r="B50" s="582"/>
      <c r="C50" s="379" t="s">
        <v>31</v>
      </c>
      <c r="D50" s="616" t="s">
        <v>119</v>
      </c>
      <c r="E50" s="581"/>
      <c r="F50" s="583"/>
      <c r="G50" s="583"/>
      <c r="H50" s="382"/>
      <c r="I50" s="584"/>
      <c r="J50" s="381">
        <f t="shared" si="10"/>
        <v>0</v>
      </c>
      <c r="K50" s="617">
        <v>1</v>
      </c>
      <c r="L50" s="618"/>
      <c r="M50" s="585"/>
      <c r="N50" s="645"/>
    </row>
    <row r="51" spans="1:14">
      <c r="A51" s="615"/>
      <c r="B51" s="582"/>
      <c r="C51" s="379" t="s">
        <v>31</v>
      </c>
      <c r="D51" s="616" t="s">
        <v>119</v>
      </c>
      <c r="E51" s="581"/>
      <c r="F51" s="583"/>
      <c r="G51" s="583"/>
      <c r="H51" s="382"/>
      <c r="I51" s="584"/>
      <c r="J51" s="381">
        <f t="shared" si="10"/>
        <v>0</v>
      </c>
      <c r="K51" s="617">
        <v>1</v>
      </c>
      <c r="L51" s="618"/>
      <c r="M51" s="585"/>
      <c r="N51" s="645"/>
    </row>
    <row r="52" spans="1:14">
      <c r="A52" s="615"/>
      <c r="B52" s="582"/>
      <c r="C52" s="379" t="s">
        <v>31</v>
      </c>
      <c r="D52" s="616" t="s">
        <v>119</v>
      </c>
      <c r="E52" s="581"/>
      <c r="F52" s="583"/>
      <c r="G52" s="583"/>
      <c r="H52" s="382"/>
      <c r="I52" s="584"/>
      <c r="J52" s="381">
        <f t="shared" si="10"/>
        <v>0</v>
      </c>
      <c r="K52" s="617">
        <v>1</v>
      </c>
      <c r="L52" s="618"/>
      <c r="M52" s="585"/>
      <c r="N52" s="645"/>
    </row>
    <row r="53" spans="1:14">
      <c r="A53" s="615"/>
      <c r="B53" s="582"/>
      <c r="C53" s="616" t="s">
        <v>31</v>
      </c>
      <c r="D53" s="616" t="s">
        <v>119</v>
      </c>
      <c r="E53" s="581"/>
      <c r="F53" s="583"/>
      <c r="G53" s="583"/>
      <c r="H53" s="382"/>
      <c r="I53" s="584"/>
      <c r="J53" s="381">
        <f t="shared" si="10"/>
        <v>0</v>
      </c>
      <c r="K53" s="617">
        <v>1</v>
      </c>
      <c r="L53" s="618"/>
      <c r="M53" s="585"/>
      <c r="N53" s="645"/>
    </row>
    <row r="54" spans="1:14">
      <c r="A54" s="615"/>
      <c r="B54" s="582"/>
      <c r="C54" s="379" t="s">
        <v>31</v>
      </c>
      <c r="D54" s="616" t="s">
        <v>119</v>
      </c>
      <c r="E54" s="581"/>
      <c r="F54" s="583"/>
      <c r="G54" s="583"/>
      <c r="H54" s="382"/>
      <c r="I54" s="584"/>
      <c r="J54" s="381">
        <f t="shared" si="10"/>
        <v>0</v>
      </c>
      <c r="K54" s="617">
        <v>1</v>
      </c>
      <c r="L54" s="618"/>
      <c r="M54" s="585"/>
      <c r="N54" s="645"/>
    </row>
    <row r="55" spans="1:14">
      <c r="A55" s="615"/>
      <c r="B55" s="582"/>
      <c r="C55" s="379" t="s">
        <v>31</v>
      </c>
      <c r="D55" s="616" t="s">
        <v>119</v>
      </c>
      <c r="E55" s="581"/>
      <c r="F55" s="583"/>
      <c r="G55" s="583"/>
      <c r="H55" s="382"/>
      <c r="I55" s="584"/>
      <c r="J55" s="381">
        <f t="shared" si="10"/>
        <v>0</v>
      </c>
      <c r="K55" s="617">
        <v>1</v>
      </c>
      <c r="L55" s="618"/>
      <c r="M55" s="585"/>
      <c r="N55" s="645"/>
    </row>
    <row r="56" spans="1:14">
      <c r="A56" s="615"/>
      <c r="B56" s="582"/>
      <c r="C56" s="379" t="s">
        <v>31</v>
      </c>
      <c r="D56" s="616" t="s">
        <v>119</v>
      </c>
      <c r="E56" s="581"/>
      <c r="F56" s="583"/>
      <c r="G56" s="583"/>
      <c r="H56" s="382"/>
      <c r="I56" s="584"/>
      <c r="J56" s="381">
        <f t="shared" si="10"/>
        <v>0</v>
      </c>
      <c r="K56" s="617">
        <v>1</v>
      </c>
      <c r="L56" s="618"/>
      <c r="M56" s="585"/>
      <c r="N56" s="645"/>
    </row>
    <row r="57" spans="1:14">
      <c r="A57" s="615"/>
      <c r="B57" s="582"/>
      <c r="C57" s="379" t="s">
        <v>31</v>
      </c>
      <c r="D57" s="616" t="s">
        <v>119</v>
      </c>
      <c r="E57" s="581"/>
      <c r="F57" s="583"/>
      <c r="G57" s="583"/>
      <c r="H57" s="382"/>
      <c r="I57" s="584"/>
      <c r="J57" s="381">
        <f t="shared" si="10"/>
        <v>0</v>
      </c>
      <c r="K57" s="617">
        <v>1</v>
      </c>
      <c r="L57" s="618"/>
      <c r="M57" s="585"/>
      <c r="N57" s="645"/>
    </row>
    <row r="58" spans="1:14">
      <c r="A58" s="615"/>
      <c r="B58" s="582"/>
      <c r="C58" s="616" t="s">
        <v>31</v>
      </c>
      <c r="D58" s="616" t="s">
        <v>119</v>
      </c>
      <c r="E58" s="581"/>
      <c r="F58" s="583"/>
      <c r="G58" s="583"/>
      <c r="H58" s="382"/>
      <c r="I58" s="584"/>
      <c r="J58" s="381">
        <f t="shared" si="10"/>
        <v>0</v>
      </c>
      <c r="K58" s="617">
        <v>1</v>
      </c>
      <c r="L58" s="618"/>
      <c r="M58" s="585"/>
      <c r="N58" s="645"/>
    </row>
    <row r="59" spans="1:14">
      <c r="A59" s="615"/>
      <c r="B59" s="582"/>
      <c r="C59" s="379" t="s">
        <v>31</v>
      </c>
      <c r="D59" s="616" t="s">
        <v>119</v>
      </c>
      <c r="E59" s="581"/>
      <c r="F59" s="583"/>
      <c r="G59" s="583"/>
      <c r="H59" s="382"/>
      <c r="I59" s="584"/>
      <c r="J59" s="381">
        <f t="shared" si="10"/>
        <v>0</v>
      </c>
      <c r="K59" s="617">
        <v>1</v>
      </c>
      <c r="L59" s="618"/>
      <c r="M59" s="585"/>
      <c r="N59" s="645"/>
    </row>
    <row r="60" spans="1:14">
      <c r="A60" s="615"/>
      <c r="B60" s="582"/>
      <c r="C60" s="616" t="s">
        <v>31</v>
      </c>
      <c r="D60" s="616" t="s">
        <v>119</v>
      </c>
      <c r="E60" s="581"/>
      <c r="F60" s="583"/>
      <c r="G60" s="583"/>
      <c r="H60" s="382"/>
      <c r="I60" s="584"/>
      <c r="J60" s="381">
        <f t="shared" si="10"/>
        <v>0</v>
      </c>
      <c r="K60" s="617">
        <v>1</v>
      </c>
      <c r="L60" s="618"/>
      <c r="M60" s="585"/>
      <c r="N60" s="645"/>
    </row>
    <row r="61" spans="1:14">
      <c r="A61" s="615"/>
      <c r="B61" s="582"/>
      <c r="C61" s="379" t="s">
        <v>31</v>
      </c>
      <c r="D61" s="616" t="s">
        <v>119</v>
      </c>
      <c r="E61" s="581"/>
      <c r="F61" s="583"/>
      <c r="G61" s="583"/>
      <c r="H61" s="382"/>
      <c r="I61" s="584"/>
      <c r="J61" s="381">
        <f t="shared" si="10"/>
        <v>0</v>
      </c>
      <c r="K61" s="617">
        <v>1</v>
      </c>
      <c r="L61" s="618"/>
      <c r="M61" s="585"/>
      <c r="N61" s="645"/>
    </row>
    <row r="62" spans="1:14">
      <c r="A62" s="615"/>
      <c r="B62" s="582"/>
      <c r="C62" s="379" t="s">
        <v>31</v>
      </c>
      <c r="D62" s="616" t="s">
        <v>119</v>
      </c>
      <c r="E62" s="581"/>
      <c r="F62" s="583"/>
      <c r="G62" s="583"/>
      <c r="H62" s="382"/>
      <c r="I62" s="584"/>
      <c r="J62" s="381">
        <f t="shared" si="10"/>
        <v>0</v>
      </c>
      <c r="K62" s="617">
        <v>1</v>
      </c>
      <c r="L62" s="618"/>
      <c r="M62" s="585"/>
      <c r="N62" s="645"/>
    </row>
    <row r="63" spans="1:14">
      <c r="A63" s="615"/>
      <c r="B63" s="582"/>
      <c r="C63" s="616" t="s">
        <v>31</v>
      </c>
      <c r="D63" s="616" t="s">
        <v>119</v>
      </c>
      <c r="E63" s="581"/>
      <c r="F63" s="583"/>
      <c r="G63" s="583"/>
      <c r="H63" s="382"/>
      <c r="I63" s="584"/>
      <c r="J63" s="381">
        <f t="shared" si="10"/>
        <v>0</v>
      </c>
      <c r="K63" s="617">
        <v>1</v>
      </c>
      <c r="L63" s="618"/>
      <c r="M63" s="585"/>
      <c r="N63" s="645"/>
    </row>
    <row r="64" spans="1:14">
      <c r="A64" s="615"/>
      <c r="B64" s="582"/>
      <c r="C64" s="379" t="s">
        <v>31</v>
      </c>
      <c r="D64" s="616" t="s">
        <v>119</v>
      </c>
      <c r="E64" s="581"/>
      <c r="F64" s="583"/>
      <c r="G64" s="583"/>
      <c r="H64" s="382"/>
      <c r="I64" s="584"/>
      <c r="J64" s="381">
        <f t="shared" si="10"/>
        <v>0</v>
      </c>
      <c r="K64" s="617">
        <v>1</v>
      </c>
      <c r="L64" s="618"/>
      <c r="M64" s="585"/>
      <c r="N64" s="645"/>
    </row>
    <row r="65" spans="1:14">
      <c r="A65" s="615"/>
      <c r="B65" s="582"/>
      <c r="C65" s="616" t="s">
        <v>31</v>
      </c>
      <c r="D65" s="616" t="s">
        <v>119</v>
      </c>
      <c r="E65" s="581"/>
      <c r="F65" s="583"/>
      <c r="G65" s="583"/>
      <c r="H65" s="382"/>
      <c r="I65" s="584"/>
      <c r="J65" s="381">
        <f t="shared" si="10"/>
        <v>0</v>
      </c>
      <c r="K65" s="617">
        <v>1</v>
      </c>
      <c r="L65" s="618"/>
      <c r="M65" s="585"/>
      <c r="N65" s="645"/>
    </row>
    <row r="66" spans="1:14">
      <c r="A66" s="615"/>
      <c r="B66" s="582"/>
      <c r="C66" s="379" t="s">
        <v>31</v>
      </c>
      <c r="D66" s="616" t="s">
        <v>119</v>
      </c>
      <c r="E66" s="581"/>
      <c r="F66" s="583"/>
      <c r="G66" s="583"/>
      <c r="H66" s="382"/>
      <c r="I66" s="584"/>
      <c r="J66" s="381">
        <f t="shared" si="10"/>
        <v>0</v>
      </c>
      <c r="K66" s="617">
        <v>1</v>
      </c>
      <c r="L66" s="618"/>
      <c r="M66" s="585"/>
      <c r="N66" s="645"/>
    </row>
    <row r="67" spans="1:14">
      <c r="A67" s="615"/>
      <c r="B67" s="582"/>
      <c r="C67" s="379" t="s">
        <v>31</v>
      </c>
      <c r="D67" s="616" t="s">
        <v>119</v>
      </c>
      <c r="E67" s="581"/>
      <c r="F67" s="583"/>
      <c r="G67" s="583"/>
      <c r="H67" s="382"/>
      <c r="I67" s="584"/>
      <c r="J67" s="381">
        <f t="shared" si="10"/>
        <v>0</v>
      </c>
      <c r="K67" s="617">
        <v>1</v>
      </c>
      <c r="L67" s="618"/>
      <c r="M67" s="585"/>
      <c r="N67" s="645"/>
    </row>
    <row r="68" spans="1:14">
      <c r="A68" s="615"/>
      <c r="B68" s="582"/>
      <c r="C68" s="616" t="s">
        <v>31</v>
      </c>
      <c r="D68" s="616" t="s">
        <v>119</v>
      </c>
      <c r="E68" s="581"/>
      <c r="F68" s="583"/>
      <c r="G68" s="583"/>
      <c r="H68" s="382"/>
      <c r="I68" s="584"/>
      <c r="J68" s="381">
        <f t="shared" si="10"/>
        <v>0</v>
      </c>
      <c r="K68" s="617">
        <v>1</v>
      </c>
      <c r="L68" s="618"/>
      <c r="M68" s="585"/>
      <c r="N68" s="645"/>
    </row>
    <row r="69" spans="1:14">
      <c r="A69" s="615"/>
      <c r="B69" s="582"/>
      <c r="C69" s="379" t="s">
        <v>31</v>
      </c>
      <c r="D69" s="616" t="s">
        <v>119</v>
      </c>
      <c r="E69" s="581"/>
      <c r="F69" s="583"/>
      <c r="G69" s="583"/>
      <c r="H69" s="382"/>
      <c r="I69" s="584"/>
      <c r="J69" s="381">
        <f t="shared" si="10"/>
        <v>0</v>
      </c>
      <c r="K69" s="617">
        <v>1</v>
      </c>
      <c r="L69" s="618"/>
      <c r="M69" s="585"/>
      <c r="N69" s="645"/>
    </row>
    <row r="70" spans="1:14">
      <c r="A70" s="615"/>
      <c r="B70" s="582"/>
      <c r="C70" s="616" t="s">
        <v>31</v>
      </c>
      <c r="D70" s="616" t="s">
        <v>119</v>
      </c>
      <c r="E70" s="581"/>
      <c r="F70" s="583"/>
      <c r="G70" s="583"/>
      <c r="H70" s="382"/>
      <c r="I70" s="584"/>
      <c r="J70" s="381">
        <f t="shared" si="10"/>
        <v>0</v>
      </c>
      <c r="K70" s="617">
        <v>1</v>
      </c>
      <c r="L70" s="618"/>
      <c r="M70" s="585"/>
      <c r="N70" s="645"/>
    </row>
    <row r="71" spans="1:14">
      <c r="A71" s="615"/>
      <c r="B71" s="582"/>
      <c r="C71" s="616" t="s">
        <v>31</v>
      </c>
      <c r="D71" s="616" t="s">
        <v>119</v>
      </c>
      <c r="E71" s="581"/>
      <c r="F71" s="583"/>
      <c r="G71" s="583"/>
      <c r="H71" s="382"/>
      <c r="I71" s="584"/>
      <c r="J71" s="381">
        <f t="shared" si="10"/>
        <v>0</v>
      </c>
      <c r="K71" s="617">
        <v>1</v>
      </c>
      <c r="L71" s="618"/>
      <c r="M71" s="585"/>
      <c r="N71" s="645"/>
    </row>
    <row r="72" spans="1:14">
      <c r="A72" s="615"/>
      <c r="B72" s="582"/>
      <c r="C72" s="379" t="s">
        <v>31</v>
      </c>
      <c r="D72" s="616" t="s">
        <v>119</v>
      </c>
      <c r="E72" s="581"/>
      <c r="F72" s="583"/>
      <c r="G72" s="583"/>
      <c r="H72" s="382"/>
      <c r="I72" s="584"/>
      <c r="J72" s="381">
        <f t="shared" si="10"/>
        <v>0</v>
      </c>
      <c r="K72" s="617">
        <v>1</v>
      </c>
      <c r="L72" s="618"/>
      <c r="M72" s="585"/>
      <c r="N72" s="645"/>
    </row>
    <row r="73" spans="1:14">
      <c r="A73" s="615"/>
      <c r="B73" s="582"/>
      <c r="C73" s="379" t="s">
        <v>31</v>
      </c>
      <c r="D73" s="616" t="s">
        <v>119</v>
      </c>
      <c r="E73" s="581"/>
      <c r="F73" s="583"/>
      <c r="G73" s="583"/>
      <c r="H73" s="382"/>
      <c r="I73" s="584"/>
      <c r="J73" s="381">
        <f t="shared" si="10"/>
        <v>0</v>
      </c>
      <c r="K73" s="617">
        <v>1</v>
      </c>
      <c r="L73" s="618"/>
      <c r="M73" s="585"/>
      <c r="N73" s="645"/>
    </row>
    <row r="74" spans="1:14">
      <c r="A74" s="615"/>
      <c r="B74" s="582"/>
      <c r="C74" s="616" t="s">
        <v>31</v>
      </c>
      <c r="D74" s="616" t="s">
        <v>119</v>
      </c>
      <c r="E74" s="581"/>
      <c r="F74" s="583"/>
      <c r="G74" s="583"/>
      <c r="H74" s="382"/>
      <c r="I74" s="584"/>
      <c r="J74" s="381">
        <f t="shared" si="10"/>
        <v>0</v>
      </c>
      <c r="K74" s="617">
        <v>1</v>
      </c>
      <c r="L74" s="618"/>
      <c r="M74" s="585"/>
      <c r="N74" s="645"/>
    </row>
    <row r="75" spans="1:14">
      <c r="A75" s="615"/>
      <c r="B75" s="582"/>
      <c r="C75" s="616" t="s">
        <v>31</v>
      </c>
      <c r="D75" s="616" t="s">
        <v>119</v>
      </c>
      <c r="E75" s="581"/>
      <c r="F75" s="583"/>
      <c r="G75" s="583"/>
      <c r="H75" s="382"/>
      <c r="I75" s="584"/>
      <c r="J75" s="381">
        <f t="shared" si="10"/>
        <v>0</v>
      </c>
      <c r="K75" s="617">
        <v>1</v>
      </c>
      <c r="L75" s="618"/>
      <c r="M75" s="585"/>
      <c r="N75" s="645"/>
    </row>
    <row r="76" spans="1:14">
      <c r="A76" s="615"/>
      <c r="B76" s="582"/>
      <c r="C76" s="379" t="s">
        <v>31</v>
      </c>
      <c r="D76" s="616" t="s">
        <v>119</v>
      </c>
      <c r="E76" s="581"/>
      <c r="F76" s="583"/>
      <c r="G76" s="583"/>
      <c r="H76" s="382"/>
      <c r="I76" s="584"/>
      <c r="J76" s="381">
        <f t="shared" si="10"/>
        <v>0</v>
      </c>
      <c r="K76" s="617">
        <v>1</v>
      </c>
      <c r="L76" s="618"/>
      <c r="M76" s="585"/>
      <c r="N76" s="645"/>
    </row>
    <row r="77" spans="1:14">
      <c r="A77" s="615"/>
      <c r="B77" s="582"/>
      <c r="C77" s="379" t="s">
        <v>31</v>
      </c>
      <c r="D77" s="616" t="s">
        <v>119</v>
      </c>
      <c r="E77" s="581"/>
      <c r="F77" s="583"/>
      <c r="G77" s="583"/>
      <c r="H77" s="382"/>
      <c r="I77" s="584"/>
      <c r="J77" s="381">
        <f t="shared" si="10"/>
        <v>0</v>
      </c>
      <c r="K77" s="617">
        <v>1</v>
      </c>
      <c r="L77" s="618"/>
      <c r="M77" s="585"/>
      <c r="N77" s="645"/>
    </row>
    <row r="78" spans="1:14">
      <c r="A78" s="615"/>
      <c r="B78" s="582"/>
      <c r="C78" s="616" t="s">
        <v>31</v>
      </c>
      <c r="D78" s="616" t="s">
        <v>119</v>
      </c>
      <c r="E78" s="581"/>
      <c r="F78" s="583"/>
      <c r="G78" s="583"/>
      <c r="H78" s="382"/>
      <c r="I78" s="584"/>
      <c r="J78" s="381">
        <f t="shared" si="10"/>
        <v>0</v>
      </c>
      <c r="K78" s="617">
        <v>1</v>
      </c>
      <c r="L78" s="618"/>
      <c r="M78" s="585"/>
      <c r="N78" s="645"/>
    </row>
    <row r="79" spans="1:14">
      <c r="A79" s="615"/>
      <c r="B79" s="582"/>
      <c r="C79" s="616" t="s">
        <v>31</v>
      </c>
      <c r="D79" s="616" t="s">
        <v>119</v>
      </c>
      <c r="E79" s="581"/>
      <c r="F79" s="583"/>
      <c r="G79" s="583"/>
      <c r="H79" s="382"/>
      <c r="I79" s="584"/>
      <c r="J79" s="381">
        <f t="shared" si="10"/>
        <v>0</v>
      </c>
      <c r="K79" s="617">
        <v>1</v>
      </c>
      <c r="L79" s="618"/>
      <c r="M79" s="585"/>
      <c r="N79" s="645"/>
    </row>
    <row r="80" spans="1:14">
      <c r="A80" s="615"/>
      <c r="B80" s="582"/>
      <c r="C80" s="616" t="s">
        <v>31</v>
      </c>
      <c r="D80" s="616" t="s">
        <v>119</v>
      </c>
      <c r="E80" s="581"/>
      <c r="F80" s="583"/>
      <c r="G80" s="583"/>
      <c r="H80" s="382"/>
      <c r="I80" s="584"/>
      <c r="J80" s="381">
        <f t="shared" si="10"/>
        <v>0</v>
      </c>
      <c r="K80" s="617">
        <v>1</v>
      </c>
      <c r="L80" s="618"/>
      <c r="M80" s="585"/>
      <c r="N80" s="645"/>
    </row>
    <row r="81" spans="1:14">
      <c r="A81" s="615"/>
      <c r="B81" s="582"/>
      <c r="C81" s="379" t="s">
        <v>31</v>
      </c>
      <c r="D81" s="616" t="s">
        <v>119</v>
      </c>
      <c r="E81" s="581"/>
      <c r="F81" s="583"/>
      <c r="G81" s="583"/>
      <c r="H81" s="382"/>
      <c r="I81" s="584"/>
      <c r="J81" s="381">
        <f t="shared" si="10"/>
        <v>0</v>
      </c>
      <c r="K81" s="617">
        <v>1</v>
      </c>
      <c r="L81" s="618"/>
      <c r="M81" s="585"/>
      <c r="N81" s="645"/>
    </row>
    <row r="82" spans="1:14">
      <c r="A82" s="615"/>
      <c r="B82" s="582"/>
      <c r="C82" s="379" t="s">
        <v>31</v>
      </c>
      <c r="D82" s="616" t="s">
        <v>119</v>
      </c>
      <c r="E82" s="581"/>
      <c r="F82" s="583"/>
      <c r="G82" s="583"/>
      <c r="H82" s="382"/>
      <c r="I82" s="584"/>
      <c r="J82" s="381">
        <f t="shared" si="10"/>
        <v>0</v>
      </c>
      <c r="K82" s="617">
        <v>1</v>
      </c>
      <c r="L82" s="618"/>
      <c r="M82" s="585"/>
      <c r="N82" s="645"/>
    </row>
    <row r="83" spans="1:14">
      <c r="A83" s="615"/>
      <c r="B83" s="582"/>
      <c r="C83" s="616" t="s">
        <v>31</v>
      </c>
      <c r="D83" s="616" t="s">
        <v>119</v>
      </c>
      <c r="E83" s="581"/>
      <c r="F83" s="583"/>
      <c r="G83" s="583"/>
      <c r="H83" s="382"/>
      <c r="I83" s="584"/>
      <c r="J83" s="381">
        <f t="shared" si="10"/>
        <v>0</v>
      </c>
      <c r="K83" s="617">
        <v>1</v>
      </c>
      <c r="L83" s="618"/>
      <c r="M83" s="585"/>
      <c r="N83" s="645"/>
    </row>
    <row r="84" spans="1:14">
      <c r="A84" s="615"/>
      <c r="B84" s="582"/>
      <c r="C84" s="616" t="s">
        <v>31</v>
      </c>
      <c r="D84" s="616" t="s">
        <v>119</v>
      </c>
      <c r="E84" s="581"/>
      <c r="F84" s="583"/>
      <c r="G84" s="583"/>
      <c r="H84" s="382"/>
      <c r="I84" s="584"/>
      <c r="J84" s="381">
        <f t="shared" si="10"/>
        <v>0</v>
      </c>
      <c r="K84" s="617">
        <v>1</v>
      </c>
      <c r="L84" s="618"/>
      <c r="M84" s="585"/>
      <c r="N84" s="645"/>
    </row>
    <row r="85" spans="1:14">
      <c r="A85" s="615"/>
      <c r="B85" s="582"/>
      <c r="C85" s="379" t="s">
        <v>31</v>
      </c>
      <c r="D85" s="616" t="s">
        <v>119</v>
      </c>
      <c r="E85" s="581"/>
      <c r="F85" s="583"/>
      <c r="G85" s="583"/>
      <c r="H85" s="382"/>
      <c r="I85" s="584"/>
      <c r="J85" s="381">
        <f t="shared" si="10"/>
        <v>0</v>
      </c>
      <c r="K85" s="617">
        <v>1</v>
      </c>
      <c r="L85" s="618"/>
      <c r="M85" s="585"/>
      <c r="N85" s="645"/>
    </row>
    <row r="86" spans="1:14">
      <c r="A86" s="615"/>
      <c r="B86" s="582"/>
      <c r="C86" s="379" t="s">
        <v>31</v>
      </c>
      <c r="D86" s="616" t="s">
        <v>119</v>
      </c>
      <c r="E86" s="581"/>
      <c r="F86" s="583"/>
      <c r="G86" s="583"/>
      <c r="H86" s="382"/>
      <c r="I86" s="584"/>
      <c r="J86" s="381">
        <f t="shared" si="10"/>
        <v>0</v>
      </c>
      <c r="K86" s="617">
        <v>1</v>
      </c>
      <c r="L86" s="618"/>
      <c r="M86" s="585"/>
      <c r="N86" s="645"/>
    </row>
    <row r="87" spans="1:14">
      <c r="A87" s="615"/>
      <c r="B87" s="582"/>
      <c r="C87" s="616" t="s">
        <v>31</v>
      </c>
      <c r="D87" s="616" t="s">
        <v>119</v>
      </c>
      <c r="E87" s="581"/>
      <c r="F87" s="583"/>
      <c r="G87" s="583"/>
      <c r="H87" s="382"/>
      <c r="I87" s="584"/>
      <c r="J87" s="381">
        <f t="shared" si="10"/>
        <v>0</v>
      </c>
      <c r="K87" s="617">
        <v>1</v>
      </c>
      <c r="L87" s="618"/>
      <c r="M87" s="585"/>
      <c r="N87" s="645"/>
    </row>
    <row r="88" spans="1:14">
      <c r="A88" s="615"/>
      <c r="B88" s="582"/>
      <c r="C88" s="379" t="s">
        <v>31</v>
      </c>
      <c r="D88" s="616" t="s">
        <v>119</v>
      </c>
      <c r="E88" s="581"/>
      <c r="F88" s="583"/>
      <c r="G88" s="583"/>
      <c r="H88" s="382"/>
      <c r="I88" s="584"/>
      <c r="J88" s="381">
        <f t="shared" si="10"/>
        <v>0</v>
      </c>
      <c r="K88" s="617">
        <v>1</v>
      </c>
      <c r="L88" s="618"/>
      <c r="M88" s="585"/>
      <c r="N88" s="645"/>
    </row>
    <row r="89" spans="1:14">
      <c r="A89" s="615"/>
      <c r="B89" s="582"/>
      <c r="C89" s="379" t="s">
        <v>31</v>
      </c>
      <c r="D89" s="616" t="s">
        <v>119</v>
      </c>
      <c r="E89" s="581"/>
      <c r="F89" s="583"/>
      <c r="G89" s="583"/>
      <c r="H89" s="382"/>
      <c r="I89" s="584"/>
      <c r="J89" s="381">
        <f t="shared" si="10"/>
        <v>0</v>
      </c>
      <c r="K89" s="617">
        <v>1</v>
      </c>
      <c r="L89" s="618"/>
      <c r="M89" s="585"/>
      <c r="N89" s="645"/>
    </row>
    <row r="90" spans="1:14">
      <c r="A90" s="615"/>
      <c r="B90" s="582"/>
      <c r="C90" s="616" t="s">
        <v>31</v>
      </c>
      <c r="D90" s="616" t="s">
        <v>119</v>
      </c>
      <c r="E90" s="581"/>
      <c r="F90" s="583"/>
      <c r="G90" s="583"/>
      <c r="H90" s="382"/>
      <c r="I90" s="584"/>
      <c r="J90" s="381">
        <f t="shared" si="10"/>
        <v>0</v>
      </c>
      <c r="K90" s="617">
        <v>1</v>
      </c>
      <c r="L90" s="618"/>
      <c r="M90" s="585"/>
      <c r="N90" s="645"/>
    </row>
    <row r="91" spans="1:14">
      <c r="A91" s="615"/>
      <c r="B91" s="582"/>
      <c r="C91" s="379" t="s">
        <v>31</v>
      </c>
      <c r="D91" s="616" t="s">
        <v>119</v>
      </c>
      <c r="E91" s="581"/>
      <c r="F91" s="583"/>
      <c r="G91" s="583"/>
      <c r="H91" s="382"/>
      <c r="I91" s="584"/>
      <c r="J91" s="381">
        <f t="shared" si="10"/>
        <v>0</v>
      </c>
      <c r="K91" s="617">
        <v>1</v>
      </c>
      <c r="L91" s="618"/>
      <c r="M91" s="585"/>
      <c r="N91" s="645"/>
    </row>
    <row r="92" spans="1:14">
      <c r="A92" s="615"/>
      <c r="B92" s="582"/>
      <c r="C92" s="379" t="s">
        <v>31</v>
      </c>
      <c r="D92" s="616" t="s">
        <v>119</v>
      </c>
      <c r="E92" s="581"/>
      <c r="F92" s="583"/>
      <c r="G92" s="583"/>
      <c r="H92" s="382"/>
      <c r="I92" s="584"/>
      <c r="J92" s="381">
        <f t="shared" si="10"/>
        <v>0</v>
      </c>
      <c r="K92" s="617">
        <v>1</v>
      </c>
      <c r="L92" s="618"/>
      <c r="M92" s="585"/>
      <c r="N92" s="645"/>
    </row>
    <row r="93" spans="1:14">
      <c r="A93" s="615"/>
      <c r="B93" s="582"/>
      <c r="C93" s="616" t="s">
        <v>31</v>
      </c>
      <c r="D93" s="616" t="s">
        <v>119</v>
      </c>
      <c r="E93" s="581"/>
      <c r="F93" s="583"/>
      <c r="G93" s="583"/>
      <c r="H93" s="382"/>
      <c r="I93" s="584"/>
      <c r="J93" s="381">
        <f t="shared" si="10"/>
        <v>0</v>
      </c>
      <c r="K93" s="617">
        <v>1</v>
      </c>
      <c r="L93" s="618"/>
      <c r="M93" s="585"/>
      <c r="N93" s="645"/>
    </row>
    <row r="94" spans="1:14">
      <c r="A94" s="615"/>
      <c r="B94" s="582"/>
      <c r="C94" s="379" t="s">
        <v>31</v>
      </c>
      <c r="D94" s="616" t="s">
        <v>119</v>
      </c>
      <c r="E94" s="581"/>
      <c r="F94" s="583"/>
      <c r="G94" s="583"/>
      <c r="H94" s="382"/>
      <c r="I94" s="584"/>
      <c r="J94" s="381">
        <f t="shared" si="10"/>
        <v>0</v>
      </c>
      <c r="K94" s="617">
        <v>1</v>
      </c>
      <c r="L94" s="618"/>
      <c r="M94" s="585"/>
      <c r="N94" s="645"/>
    </row>
    <row r="95" spans="1:14">
      <c r="A95" s="615"/>
      <c r="B95" s="582"/>
      <c r="C95" s="379" t="s">
        <v>31</v>
      </c>
      <c r="D95" s="616" t="s">
        <v>119</v>
      </c>
      <c r="E95" s="581"/>
      <c r="F95" s="583"/>
      <c r="G95" s="583"/>
      <c r="H95" s="382"/>
      <c r="I95" s="584"/>
      <c r="J95" s="381">
        <f t="shared" si="10"/>
        <v>0</v>
      </c>
      <c r="K95" s="617">
        <v>1</v>
      </c>
      <c r="L95" s="618"/>
      <c r="M95" s="585"/>
      <c r="N95" s="645"/>
    </row>
    <row r="96" spans="1:14">
      <c r="A96" s="615"/>
      <c r="B96" s="582"/>
      <c r="C96" s="616" t="s">
        <v>31</v>
      </c>
      <c r="D96" s="616" t="s">
        <v>119</v>
      </c>
      <c r="E96" s="581"/>
      <c r="F96" s="583"/>
      <c r="G96" s="583"/>
      <c r="H96" s="382"/>
      <c r="I96" s="584"/>
      <c r="J96" s="381">
        <f t="shared" si="10"/>
        <v>0</v>
      </c>
      <c r="K96" s="617">
        <v>1</v>
      </c>
      <c r="L96" s="618"/>
      <c r="M96" s="585"/>
      <c r="N96" s="645"/>
    </row>
    <row r="97" spans="1:14">
      <c r="A97" s="615"/>
      <c r="B97" s="582"/>
      <c r="C97" s="379" t="s">
        <v>31</v>
      </c>
      <c r="D97" s="616" t="s">
        <v>119</v>
      </c>
      <c r="E97" s="581"/>
      <c r="F97" s="583"/>
      <c r="G97" s="583"/>
      <c r="H97" s="382"/>
      <c r="I97" s="584"/>
      <c r="J97" s="381">
        <f t="shared" si="10"/>
        <v>0</v>
      </c>
      <c r="K97" s="617">
        <v>1</v>
      </c>
      <c r="L97" s="618"/>
      <c r="M97" s="585"/>
      <c r="N97" s="645"/>
    </row>
    <row r="98" spans="1:14">
      <c r="A98" s="615"/>
      <c r="B98" s="582"/>
      <c r="C98" s="379" t="s">
        <v>31</v>
      </c>
      <c r="D98" s="616" t="s">
        <v>119</v>
      </c>
      <c r="E98" s="581"/>
      <c r="F98" s="583"/>
      <c r="G98" s="583"/>
      <c r="H98" s="382"/>
      <c r="I98" s="584"/>
      <c r="J98" s="381">
        <f t="shared" si="10"/>
        <v>0</v>
      </c>
      <c r="K98" s="617">
        <v>1</v>
      </c>
      <c r="L98" s="618"/>
      <c r="M98" s="585"/>
      <c r="N98" s="645"/>
    </row>
    <row r="99" spans="1:14">
      <c r="A99" s="615"/>
      <c r="B99" s="582"/>
      <c r="C99" s="616" t="s">
        <v>31</v>
      </c>
      <c r="D99" s="616" t="s">
        <v>119</v>
      </c>
      <c r="E99" s="581"/>
      <c r="F99" s="583"/>
      <c r="G99" s="583"/>
      <c r="H99" s="382"/>
      <c r="I99" s="584"/>
      <c r="J99" s="381">
        <f t="shared" si="10"/>
        <v>0</v>
      </c>
      <c r="K99" s="617">
        <v>1</v>
      </c>
      <c r="L99" s="618"/>
      <c r="M99" s="585"/>
      <c r="N99" s="645"/>
    </row>
    <row r="100" spans="1:14">
      <c r="A100" s="615"/>
      <c r="B100" s="582"/>
      <c r="C100" s="379" t="s">
        <v>31</v>
      </c>
      <c r="D100" s="616" t="s">
        <v>119</v>
      </c>
      <c r="E100" s="581"/>
      <c r="F100" s="583"/>
      <c r="G100" s="583"/>
      <c r="H100" s="382"/>
      <c r="I100" s="584"/>
      <c r="J100" s="381">
        <f t="shared" si="10"/>
        <v>0</v>
      </c>
      <c r="K100" s="617">
        <v>1</v>
      </c>
      <c r="L100" s="618"/>
      <c r="M100" s="585"/>
      <c r="N100" s="645"/>
    </row>
    <row r="101" spans="1:14">
      <c r="A101" s="615"/>
      <c r="B101" s="582"/>
      <c r="C101" s="379" t="s">
        <v>31</v>
      </c>
      <c r="D101" s="616" t="s">
        <v>119</v>
      </c>
      <c r="E101" s="581"/>
      <c r="F101" s="583"/>
      <c r="G101" s="583"/>
      <c r="H101" s="382"/>
      <c r="I101" s="584"/>
      <c r="J101" s="381">
        <f t="shared" si="10"/>
        <v>0</v>
      </c>
      <c r="K101" s="617">
        <v>1</v>
      </c>
      <c r="L101" s="618"/>
      <c r="M101" s="585"/>
      <c r="N101" s="645"/>
    </row>
    <row r="102" spans="1:14">
      <c r="A102" s="615"/>
      <c r="B102" s="582"/>
      <c r="C102" s="616" t="s">
        <v>31</v>
      </c>
      <c r="D102" s="616" t="s">
        <v>119</v>
      </c>
      <c r="E102" s="581"/>
      <c r="F102" s="583"/>
      <c r="G102" s="583"/>
      <c r="H102" s="382"/>
      <c r="I102" s="584"/>
      <c r="J102" s="381">
        <f t="shared" si="10"/>
        <v>0</v>
      </c>
      <c r="K102" s="617">
        <v>1</v>
      </c>
      <c r="L102" s="618"/>
      <c r="M102" s="585"/>
      <c r="N102" s="645"/>
    </row>
    <row r="103" spans="1:14">
      <c r="A103" s="615"/>
      <c r="B103" s="582"/>
      <c r="C103" s="379" t="s">
        <v>31</v>
      </c>
      <c r="D103" s="616" t="s">
        <v>119</v>
      </c>
      <c r="E103" s="581"/>
      <c r="F103" s="583"/>
      <c r="G103" s="583"/>
      <c r="H103" s="382"/>
      <c r="I103" s="584"/>
      <c r="J103" s="381">
        <f t="shared" si="10"/>
        <v>0</v>
      </c>
      <c r="K103" s="617">
        <v>1</v>
      </c>
      <c r="L103" s="618"/>
      <c r="M103" s="585"/>
      <c r="N103" s="645"/>
    </row>
    <row r="104" spans="1:14">
      <c r="A104" s="615"/>
      <c r="B104" s="582"/>
      <c r="C104" s="379" t="s">
        <v>31</v>
      </c>
      <c r="D104" s="616" t="s">
        <v>119</v>
      </c>
      <c r="E104" s="581"/>
      <c r="F104" s="583"/>
      <c r="G104" s="583"/>
      <c r="H104" s="382"/>
      <c r="I104" s="584"/>
      <c r="J104" s="381">
        <f t="shared" si="10"/>
        <v>0</v>
      </c>
      <c r="K104" s="617">
        <v>1</v>
      </c>
      <c r="L104" s="618"/>
      <c r="M104" s="585"/>
      <c r="N104" s="645"/>
    </row>
    <row r="105" spans="1:14">
      <c r="A105" s="615"/>
      <c r="B105" s="582"/>
      <c r="C105" s="616" t="s">
        <v>31</v>
      </c>
      <c r="D105" s="616" t="s">
        <v>119</v>
      </c>
      <c r="E105" s="581"/>
      <c r="F105" s="583"/>
      <c r="G105" s="583"/>
      <c r="H105" s="382"/>
      <c r="I105" s="584"/>
      <c r="J105" s="381">
        <f t="shared" si="10"/>
        <v>0</v>
      </c>
      <c r="K105" s="617">
        <v>1</v>
      </c>
      <c r="L105" s="618"/>
      <c r="M105" s="585"/>
      <c r="N105" s="645"/>
    </row>
    <row r="106" spans="1:14">
      <c r="A106" s="615"/>
      <c r="B106" s="582"/>
      <c r="C106" s="379" t="s">
        <v>31</v>
      </c>
      <c r="D106" s="616" t="s">
        <v>119</v>
      </c>
      <c r="E106" s="581"/>
      <c r="F106" s="583"/>
      <c r="G106" s="583"/>
      <c r="H106" s="382"/>
      <c r="I106" s="584"/>
      <c r="J106" s="381">
        <f t="shared" si="10"/>
        <v>0</v>
      </c>
      <c r="K106" s="617">
        <v>1</v>
      </c>
      <c r="L106" s="618"/>
      <c r="M106" s="585"/>
      <c r="N106" s="645"/>
    </row>
    <row r="107" spans="1:14">
      <c r="A107" s="615"/>
      <c r="B107" s="582"/>
      <c r="C107" s="379" t="s">
        <v>31</v>
      </c>
      <c r="D107" s="616" t="s">
        <v>119</v>
      </c>
      <c r="E107" s="581"/>
      <c r="F107" s="583"/>
      <c r="G107" s="583"/>
      <c r="H107" s="382"/>
      <c r="I107" s="584"/>
      <c r="J107" s="381">
        <f t="shared" si="10"/>
        <v>0</v>
      </c>
      <c r="K107" s="617">
        <v>1</v>
      </c>
      <c r="L107" s="618"/>
      <c r="M107" s="585"/>
      <c r="N107" s="645"/>
    </row>
    <row r="108" spans="1:14">
      <c r="A108" s="615"/>
      <c r="B108" s="582"/>
      <c r="C108" s="616" t="s">
        <v>31</v>
      </c>
      <c r="D108" s="616" t="s">
        <v>119</v>
      </c>
      <c r="E108" s="581"/>
      <c r="F108" s="583"/>
      <c r="G108" s="583"/>
      <c r="H108" s="382"/>
      <c r="I108" s="584"/>
      <c r="J108" s="381">
        <f t="shared" si="10"/>
        <v>0</v>
      </c>
      <c r="K108" s="617">
        <v>1</v>
      </c>
      <c r="L108" s="618"/>
      <c r="M108" s="585"/>
      <c r="N108" s="645"/>
    </row>
    <row r="109" spans="1:14">
      <c r="A109" s="573"/>
      <c r="B109" s="582"/>
      <c r="C109" s="575" t="s">
        <v>31</v>
      </c>
      <c r="D109" s="575" t="s">
        <v>119</v>
      </c>
      <c r="E109" s="576"/>
      <c r="F109" s="583"/>
      <c r="G109" s="304"/>
      <c r="H109" s="382"/>
      <c r="I109" s="584"/>
      <c r="J109" s="381">
        <f t="shared" si="10"/>
        <v>0</v>
      </c>
      <c r="K109" s="578">
        <v>1</v>
      </c>
      <c r="L109" s="579"/>
      <c r="M109" s="585"/>
    </row>
    <row r="110" spans="1:14">
      <c r="A110" s="573"/>
      <c r="B110" s="574"/>
      <c r="C110" s="575" t="s">
        <v>31</v>
      </c>
      <c r="D110" s="575" t="s">
        <v>119</v>
      </c>
      <c r="E110" s="576"/>
      <c r="F110" s="304"/>
      <c r="G110" s="304"/>
      <c r="H110" s="382"/>
      <c r="I110" s="305"/>
      <c r="J110" s="577">
        <f t="shared" si="10"/>
        <v>0</v>
      </c>
      <c r="K110" s="578">
        <v>1</v>
      </c>
      <c r="L110" s="579"/>
      <c r="M110" s="580"/>
    </row>
    <row r="111" spans="1:14">
      <c r="A111" s="573"/>
      <c r="B111" s="574"/>
      <c r="C111" s="575" t="s">
        <v>31</v>
      </c>
      <c r="D111" s="575" t="s">
        <v>119</v>
      </c>
      <c r="E111" s="576"/>
      <c r="F111" s="304"/>
      <c r="G111" s="304"/>
      <c r="H111" s="382"/>
      <c r="I111" s="305"/>
      <c r="J111" s="577">
        <f t="shared" si="10"/>
        <v>0</v>
      </c>
      <c r="K111" s="578">
        <v>1</v>
      </c>
      <c r="L111" s="579"/>
      <c r="M111" s="580"/>
    </row>
    <row r="112" spans="1:14">
      <c r="A112" s="573"/>
      <c r="B112" s="574"/>
      <c r="C112" s="575" t="s">
        <v>31</v>
      </c>
      <c r="D112" s="575" t="s">
        <v>119</v>
      </c>
      <c r="E112" s="576"/>
      <c r="F112" s="304"/>
      <c r="G112" s="304"/>
      <c r="H112" s="382"/>
      <c r="I112" s="305"/>
      <c r="J112" s="577">
        <f t="shared" si="10"/>
        <v>0</v>
      </c>
      <c r="K112" s="578">
        <v>1</v>
      </c>
      <c r="L112" s="579"/>
      <c r="M112" s="580"/>
    </row>
    <row r="113" spans="1:13">
      <c r="A113" s="586"/>
      <c r="B113" s="586"/>
      <c r="C113" s="587"/>
      <c r="D113" s="587"/>
      <c r="E113" s="587"/>
      <c r="F113" s="586"/>
      <c r="G113" s="586"/>
      <c r="H113" s="586"/>
      <c r="I113" s="587"/>
      <c r="J113" s="587"/>
      <c r="K113" s="586"/>
      <c r="L113" s="586"/>
      <c r="M113" s="586"/>
    </row>
  </sheetData>
  <autoFilter ref="A32:M58" xr:uid="{00000000-0009-0000-0000-000005000000}"/>
  <mergeCells count="23">
    <mergeCell ref="A1:N1"/>
    <mergeCell ref="A2:A6"/>
    <mergeCell ref="F2:G2"/>
    <mergeCell ref="I2:I6"/>
    <mergeCell ref="A7:A11"/>
    <mergeCell ref="E7:E11"/>
    <mergeCell ref="I7:I11"/>
    <mergeCell ref="M15:N15"/>
    <mergeCell ref="M16:N16"/>
    <mergeCell ref="L12:N13"/>
    <mergeCell ref="O13:P13"/>
    <mergeCell ref="B21:D21"/>
    <mergeCell ref="L21:N21"/>
    <mergeCell ref="L17:N17"/>
    <mergeCell ref="L18:N19"/>
    <mergeCell ref="B20:D20"/>
    <mergeCell ref="L20:N20"/>
    <mergeCell ref="L29:N30"/>
    <mergeCell ref="L23:N24"/>
    <mergeCell ref="M26:N26"/>
    <mergeCell ref="M27:N27"/>
    <mergeCell ref="L28:N28"/>
    <mergeCell ref="M25:N25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Q46"/>
  <sheetViews>
    <sheetView showGridLines="0" topLeftCell="A11" zoomScale="70" zoomScaleNormal="70" workbookViewId="0">
      <selection activeCell="J27" sqref="J27"/>
    </sheetView>
  </sheetViews>
  <sheetFormatPr defaultRowHeight="23.25"/>
  <cols>
    <col min="1" max="1" width="4.85546875" customWidth="1"/>
    <col min="2" max="2" width="9.28515625" customWidth="1"/>
    <col min="3" max="3" width="40.7109375" style="233" customWidth="1"/>
    <col min="4" max="4" width="12.28515625" customWidth="1"/>
    <col min="5" max="5" width="22.140625" customWidth="1"/>
    <col min="6" max="6" width="24.140625" customWidth="1"/>
    <col min="7" max="7" width="20.7109375" customWidth="1"/>
    <col min="8" max="9" width="21.7109375" customWidth="1"/>
    <col min="10" max="10" width="15.7109375" customWidth="1"/>
    <col min="11" max="11" width="29.85546875" customWidth="1"/>
    <col min="12" max="12" width="12.28515625" customWidth="1"/>
    <col min="13" max="13" width="15.28515625" style="210" hidden="1" customWidth="1"/>
    <col min="14" max="14" width="19.42578125" style="210" hidden="1" customWidth="1"/>
    <col min="15" max="15" width="17.85546875" hidden="1" customWidth="1"/>
    <col min="16" max="17" width="9.140625" customWidth="1"/>
  </cols>
  <sheetData>
    <row r="1" spans="1:17" ht="33">
      <c r="A1" s="208"/>
      <c r="B1" s="1290" t="s">
        <v>93</v>
      </c>
      <c r="C1" s="1291"/>
      <c r="D1" s="1290"/>
      <c r="E1" s="1290"/>
      <c r="F1" s="209"/>
      <c r="G1" s="209"/>
      <c r="H1" s="209"/>
      <c r="I1" s="209"/>
      <c r="J1" s="209"/>
      <c r="K1" s="209"/>
      <c r="L1" s="208"/>
    </row>
    <row r="2" spans="1:17" ht="33">
      <c r="A2" s="208"/>
      <c r="B2" s="1290" t="s">
        <v>94</v>
      </c>
      <c r="C2" s="1291"/>
      <c r="D2" s="1290"/>
      <c r="E2" s="1290"/>
      <c r="F2" s="209"/>
      <c r="G2" s="209"/>
      <c r="H2" s="209"/>
      <c r="I2" s="209"/>
      <c r="J2" s="209"/>
      <c r="K2" s="209"/>
      <c r="L2" s="208"/>
    </row>
    <row r="3" spans="1:17" ht="33">
      <c r="A3" s="208"/>
      <c r="B3" s="1292" t="s">
        <v>92</v>
      </c>
      <c r="C3" s="1293"/>
      <c r="D3" s="1292"/>
      <c r="E3" s="1292"/>
      <c r="F3" s="209"/>
      <c r="G3" s="209"/>
      <c r="H3" s="209"/>
      <c r="I3" s="209"/>
      <c r="J3" s="211"/>
      <c r="K3" s="211"/>
      <c r="L3" s="208"/>
    </row>
    <row r="4" spans="1:17" ht="43.5" customHeight="1">
      <c r="A4" s="1294" t="s">
        <v>357</v>
      </c>
      <c r="B4" s="1294"/>
      <c r="C4" s="1294"/>
      <c r="D4" s="1294"/>
      <c r="E4" s="1294"/>
      <c r="F4" s="1294"/>
      <c r="G4" s="1294"/>
      <c r="H4" s="1294"/>
      <c r="I4" s="1294"/>
      <c r="J4" s="1294"/>
      <c r="K4" s="1294"/>
      <c r="L4" s="1294"/>
    </row>
    <row r="5" spans="1:17" ht="39.75" customHeight="1" thickBot="1">
      <c r="A5" s="1295" t="s">
        <v>210</v>
      </c>
      <c r="B5" s="1295"/>
      <c r="C5" s="1295"/>
      <c r="D5" s="1295"/>
      <c r="E5" s="1295"/>
      <c r="F5" s="1295"/>
      <c r="G5" s="1295"/>
      <c r="H5" s="1295"/>
      <c r="I5" s="1295"/>
      <c r="J5" s="1295"/>
      <c r="K5" s="1295"/>
      <c r="L5" s="1295"/>
    </row>
    <row r="6" spans="1:17" ht="29.25" customHeight="1" thickBot="1">
      <c r="A6" s="1287" t="s">
        <v>157</v>
      </c>
      <c r="B6" s="1288"/>
      <c r="C6" s="1288"/>
      <c r="D6" s="1288"/>
      <c r="E6" s="1288"/>
      <c r="F6" s="1288"/>
      <c r="G6" s="1288"/>
      <c r="H6" s="1288"/>
      <c r="I6" s="1288"/>
      <c r="J6" s="1288"/>
      <c r="K6" s="1288"/>
      <c r="L6" s="1289"/>
    </row>
    <row r="7" spans="1:17" ht="41.25" customHeight="1">
      <c r="A7" s="1307" t="s">
        <v>389</v>
      </c>
      <c r="B7" s="1296"/>
      <c r="C7" s="1309" t="s">
        <v>95</v>
      </c>
      <c r="D7" s="1296" t="s">
        <v>390</v>
      </c>
      <c r="E7" s="1310" t="s">
        <v>391</v>
      </c>
      <c r="F7" s="1310" t="s">
        <v>392</v>
      </c>
      <c r="G7" s="1296" t="s">
        <v>393</v>
      </c>
      <c r="H7" s="1296"/>
      <c r="I7" s="1296"/>
      <c r="J7" s="1296"/>
      <c r="K7" s="1296" t="s">
        <v>394</v>
      </c>
      <c r="L7" s="1298" t="s">
        <v>163</v>
      </c>
    </row>
    <row r="8" spans="1:17" ht="57" customHeight="1">
      <c r="A8" s="1308"/>
      <c r="B8" s="1297"/>
      <c r="C8" s="1301"/>
      <c r="D8" s="1297"/>
      <c r="E8" s="1311"/>
      <c r="F8" s="1311"/>
      <c r="G8" s="990" t="s">
        <v>395</v>
      </c>
      <c r="H8" s="989" t="s">
        <v>396</v>
      </c>
      <c r="I8" s="989" t="s">
        <v>397</v>
      </c>
      <c r="J8" s="989" t="s">
        <v>398</v>
      </c>
      <c r="K8" s="1297"/>
      <c r="L8" s="1299"/>
    </row>
    <row r="9" spans="1:17" ht="33.75" customHeight="1">
      <c r="A9" s="1300" t="s">
        <v>96</v>
      </c>
      <c r="B9" s="1301"/>
      <c r="C9" s="1301"/>
      <c r="D9" s="1301"/>
      <c r="E9" s="1301"/>
      <c r="F9" s="1301"/>
      <c r="G9" s="1301"/>
      <c r="H9" s="1301"/>
      <c r="I9" s="1301"/>
      <c r="J9" s="1301"/>
      <c r="K9" s="1301"/>
      <c r="L9" s="1302"/>
    </row>
    <row r="10" spans="1:17" s="276" customFormat="1" ht="31.5" customHeight="1">
      <c r="A10" s="969">
        <v>1.1000000000000001</v>
      </c>
      <c r="B10" s="970" t="s">
        <v>97</v>
      </c>
      <c r="C10" s="971"/>
      <c r="D10" s="284"/>
      <c r="E10" s="285">
        <v>22.26</v>
      </c>
      <c r="F10" s="285">
        <f t="shared" ref="F10:G10" si="0">SUM(F11:F12)</f>
        <v>355.5711</v>
      </c>
      <c r="G10" s="285">
        <f t="shared" si="0"/>
        <v>358.08960000000002</v>
      </c>
      <c r="H10" s="285">
        <f>SUM(H11:H12)</f>
        <v>0</v>
      </c>
      <c r="I10" s="285">
        <f>SUM(I11:I12)</f>
        <v>0</v>
      </c>
      <c r="J10" s="285">
        <f>SUM(J11:J12)</f>
        <v>0</v>
      </c>
      <c r="K10" s="285">
        <f>SUM(K11:K12)</f>
        <v>19.741499999999959</v>
      </c>
      <c r="L10" s="972"/>
      <c r="M10" s="275"/>
      <c r="N10" s="275"/>
    </row>
    <row r="11" spans="1:17" ht="35.1" customHeight="1">
      <c r="A11" s="1303"/>
      <c r="B11" s="1304" t="s">
        <v>98</v>
      </c>
      <c r="C11" s="1305" t="s">
        <v>99</v>
      </c>
      <c r="D11" s="212" t="s">
        <v>3</v>
      </c>
      <c r="E11" s="213">
        <v>14.79</v>
      </c>
      <c r="F11" s="213">
        <f>'3.1.Block In-Out-20'!P3</f>
        <v>241.95149999999998</v>
      </c>
      <c r="G11" s="213">
        <f>'3.1.Block In-Out-20'!N21</f>
        <v>246.11250000000001</v>
      </c>
      <c r="H11" s="221">
        <v>0</v>
      </c>
      <c r="I11" s="221"/>
      <c r="J11" s="221">
        <v>0</v>
      </c>
      <c r="K11" s="215">
        <f>(E11+F11)-(G11+H11-J11)</f>
        <v>10.628999999999962</v>
      </c>
      <c r="L11" s="1306"/>
      <c r="M11" s="1312" t="s">
        <v>100</v>
      </c>
    </row>
    <row r="12" spans="1:17" ht="35.1" customHeight="1">
      <c r="A12" s="1303"/>
      <c r="B12" s="1304"/>
      <c r="C12" s="1305"/>
      <c r="D12" s="212" t="s">
        <v>4</v>
      </c>
      <c r="E12" s="213">
        <v>7.47</v>
      </c>
      <c r="F12" s="213">
        <f>'3.1.Block In-Out-20'!P4</f>
        <v>113.61959999999999</v>
      </c>
      <c r="G12" s="213">
        <f>'3.1.Block In-Out-20'!N24</f>
        <v>111.97709999999999</v>
      </c>
      <c r="H12" s="221">
        <v>0</v>
      </c>
      <c r="I12" s="221"/>
      <c r="J12" s="221">
        <v>0</v>
      </c>
      <c r="K12" s="215">
        <f>(E12+F12)-(G12+H12-J12)</f>
        <v>9.1124999999999972</v>
      </c>
      <c r="L12" s="1306"/>
      <c r="M12" s="1312"/>
    </row>
    <row r="13" spans="1:17" ht="35.1" customHeight="1">
      <c r="A13" s="969">
        <v>1.2</v>
      </c>
      <c r="B13" s="970" t="s">
        <v>147</v>
      </c>
      <c r="C13" s="971"/>
      <c r="D13" s="284"/>
      <c r="E13" s="285">
        <v>15.21</v>
      </c>
      <c r="F13" s="285">
        <f t="shared" ref="F13:G13" si="1">SUM(F14:F15)</f>
        <v>357.72559999999999</v>
      </c>
      <c r="G13" s="285">
        <f t="shared" si="1"/>
        <v>356.63510000000002</v>
      </c>
      <c r="H13" s="285">
        <f>SUM(H14:H15)</f>
        <v>0</v>
      </c>
      <c r="I13" s="285">
        <f>SUM(I14:I15)</f>
        <v>0</v>
      </c>
      <c r="J13" s="285">
        <f>SUM(J14:J15)</f>
        <v>0</v>
      </c>
      <c r="K13" s="285">
        <f>SUM(K14:K15)</f>
        <v>16.300499999999971</v>
      </c>
      <c r="L13" s="973"/>
      <c r="M13" s="1312" t="s">
        <v>101</v>
      </c>
    </row>
    <row r="14" spans="1:17" ht="35.1" customHeight="1">
      <c r="A14" s="1313"/>
      <c r="B14" s="1314" t="s">
        <v>102</v>
      </c>
      <c r="C14" s="1315" t="s">
        <v>99</v>
      </c>
      <c r="D14" s="212" t="s">
        <v>3</v>
      </c>
      <c r="E14" s="213">
        <v>11.93</v>
      </c>
      <c r="F14" s="213">
        <f>'3. 2. Blok saw-20'!M26</f>
        <v>245.74850000000001</v>
      </c>
      <c r="G14" s="213">
        <f>'3. 2. Blok saw-20'!M42</f>
        <v>248.98450000000003</v>
      </c>
      <c r="H14" s="216">
        <v>0</v>
      </c>
      <c r="I14" s="216"/>
      <c r="J14" s="216">
        <v>0</v>
      </c>
      <c r="K14" s="535">
        <f>E14+F14-G14-H14+J14</f>
        <v>8.69399999999996</v>
      </c>
      <c r="L14" s="1316"/>
      <c r="M14" s="1312"/>
    </row>
    <row r="15" spans="1:17" ht="35.1" customHeight="1">
      <c r="A15" s="1313"/>
      <c r="B15" s="1314"/>
      <c r="C15" s="1315"/>
      <c r="D15" s="212" t="s">
        <v>4</v>
      </c>
      <c r="E15" s="214">
        <v>3.28</v>
      </c>
      <c r="F15" s="214">
        <f>'3. 2. Blok saw-20'!O25</f>
        <v>111.97710000000001</v>
      </c>
      <c r="G15" s="214">
        <f>'3. 2. Blok saw-20'!M44</f>
        <v>107.6506</v>
      </c>
      <c r="H15" s="216">
        <v>0</v>
      </c>
      <c r="I15" s="216"/>
      <c r="J15" s="216">
        <v>0</v>
      </c>
      <c r="K15" s="213">
        <f>(E15+F15)-(G15+H15-J15)</f>
        <v>7.6065000000000111</v>
      </c>
      <c r="L15" s="1316"/>
      <c r="M15" s="1312"/>
      <c r="Q15" s="639"/>
    </row>
    <row r="16" spans="1:17" ht="31.5" customHeight="1">
      <c r="A16" s="969">
        <v>1.2</v>
      </c>
      <c r="B16" s="970" t="s">
        <v>103</v>
      </c>
      <c r="C16" s="971"/>
      <c r="D16" s="284"/>
      <c r="E16" s="344">
        <v>15908.59</v>
      </c>
      <c r="F16" s="344">
        <f t="shared" ref="F16" si="2">SUM(F17:F18)</f>
        <v>12261.2</v>
      </c>
      <c r="G16" s="344">
        <f>SUM(G17:G18)</f>
        <v>9654.9599999999991</v>
      </c>
      <c r="H16" s="344">
        <f>SUM(H17:H18)</f>
        <v>0</v>
      </c>
      <c r="I16" s="344">
        <f>SUM(I17:I18)</f>
        <v>0</v>
      </c>
      <c r="J16" s="344">
        <f>SUM(J17:J18)</f>
        <v>0</v>
      </c>
      <c r="K16" s="344">
        <f>SUM(K17:K18)</f>
        <v>18514.829999999998</v>
      </c>
      <c r="L16" s="973"/>
      <c r="N16" s="1321" t="s">
        <v>104</v>
      </c>
      <c r="O16" s="1321"/>
    </row>
    <row r="17" spans="1:15" ht="35.25" customHeight="1">
      <c r="A17" s="1303"/>
      <c r="B17" s="1304" t="s">
        <v>102</v>
      </c>
      <c r="C17" s="1305" t="s">
        <v>105</v>
      </c>
      <c r="D17" s="212" t="s">
        <v>3</v>
      </c>
      <c r="E17" s="216">
        <v>855.78</v>
      </c>
      <c r="F17" s="217">
        <f>'3. 3. Carved Slab-20'!M14</f>
        <v>7462.5199999999995</v>
      </c>
      <c r="G17" s="217">
        <f>'3. 3. Carved Slab-20'!O17</f>
        <v>7277.22</v>
      </c>
      <c r="H17" s="274">
        <v>0</v>
      </c>
      <c r="I17" s="274"/>
      <c r="J17" s="274">
        <v>0</v>
      </c>
      <c r="K17" s="274">
        <f>(E17+F17)-(G17+H17-J17)</f>
        <v>1041.079999999999</v>
      </c>
      <c r="L17" s="1316"/>
      <c r="N17" s="218">
        <f>H16+H19+H25</f>
        <v>12817.91</v>
      </c>
      <c r="O17" s="219">
        <v>5933.33</v>
      </c>
    </row>
    <row r="18" spans="1:15" ht="35.25" customHeight="1">
      <c r="A18" s="1303"/>
      <c r="B18" s="1304"/>
      <c r="C18" s="1305"/>
      <c r="D18" s="212" t="s">
        <v>106</v>
      </c>
      <c r="E18" s="216">
        <v>15052.81</v>
      </c>
      <c r="F18" s="217">
        <f>'3. 3. Carved Slab-20'!O14</f>
        <v>4798.68</v>
      </c>
      <c r="G18" s="217">
        <f>'3. 3. Carved Slab-20'!M33</f>
        <v>2377.7399999999998</v>
      </c>
      <c r="H18" s="274">
        <v>0</v>
      </c>
      <c r="I18" s="274"/>
      <c r="J18" s="274">
        <v>0</v>
      </c>
      <c r="K18" s="274">
        <f>(E18+F18)-(G18+H18-J18)</f>
        <v>17473.75</v>
      </c>
      <c r="L18" s="1316"/>
      <c r="M18" s="220" t="s">
        <v>107</v>
      </c>
    </row>
    <row r="19" spans="1:15" ht="31.5" customHeight="1">
      <c r="A19" s="969">
        <v>1.3</v>
      </c>
      <c r="B19" s="970" t="s">
        <v>108</v>
      </c>
      <c r="C19" s="971"/>
      <c r="D19" s="284"/>
      <c r="E19" s="344">
        <v>16238.79</v>
      </c>
      <c r="F19" s="344">
        <f t="shared" ref="F19:K19" si="3">SUM(F20:F24)</f>
        <v>8615.255000000001</v>
      </c>
      <c r="G19" s="344">
        <f t="shared" si="3"/>
        <v>1353.78</v>
      </c>
      <c r="H19" s="344">
        <f t="shared" si="3"/>
        <v>10660.82</v>
      </c>
      <c r="I19" s="344">
        <f t="shared" si="3"/>
        <v>0</v>
      </c>
      <c r="J19" s="344">
        <f t="shared" si="3"/>
        <v>126.46</v>
      </c>
      <c r="K19" s="344">
        <f t="shared" si="3"/>
        <v>12712.984999999997</v>
      </c>
      <c r="L19" s="973"/>
    </row>
    <row r="20" spans="1:15" ht="35.25" customHeight="1">
      <c r="A20" s="1303"/>
      <c r="B20" s="1304" t="s">
        <v>109</v>
      </c>
      <c r="C20" s="1322" t="s">
        <v>110</v>
      </c>
      <c r="D20" s="553" t="s">
        <v>3</v>
      </c>
      <c r="E20" s="274">
        <v>9079.4500000000007</v>
      </c>
      <c r="F20" s="554">
        <f>'3.4.Polished-20'!M11</f>
        <v>4835.7449999999999</v>
      </c>
      <c r="G20" s="555">
        <f>'3.4.Polished-20'!AC11</f>
        <v>0</v>
      </c>
      <c r="H20" s="996">
        <f>2866.77+2300.71+1934.16+1353.61+805.49+1103.56</f>
        <v>10364.299999999999</v>
      </c>
      <c r="I20" s="554"/>
      <c r="J20" s="554">
        <f>15.54+49.7+4.49+1.2+3.6+45.51</f>
        <v>120.03999999999999</v>
      </c>
      <c r="K20" s="274">
        <f>E20+F20-G20-H20-I20-J20</f>
        <v>3430.8550000000005</v>
      </c>
      <c r="L20" s="974"/>
    </row>
    <row r="21" spans="1:15" ht="35.25" customHeight="1">
      <c r="A21" s="1303"/>
      <c r="B21" s="1304"/>
      <c r="C21" s="1322"/>
      <c r="D21" s="553" t="s">
        <v>4</v>
      </c>
      <c r="E21" s="274">
        <v>6004.45</v>
      </c>
      <c r="F21" s="554">
        <f>'3.4.Polished-20'!M13</f>
        <v>3779.51</v>
      </c>
      <c r="G21" s="554">
        <f>'3.4.Polished-20'!AC13</f>
        <v>1353.78</v>
      </c>
      <c r="H21" s="554">
        <v>296.52</v>
      </c>
      <c r="I21" s="554"/>
      <c r="J21" s="554">
        <v>6.42</v>
      </c>
      <c r="K21" s="274">
        <f>E21+F21-G21-H21-J21-I21</f>
        <v>8127.239999999998</v>
      </c>
      <c r="L21" s="975"/>
      <c r="M21" s="222">
        <v>1270.3</v>
      </c>
    </row>
    <row r="22" spans="1:15" ht="35.25" customHeight="1">
      <c r="A22" s="1303"/>
      <c r="B22" s="1304"/>
      <c r="C22" s="1322"/>
      <c r="D22" s="212" t="s">
        <v>111</v>
      </c>
      <c r="E22" s="216">
        <v>1071.97</v>
      </c>
      <c r="F22" s="217">
        <v>0</v>
      </c>
      <c r="G22" s="217">
        <v>0</v>
      </c>
      <c r="H22" s="217">
        <v>0</v>
      </c>
      <c r="I22" s="217"/>
      <c r="J22" s="217">
        <v>0</v>
      </c>
      <c r="K22" s="221">
        <f>(E22+F22)-(G22+H22+I22+J22)</f>
        <v>1071.97</v>
      </c>
      <c r="L22" s="975"/>
    </row>
    <row r="23" spans="1:15" ht="35.25" customHeight="1">
      <c r="A23" s="1303"/>
      <c r="B23" s="976" t="s">
        <v>112</v>
      </c>
      <c r="C23" s="977" t="s">
        <v>113</v>
      </c>
      <c r="D23" s="212" t="s">
        <v>114</v>
      </c>
      <c r="E23" s="216">
        <v>0</v>
      </c>
      <c r="F23" s="216">
        <v>0</v>
      </c>
      <c r="G23" s="216">
        <v>0</v>
      </c>
      <c r="H23" s="216">
        <v>0</v>
      </c>
      <c r="I23" s="216"/>
      <c r="J23" s="216">
        <v>0</v>
      </c>
      <c r="K23" s="221">
        <f>(E23+F23)-(G23+H23+I23-J23)</f>
        <v>0</v>
      </c>
      <c r="L23" s="975"/>
      <c r="M23" s="222" t="s">
        <v>115</v>
      </c>
      <c r="N23" s="222" t="s">
        <v>116</v>
      </c>
    </row>
    <row r="24" spans="1:15" ht="35.25" customHeight="1">
      <c r="A24" s="1303"/>
      <c r="B24" s="976" t="s">
        <v>117</v>
      </c>
      <c r="C24" s="977" t="s">
        <v>118</v>
      </c>
      <c r="D24" s="223" t="s">
        <v>119</v>
      </c>
      <c r="E24" s="274">
        <v>82.92</v>
      </c>
      <c r="F24" s="216">
        <f>'3.6.SB-20'!M14</f>
        <v>0</v>
      </c>
      <c r="G24" s="216"/>
      <c r="H24" s="216"/>
      <c r="I24" s="216"/>
      <c r="J24" s="216">
        <v>0</v>
      </c>
      <c r="K24" s="221">
        <f>E24+F24-G24-H24+I24+J24</f>
        <v>82.92</v>
      </c>
      <c r="L24" s="978"/>
      <c r="M24" s="225">
        <v>796.62</v>
      </c>
      <c r="N24" s="222" t="s">
        <v>120</v>
      </c>
    </row>
    <row r="25" spans="1:15" ht="31.5" customHeight="1">
      <c r="A25" s="969">
        <v>1.4</v>
      </c>
      <c r="B25" s="970" t="s">
        <v>121</v>
      </c>
      <c r="C25" s="971"/>
      <c r="D25" s="284"/>
      <c r="E25" s="287">
        <v>21662.74</v>
      </c>
      <c r="F25" s="287">
        <f t="shared" ref="F25:K25" si="4">SUM(F26:F31)</f>
        <v>2204.7049999999999</v>
      </c>
      <c r="G25" s="287">
        <f t="shared" si="4"/>
        <v>373.26</v>
      </c>
      <c r="H25" s="287">
        <f t="shared" si="4"/>
        <v>2157.0899999999997</v>
      </c>
      <c r="I25" s="287">
        <f t="shared" si="4"/>
        <v>468.55</v>
      </c>
      <c r="J25" s="287">
        <f t="shared" si="4"/>
        <v>0</v>
      </c>
      <c r="K25" s="287">
        <f t="shared" si="4"/>
        <v>20868.544999999998</v>
      </c>
      <c r="L25" s="973"/>
    </row>
    <row r="26" spans="1:15" ht="35.25" customHeight="1">
      <c r="A26" s="1323"/>
      <c r="B26" s="976" t="s">
        <v>122</v>
      </c>
      <c r="C26" s="979" t="s">
        <v>123</v>
      </c>
      <c r="D26" s="223" t="s">
        <v>75</v>
      </c>
      <c r="E26" s="216">
        <v>14692.14</v>
      </c>
      <c r="F26" s="217">
        <f>'3.5.Cut to Size-20'!M15</f>
        <v>2029.02</v>
      </c>
      <c r="G26" s="217">
        <v>373.26</v>
      </c>
      <c r="H26" s="217">
        <f>418.32+429.84+472.44+170.64</f>
        <v>1491.2399999999998</v>
      </c>
      <c r="I26" s="217"/>
      <c r="J26" s="224"/>
      <c r="K26" s="224">
        <f>E26+F26-G26-H26+J26-I26</f>
        <v>14856.66</v>
      </c>
      <c r="L26" s="980"/>
      <c r="M26" s="222">
        <v>627.15</v>
      </c>
    </row>
    <row r="27" spans="1:15" ht="35.25" customHeight="1">
      <c r="A27" s="1324"/>
      <c r="B27" s="976" t="s">
        <v>122</v>
      </c>
      <c r="C27" s="979" t="s">
        <v>161</v>
      </c>
      <c r="D27" s="223" t="s">
        <v>162</v>
      </c>
      <c r="E27" s="659">
        <v>2278.6999999999998</v>
      </c>
      <c r="F27" s="217"/>
      <c r="G27" s="217"/>
      <c r="H27" s="217">
        <v>372.09</v>
      </c>
      <c r="I27" s="217"/>
      <c r="J27" s="224">
        <v>0</v>
      </c>
      <c r="K27" s="646">
        <f>E27+F27-G27-H27-I27+J27</f>
        <v>1906.61</v>
      </c>
      <c r="L27" s="981"/>
      <c r="M27" s="222">
        <v>627.15</v>
      </c>
    </row>
    <row r="28" spans="1:15" ht="35.25" customHeight="1">
      <c r="A28" s="1324"/>
      <c r="B28" s="976" t="s">
        <v>124</v>
      </c>
      <c r="C28" s="979" t="s">
        <v>125</v>
      </c>
      <c r="D28" s="223" t="s">
        <v>78</v>
      </c>
      <c r="E28" s="274">
        <v>40.950000000000003</v>
      </c>
      <c r="F28" s="217">
        <f>'3.5.Cut to Size-20'!P17</f>
        <v>3.0599999999999996</v>
      </c>
      <c r="G28" s="217"/>
      <c r="H28" s="554"/>
      <c r="I28" s="217"/>
      <c r="J28" s="224">
        <v>0</v>
      </c>
      <c r="K28" s="224">
        <f>E28+F28-G28-H28-I28+J28</f>
        <v>44.010000000000005</v>
      </c>
      <c r="L28" s="981"/>
    </row>
    <row r="29" spans="1:15" ht="35.25" customHeight="1">
      <c r="A29" s="1324"/>
      <c r="B29" s="982" t="s">
        <v>126</v>
      </c>
      <c r="C29" s="983" t="s">
        <v>127</v>
      </c>
      <c r="D29" s="212" t="s">
        <v>77</v>
      </c>
      <c r="E29" s="274">
        <v>143.56</v>
      </c>
      <c r="F29" s="217">
        <f>'3.5.Cut to Size-20'!P16</f>
        <v>0</v>
      </c>
      <c r="G29" s="217"/>
      <c r="H29" s="217"/>
      <c r="I29" s="217"/>
      <c r="J29" s="217">
        <v>0</v>
      </c>
      <c r="K29" s="224">
        <f>E29+F29-G29-H29-I29+J29</f>
        <v>143.56</v>
      </c>
      <c r="L29" s="981"/>
      <c r="M29" s="226">
        <v>190.08</v>
      </c>
    </row>
    <row r="30" spans="1:15" ht="35.25" customHeight="1">
      <c r="A30" s="1324"/>
      <c r="B30" s="976" t="s">
        <v>128</v>
      </c>
      <c r="C30" s="979" t="s">
        <v>129</v>
      </c>
      <c r="D30" s="223" t="s">
        <v>79</v>
      </c>
      <c r="E30" s="216">
        <v>1513.96</v>
      </c>
      <c r="F30" s="217">
        <f>'3.5.Cut to Size-20'!P18</f>
        <v>72</v>
      </c>
      <c r="G30" s="217"/>
      <c r="H30" s="217">
        <v>43.2</v>
      </c>
      <c r="I30" s="217">
        <v>367.92</v>
      </c>
      <c r="J30" s="224">
        <v>0</v>
      </c>
      <c r="K30" s="224">
        <f>E30+F30-G30-H30-J30-I30</f>
        <v>1174.8399999999999</v>
      </c>
      <c r="L30" s="981"/>
    </row>
    <row r="31" spans="1:15" ht="35.25" customHeight="1">
      <c r="A31" s="1325"/>
      <c r="B31" s="976" t="s">
        <v>130</v>
      </c>
      <c r="C31" s="979" t="s">
        <v>131</v>
      </c>
      <c r="D31" s="223" t="s">
        <v>76</v>
      </c>
      <c r="E31" s="216">
        <v>2993.43</v>
      </c>
      <c r="F31" s="217">
        <f>'3.5.Cut to Size-20'!P15</f>
        <v>100.625</v>
      </c>
      <c r="G31" s="217"/>
      <c r="H31" s="522">
        <v>250.56</v>
      </c>
      <c r="I31" s="224">
        <f>26.25+74.38</f>
        <v>100.63</v>
      </c>
      <c r="J31" s="224">
        <v>0</v>
      </c>
      <c r="K31" s="224">
        <f>E31+F31-G31-H31-I31+J31</f>
        <v>2742.8649999999998</v>
      </c>
      <c r="L31" s="984"/>
      <c r="M31" s="222">
        <v>350.02</v>
      </c>
    </row>
    <row r="32" spans="1:15" ht="31.5" hidden="1" customHeight="1">
      <c r="A32" s="281">
        <v>1.5</v>
      </c>
      <c r="B32" s="282" t="s">
        <v>132</v>
      </c>
      <c r="C32" s="283"/>
      <c r="D32" s="284"/>
      <c r="E32" s="344">
        <v>2305.71</v>
      </c>
      <c r="F32" s="344">
        <f t="shared" ref="F32:K32" si="5">SUM(F33:F35)</f>
        <v>0</v>
      </c>
      <c r="G32" s="344">
        <f t="shared" si="5"/>
        <v>0</v>
      </c>
      <c r="H32" s="344">
        <f t="shared" si="5"/>
        <v>0</v>
      </c>
      <c r="I32" s="344">
        <f>SUM(I33:I35)</f>
        <v>0</v>
      </c>
      <c r="J32" s="344">
        <f t="shared" si="5"/>
        <v>0</v>
      </c>
      <c r="K32" s="344">
        <f t="shared" si="5"/>
        <v>2305.71</v>
      </c>
      <c r="L32" s="286"/>
    </row>
    <row r="33" spans="1:12" ht="35.25" hidden="1" customHeight="1">
      <c r="A33" s="1317"/>
      <c r="B33" s="952" t="s">
        <v>133</v>
      </c>
      <c r="C33" s="951" t="s">
        <v>134</v>
      </c>
      <c r="D33" s="223" t="s">
        <v>135</v>
      </c>
      <c r="E33" s="217">
        <v>244.8</v>
      </c>
      <c r="F33" s="217"/>
      <c r="G33" s="217">
        <v>0</v>
      </c>
      <c r="H33" s="224">
        <v>0</v>
      </c>
      <c r="I33" s="224"/>
      <c r="J33" s="224">
        <v>0</v>
      </c>
      <c r="K33" s="221">
        <f>E33+F33-G33-H33</f>
        <v>244.8</v>
      </c>
      <c r="L33" s="1319"/>
    </row>
    <row r="34" spans="1:12" ht="35.25" hidden="1" customHeight="1">
      <c r="A34" s="1317"/>
      <c r="B34" s="952" t="s">
        <v>136</v>
      </c>
      <c r="C34" s="951" t="s">
        <v>137</v>
      </c>
      <c r="D34" s="223" t="s">
        <v>138</v>
      </c>
      <c r="E34" s="217">
        <v>193.05</v>
      </c>
      <c r="F34" s="217">
        <v>0</v>
      </c>
      <c r="G34" s="217">
        <v>0</v>
      </c>
      <c r="H34" s="224">
        <v>0</v>
      </c>
      <c r="I34" s="224"/>
      <c r="J34" s="224">
        <v>0</v>
      </c>
      <c r="K34" s="221">
        <f>E34+F34-G34-H34</f>
        <v>193.05</v>
      </c>
      <c r="L34" s="1319"/>
    </row>
    <row r="35" spans="1:12" ht="35.25" hidden="1" customHeight="1" thickBot="1">
      <c r="A35" s="1318"/>
      <c r="B35" s="227" t="s">
        <v>139</v>
      </c>
      <c r="C35" s="228" t="s">
        <v>140</v>
      </c>
      <c r="D35" s="229" t="s">
        <v>135</v>
      </c>
      <c r="E35" s="230">
        <v>1867.86</v>
      </c>
      <c r="F35" s="230">
        <v>0</v>
      </c>
      <c r="G35" s="230">
        <v>0</v>
      </c>
      <c r="H35" s="963">
        <v>0</v>
      </c>
      <c r="I35" s="963"/>
      <c r="J35" s="963">
        <v>0</v>
      </c>
      <c r="K35" s="964">
        <f>E35+F35-G35-H35</f>
        <v>1867.86</v>
      </c>
      <c r="L35" s="1320"/>
    </row>
    <row r="36" spans="1:12" ht="26.25" customHeight="1">
      <c r="A36" s="231"/>
      <c r="B36" s="962"/>
      <c r="C36" s="962"/>
      <c r="D36" s="962"/>
      <c r="E36" s="962"/>
      <c r="F36" s="962"/>
      <c r="G36" s="962"/>
      <c r="H36" s="962"/>
      <c r="I36" s="962"/>
      <c r="J36" s="962"/>
      <c r="L36" s="962"/>
    </row>
    <row r="37" spans="1:12" ht="26.25" customHeight="1">
      <c r="A37" s="232"/>
      <c r="B37" s="954"/>
      <c r="C37" s="954"/>
      <c r="D37" s="954"/>
      <c r="E37" s="954"/>
      <c r="F37" s="954"/>
      <c r="G37" s="954"/>
      <c r="H37" s="954"/>
      <c r="I37" s="954"/>
      <c r="J37" s="954"/>
      <c r="K37" s="960" t="s">
        <v>356</v>
      </c>
      <c r="L37" s="954"/>
    </row>
    <row r="38" spans="1:12" ht="26.25" customHeight="1">
      <c r="A38" s="206"/>
      <c r="B38" s="954"/>
      <c r="L38" s="954"/>
    </row>
    <row r="39" spans="1:12" ht="26.25" customHeight="1">
      <c r="A39" s="206"/>
      <c r="B39" s="954"/>
      <c r="C39" s="959" t="s">
        <v>349</v>
      </c>
      <c r="D39" s="961"/>
      <c r="E39" s="959" t="s">
        <v>351</v>
      </c>
      <c r="F39" s="961"/>
      <c r="G39" s="960" t="s">
        <v>352</v>
      </c>
      <c r="H39" s="961"/>
      <c r="I39" s="960" t="s">
        <v>141</v>
      </c>
      <c r="J39" s="961"/>
      <c r="K39" s="960" t="s">
        <v>141</v>
      </c>
      <c r="L39" s="954"/>
    </row>
    <row r="40" spans="1:12" ht="26.25" customHeight="1">
      <c r="A40" s="206"/>
      <c r="B40" s="954"/>
      <c r="C40" s="957" t="s">
        <v>350</v>
      </c>
      <c r="D40" s="955"/>
      <c r="E40" s="958" t="s">
        <v>142</v>
      </c>
      <c r="F40" s="956"/>
      <c r="G40" s="958" t="s">
        <v>354</v>
      </c>
      <c r="H40" s="956"/>
      <c r="I40" s="958" t="s">
        <v>143</v>
      </c>
      <c r="J40" s="956"/>
      <c r="K40" s="958" t="s">
        <v>143</v>
      </c>
      <c r="L40" s="954"/>
    </row>
    <row r="41" spans="1:12" ht="26.25" customHeight="1">
      <c r="A41" s="206"/>
      <c r="B41" s="954"/>
      <c r="C41" s="957"/>
      <c r="D41" s="955"/>
      <c r="E41" s="958"/>
      <c r="F41" s="956"/>
      <c r="G41" s="958"/>
      <c r="H41" s="956"/>
      <c r="I41" s="958"/>
      <c r="J41" s="956"/>
      <c r="K41" s="953"/>
      <c r="L41" s="954"/>
    </row>
    <row r="42" spans="1:12" ht="26.25" customHeight="1">
      <c r="A42" s="232"/>
      <c r="B42" s="954"/>
      <c r="C42" s="957"/>
      <c r="D42" s="955"/>
      <c r="E42" s="958"/>
      <c r="F42" s="956"/>
      <c r="G42" s="958"/>
      <c r="H42" s="956"/>
      <c r="I42" s="958"/>
      <c r="J42" s="956"/>
      <c r="K42" s="953"/>
      <c r="L42" s="954"/>
    </row>
    <row r="43" spans="1:12" ht="26.25" customHeight="1">
      <c r="A43" s="208"/>
      <c r="B43" s="954"/>
      <c r="C43" s="957"/>
      <c r="D43" s="955"/>
      <c r="E43" s="958"/>
      <c r="F43" s="956"/>
      <c r="G43" s="958"/>
      <c r="H43" s="956"/>
      <c r="I43" s="958"/>
      <c r="J43" s="956"/>
      <c r="K43" s="953"/>
      <c r="L43" s="954"/>
    </row>
    <row r="44" spans="1:12" ht="26.25" customHeight="1">
      <c r="B44" s="954"/>
      <c r="C44" s="957" t="s">
        <v>144</v>
      </c>
      <c r="D44" s="955"/>
      <c r="E44" s="958" t="s">
        <v>353</v>
      </c>
      <c r="F44" s="956"/>
      <c r="G44" s="958" t="s">
        <v>155</v>
      </c>
      <c r="H44" s="956"/>
      <c r="I44" s="958" t="s">
        <v>280</v>
      </c>
      <c r="J44" s="956"/>
      <c r="K44" s="958" t="s">
        <v>355</v>
      </c>
      <c r="L44" s="954"/>
    </row>
    <row r="45" spans="1:12" ht="23.25" customHeight="1">
      <c r="B45" s="954"/>
      <c r="C45" s="954"/>
      <c r="D45" s="954"/>
      <c r="E45" s="953"/>
      <c r="F45" s="954"/>
      <c r="G45" s="953"/>
      <c r="H45" s="954"/>
      <c r="I45" s="954"/>
      <c r="J45" s="954"/>
      <c r="K45" s="954"/>
      <c r="L45" s="954"/>
    </row>
    <row r="46" spans="1:12" ht="23.25" customHeight="1">
      <c r="B46" s="954"/>
      <c r="C46" s="954"/>
      <c r="D46" s="954"/>
      <c r="E46" s="954"/>
      <c r="F46" s="954"/>
      <c r="G46" s="954"/>
      <c r="H46" s="954"/>
      <c r="I46" s="954"/>
      <c r="J46" s="954"/>
      <c r="K46" s="954"/>
      <c r="L46" s="954"/>
    </row>
  </sheetData>
  <mergeCells count="36">
    <mergeCell ref="A33:A35"/>
    <mergeCell ref="L33:L35"/>
    <mergeCell ref="N16:O16"/>
    <mergeCell ref="A17:A18"/>
    <mergeCell ref="B17:B18"/>
    <mergeCell ref="C17:C18"/>
    <mergeCell ref="L17:L18"/>
    <mergeCell ref="A20:A24"/>
    <mergeCell ref="B20:B22"/>
    <mergeCell ref="C20:C22"/>
    <mergeCell ref="A26:A31"/>
    <mergeCell ref="M11:M12"/>
    <mergeCell ref="M13:M15"/>
    <mergeCell ref="A14:A15"/>
    <mergeCell ref="B14:B15"/>
    <mergeCell ref="C14:C15"/>
    <mergeCell ref="L14:L15"/>
    <mergeCell ref="K7:K8"/>
    <mergeCell ref="L7:L8"/>
    <mergeCell ref="A9:L9"/>
    <mergeCell ref="A11:A12"/>
    <mergeCell ref="B11:B12"/>
    <mergeCell ref="C11:C12"/>
    <mergeCell ref="L11:L12"/>
    <mergeCell ref="A7:B8"/>
    <mergeCell ref="C7:C8"/>
    <mergeCell ref="D7:D8"/>
    <mergeCell ref="E7:E8"/>
    <mergeCell ref="F7:F8"/>
    <mergeCell ref="G7:J7"/>
    <mergeCell ref="A6:L6"/>
    <mergeCell ref="B1:E1"/>
    <mergeCell ref="B2:E2"/>
    <mergeCell ref="B3:E3"/>
    <mergeCell ref="A4:L4"/>
    <mergeCell ref="A5:L5"/>
  </mergeCells>
  <phoneticPr fontId="46" type="noConversion"/>
  <pageMargins left="0.7" right="0.7" top="0.75" bottom="0.75" header="0.3" footer="0.3"/>
  <pageSetup paperSize="9" scale="50" orientation="landscape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3.1.Block In-Out-20</vt:lpstr>
      <vt:lpstr>3. 2. Blok saw-20</vt:lpstr>
      <vt:lpstr>3. 3. Carved Slab-20</vt:lpstr>
      <vt:lpstr>3.4.Polished-20</vt:lpstr>
      <vt:lpstr>3.5.Cut to Size-20</vt:lpstr>
      <vt:lpstr>3.6.SB-20</vt:lpstr>
      <vt:lpstr>SUM TOTAL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BNC</dc:creator>
  <cp:lastModifiedBy>PC-Dell</cp:lastModifiedBy>
  <cp:lastPrinted>2020-03-18T01:35:01Z</cp:lastPrinted>
  <dcterms:created xsi:type="dcterms:W3CDTF">2019-10-13T02:19:03Z</dcterms:created>
  <dcterms:modified xsi:type="dcterms:W3CDTF">2020-03-23T00:51:45Z</dcterms:modified>
</cp:coreProperties>
</file>