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8_{35559060-2E1D-4BD8-9D1B-F55581E1CB20}" xr6:coauthVersionLast="47" xr6:coauthVersionMax="47" xr10:uidLastSave="{00000000-0000-0000-0000-000000000000}"/>
  <bookViews>
    <workbookView xWindow="-120" yWindow="-120" windowWidth="29040" windowHeight="15840" tabRatio="589" firstSheet="3" activeTab="3" xr2:uid="{00000000-000D-0000-FFFF-FFFF00000000}"/>
  </bookViews>
  <sheets>
    <sheet name="TUẦN T 9" sheetId="14" state="hidden" r:id="rId1"/>
    <sheet name="TUẦN  10" sheetId="16" state="hidden" r:id="rId2"/>
    <sheet name="Tuần 11   " sheetId="19" state="hidden" r:id="rId3"/>
    <sheet name="12.2022" sheetId="48" r:id="rId4"/>
    <sheet name="VT Mỏ tháng 11.2022" sheetId="47" r:id="rId5"/>
    <sheet name="VT Mỏ tháng 10.2022" sheetId="45" r:id="rId6"/>
    <sheet name="VT Mỏ tháng 09.2022" sheetId="44" r:id="rId7"/>
    <sheet name="VT Mỏ tháng 08.2022 " sheetId="43" r:id="rId8"/>
  </sheets>
  <definedNames>
    <definedName name="_xlnm._FilterDatabase" localSheetId="1" hidden="1">'TUẦN  10'!$A$6:$B$110</definedName>
    <definedName name="_xlnm._FilterDatabase" localSheetId="2" hidden="1">'Tuần 11   '!$A$6:$B$62</definedName>
    <definedName name="_xlnm._FilterDatabase" localSheetId="0" hidden="1">'TUẦN T 9'!$A$6:$B$114</definedName>
    <definedName name="_xlnm._FilterDatabase" localSheetId="7" hidden="1">'VT Mỏ tháng 08.2022 '!$A$5:$O$129</definedName>
    <definedName name="_xlnm._FilterDatabase" localSheetId="6" hidden="1">'VT Mỏ tháng 09.2022'!$A$5:$O$135</definedName>
    <definedName name="_xlnm._FilterDatabase" localSheetId="5" hidden="1">'VT Mỏ tháng 10.2022'!$A$5:$O$138</definedName>
    <definedName name="_xlnm._FilterDatabase" localSheetId="4" hidden="1">'VT Mỏ tháng 11.2022'!$A$5:$O$141</definedName>
    <definedName name="_xlnm.Print_Area" localSheetId="3">'12.2022'!$A$1:$Q$148</definedName>
    <definedName name="_xlnm.Print_Area" localSheetId="1">'TUẦN  10'!$A$1:$AN$115</definedName>
    <definedName name="_xlnm.Print_Area" localSheetId="2">'Tuần 11   '!$A$1:$CG$118</definedName>
    <definedName name="_xlnm.Print_Area" localSheetId="0">'TUẦN T 9'!$A$1:$AN$119</definedName>
    <definedName name="_xlnm.Print_Area" localSheetId="7">'VT Mỏ tháng 08.2022 '!$A$1:$P$152</definedName>
    <definedName name="_xlnm.Print_Area" localSheetId="6">'VT Mỏ tháng 09.2022'!$A$1:$P$144</definedName>
    <definedName name="_xlnm.Print_Area" localSheetId="5">'VT Mỏ tháng 10.2022'!$A$1:$P$147</definedName>
    <definedName name="_xlnm.Print_Area" localSheetId="4">'VT Mỏ tháng 11.2022'!$A$1:$P$150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23" i="48" l="1"/>
  <c r="P123" i="48" s="1"/>
  <c r="J123" i="48"/>
  <c r="L123" i="48" s="1"/>
  <c r="O122" i="48"/>
  <c r="P122" i="48" s="1"/>
  <c r="J122" i="48"/>
  <c r="L122" i="48" s="1"/>
  <c r="O121" i="48"/>
  <c r="P121" i="48" s="1"/>
  <c r="J121" i="48"/>
  <c r="N121" i="48" s="1"/>
  <c r="O120" i="48"/>
  <c r="P120" i="48" s="1"/>
  <c r="J120" i="48"/>
  <c r="O119" i="48"/>
  <c r="P119" i="48" s="1"/>
  <c r="L119" i="48"/>
  <c r="J119" i="48"/>
  <c r="N119" i="48" s="1"/>
  <c r="O118" i="48"/>
  <c r="P118" i="48" s="1"/>
  <c r="J118" i="48"/>
  <c r="L118" i="48" s="1"/>
  <c r="O117" i="48"/>
  <c r="P117" i="48" s="1"/>
  <c r="N117" i="48"/>
  <c r="L117" i="48"/>
  <c r="O116" i="48"/>
  <c r="P116" i="48" s="1"/>
  <c r="J116" i="48"/>
  <c r="N116" i="48" s="1"/>
  <c r="O115" i="48"/>
  <c r="P115" i="48" s="1"/>
  <c r="J115" i="48"/>
  <c r="O114" i="48"/>
  <c r="P114" i="48" s="1"/>
  <c r="J114" i="48"/>
  <c r="N114" i="48" s="1"/>
  <c r="O113" i="48"/>
  <c r="P113" i="48" s="1"/>
  <c r="J113" i="48"/>
  <c r="L113" i="48" s="1"/>
  <c r="O112" i="48"/>
  <c r="P112" i="48" s="1"/>
  <c r="J112" i="48"/>
  <c r="N112" i="48" s="1"/>
  <c r="O111" i="48"/>
  <c r="P111" i="48" s="1"/>
  <c r="J111" i="48"/>
  <c r="O110" i="48"/>
  <c r="P110" i="48" s="1"/>
  <c r="J110" i="48"/>
  <c r="N110" i="48" s="1"/>
  <c r="O109" i="48"/>
  <c r="P109" i="48" s="1"/>
  <c r="J109" i="48"/>
  <c r="L109" i="48" s="1"/>
  <c r="O108" i="48"/>
  <c r="P108" i="48" s="1"/>
  <c r="J108" i="48"/>
  <c r="N108" i="48" s="1"/>
  <c r="O107" i="48"/>
  <c r="P107" i="48" s="1"/>
  <c r="J107" i="48"/>
  <c r="O106" i="48"/>
  <c r="P106" i="48" s="1"/>
  <c r="J106" i="48"/>
  <c r="N106" i="48" s="1"/>
  <c r="O105" i="48"/>
  <c r="P105" i="48" s="1"/>
  <c r="J105" i="48"/>
  <c r="L105" i="48" s="1"/>
  <c r="O104" i="48"/>
  <c r="P104" i="48" s="1"/>
  <c r="J104" i="48"/>
  <c r="N104" i="48" s="1"/>
  <c r="O103" i="48"/>
  <c r="P103" i="48" s="1"/>
  <c r="J103" i="48"/>
  <c r="O102" i="48"/>
  <c r="P102" i="48" s="1"/>
  <c r="J102" i="48"/>
  <c r="N102" i="48" s="1"/>
  <c r="O101" i="48"/>
  <c r="P101" i="48" s="1"/>
  <c r="J101" i="48"/>
  <c r="L101" i="48" s="1"/>
  <c r="O100" i="48"/>
  <c r="P100" i="48" s="1"/>
  <c r="J100" i="48"/>
  <c r="N100" i="48" s="1"/>
  <c r="O99" i="48"/>
  <c r="F99" i="48"/>
  <c r="J99" i="48" s="1"/>
  <c r="O98" i="48"/>
  <c r="P98" i="48" s="1"/>
  <c r="J98" i="48"/>
  <c r="L98" i="48" s="1"/>
  <c r="I97" i="48"/>
  <c r="F134" i="48" s="1"/>
  <c r="O96" i="48"/>
  <c r="J96" i="48"/>
  <c r="O95" i="48"/>
  <c r="J95" i="48"/>
  <c r="N95" i="48" s="1"/>
  <c r="O94" i="48"/>
  <c r="N94" i="48"/>
  <c r="L94" i="48"/>
  <c r="O93" i="48"/>
  <c r="N93" i="48"/>
  <c r="L93" i="48"/>
  <c r="O92" i="48"/>
  <c r="J92" i="48"/>
  <c r="L92" i="48" s="1"/>
  <c r="I92" i="48"/>
  <c r="O91" i="48"/>
  <c r="J91" i="48"/>
  <c r="I91" i="48"/>
  <c r="O90" i="48"/>
  <c r="J90" i="48"/>
  <c r="L90" i="48" s="1"/>
  <c r="I90" i="48"/>
  <c r="O89" i="48"/>
  <c r="J89" i="48"/>
  <c r="I89" i="48"/>
  <c r="O88" i="48"/>
  <c r="N88" i="48"/>
  <c r="J88" i="48"/>
  <c r="L88" i="48" s="1"/>
  <c r="I88" i="48"/>
  <c r="O87" i="48"/>
  <c r="J87" i="48"/>
  <c r="I87" i="48"/>
  <c r="O86" i="48"/>
  <c r="N86" i="48"/>
  <c r="J86" i="48"/>
  <c r="L86" i="48" s="1"/>
  <c r="I86" i="48"/>
  <c r="O85" i="48"/>
  <c r="N85" i="48"/>
  <c r="J85" i="48"/>
  <c r="L85" i="48" s="1"/>
  <c r="I85" i="48"/>
  <c r="M84" i="48"/>
  <c r="M75" i="48" s="1"/>
  <c r="K84" i="48"/>
  <c r="K75" i="48" s="1"/>
  <c r="O83" i="48"/>
  <c r="N83" i="48"/>
  <c r="J83" i="48"/>
  <c r="L83" i="48" s="1"/>
  <c r="I83" i="48"/>
  <c r="O82" i="48"/>
  <c r="N82" i="48"/>
  <c r="J82" i="48"/>
  <c r="L82" i="48" s="1"/>
  <c r="I82" i="48"/>
  <c r="O81" i="48"/>
  <c r="N81" i="48"/>
  <c r="J81" i="48"/>
  <c r="L81" i="48" s="1"/>
  <c r="I81" i="48"/>
  <c r="O80" i="48"/>
  <c r="N80" i="48"/>
  <c r="J80" i="48"/>
  <c r="L80" i="48" s="1"/>
  <c r="I80" i="48"/>
  <c r="O79" i="48"/>
  <c r="N79" i="48"/>
  <c r="J79" i="48"/>
  <c r="L79" i="48" s="1"/>
  <c r="I79" i="48"/>
  <c r="O78" i="48"/>
  <c r="N78" i="48"/>
  <c r="J78" i="48"/>
  <c r="L78" i="48" s="1"/>
  <c r="I78" i="48"/>
  <c r="O77" i="48"/>
  <c r="N77" i="48"/>
  <c r="J77" i="48"/>
  <c r="L77" i="48" s="1"/>
  <c r="I77" i="48"/>
  <c r="O76" i="48"/>
  <c r="N76" i="48"/>
  <c r="J76" i="48"/>
  <c r="L76" i="48" s="1"/>
  <c r="I76" i="48"/>
  <c r="O74" i="48"/>
  <c r="N74" i="48"/>
  <c r="J74" i="48"/>
  <c r="L74" i="48" s="1"/>
  <c r="I74" i="48"/>
  <c r="O73" i="48"/>
  <c r="N73" i="48"/>
  <c r="J73" i="48"/>
  <c r="L73" i="48" s="1"/>
  <c r="L72" i="48" s="1"/>
  <c r="G131" i="48" s="1"/>
  <c r="I73" i="48"/>
  <c r="E73" i="48"/>
  <c r="M72" i="48"/>
  <c r="K72" i="48"/>
  <c r="O71" i="48"/>
  <c r="N71" i="48"/>
  <c r="J71" i="48"/>
  <c r="L71" i="48" s="1"/>
  <c r="I71" i="48"/>
  <c r="O70" i="48"/>
  <c r="N70" i="48"/>
  <c r="J70" i="48"/>
  <c r="L70" i="48" s="1"/>
  <c r="I70" i="48"/>
  <c r="O69" i="48"/>
  <c r="N69" i="48"/>
  <c r="L69" i="48"/>
  <c r="I69" i="48"/>
  <c r="O68" i="48"/>
  <c r="N68" i="48"/>
  <c r="L68" i="48"/>
  <c r="I68" i="48"/>
  <c r="M67" i="48"/>
  <c r="O66" i="48"/>
  <c r="N66" i="48"/>
  <c r="J66" i="48"/>
  <c r="L66" i="48" s="1"/>
  <c r="I66" i="48"/>
  <c r="O65" i="48"/>
  <c r="N65" i="48"/>
  <c r="J65" i="48"/>
  <c r="L65" i="48" s="1"/>
  <c r="I65" i="48"/>
  <c r="O64" i="48"/>
  <c r="N64" i="48"/>
  <c r="J64" i="48"/>
  <c r="L64" i="48" s="1"/>
  <c r="I64" i="48"/>
  <c r="O63" i="48"/>
  <c r="N63" i="48"/>
  <c r="J63" i="48"/>
  <c r="L63" i="48" s="1"/>
  <c r="I63" i="48"/>
  <c r="O62" i="48"/>
  <c r="N62" i="48"/>
  <c r="J62" i="48"/>
  <c r="L62" i="48" s="1"/>
  <c r="I62" i="48"/>
  <c r="O61" i="48"/>
  <c r="N61" i="48"/>
  <c r="L61" i="48"/>
  <c r="J61" i="48"/>
  <c r="I61" i="48"/>
  <c r="O60" i="48"/>
  <c r="N60" i="48"/>
  <c r="J60" i="48"/>
  <c r="L60" i="48" s="1"/>
  <c r="I60" i="48"/>
  <c r="O59" i="48"/>
  <c r="N59" i="48"/>
  <c r="J59" i="48"/>
  <c r="L59" i="48" s="1"/>
  <c r="I59" i="48"/>
  <c r="O58" i="48"/>
  <c r="N58" i="48"/>
  <c r="J58" i="48"/>
  <c r="L58" i="48" s="1"/>
  <c r="I58" i="48"/>
  <c r="O57" i="48"/>
  <c r="N57" i="48"/>
  <c r="J57" i="48"/>
  <c r="L57" i="48" s="1"/>
  <c r="I57" i="48"/>
  <c r="O56" i="48"/>
  <c r="J56" i="48"/>
  <c r="N56" i="48" s="1"/>
  <c r="I56" i="48"/>
  <c r="O54" i="48"/>
  <c r="N54" i="48"/>
  <c r="J54" i="48"/>
  <c r="L54" i="48" s="1"/>
  <c r="I54" i="48"/>
  <c r="O53" i="48"/>
  <c r="N53" i="48"/>
  <c r="J53" i="48"/>
  <c r="L53" i="48" s="1"/>
  <c r="I53" i="48"/>
  <c r="O52" i="48"/>
  <c r="F52" i="48"/>
  <c r="J52" i="48" s="1"/>
  <c r="L52" i="48" s="1"/>
  <c r="O51" i="48"/>
  <c r="F51" i="48"/>
  <c r="I51" i="48" s="1"/>
  <c r="O50" i="48"/>
  <c r="F50" i="48"/>
  <c r="N50" i="48" s="1"/>
  <c r="O49" i="48"/>
  <c r="N49" i="48"/>
  <c r="J49" i="48"/>
  <c r="L49" i="48" s="1"/>
  <c r="I49" i="48"/>
  <c r="O48" i="48"/>
  <c r="N48" i="48"/>
  <c r="J48" i="48"/>
  <c r="L48" i="48" s="1"/>
  <c r="I48" i="48"/>
  <c r="O47" i="48"/>
  <c r="N47" i="48"/>
  <c r="J47" i="48"/>
  <c r="L47" i="48" s="1"/>
  <c r="I47" i="48"/>
  <c r="O46" i="48"/>
  <c r="N46" i="48"/>
  <c r="J46" i="48"/>
  <c r="L46" i="48" s="1"/>
  <c r="I46" i="48"/>
  <c r="O45" i="48"/>
  <c r="N45" i="48"/>
  <c r="J45" i="48"/>
  <c r="L45" i="48" s="1"/>
  <c r="I45" i="48"/>
  <c r="O44" i="48"/>
  <c r="N44" i="48"/>
  <c r="L44" i="48"/>
  <c r="I44" i="48"/>
  <c r="O43" i="48"/>
  <c r="N43" i="48"/>
  <c r="L43" i="48"/>
  <c r="J43" i="48"/>
  <c r="I43" i="48"/>
  <c r="O42" i="48"/>
  <c r="F42" i="48"/>
  <c r="N42" i="48" s="1"/>
  <c r="O41" i="48"/>
  <c r="N41" i="48"/>
  <c r="J41" i="48"/>
  <c r="L41" i="48" s="1"/>
  <c r="O40" i="48"/>
  <c r="N40" i="48"/>
  <c r="J40" i="48"/>
  <c r="L40" i="48" s="1"/>
  <c r="I40" i="48"/>
  <c r="O39" i="48"/>
  <c r="N39" i="48"/>
  <c r="J39" i="48"/>
  <c r="L39" i="48" s="1"/>
  <c r="I39" i="48"/>
  <c r="O38" i="48"/>
  <c r="N38" i="48"/>
  <c r="J38" i="48"/>
  <c r="L38" i="48" s="1"/>
  <c r="F38" i="48"/>
  <c r="I38" i="48" s="1"/>
  <c r="O37" i="48"/>
  <c r="N37" i="48"/>
  <c r="J37" i="48"/>
  <c r="L37" i="48" s="1"/>
  <c r="I37" i="48"/>
  <c r="O36" i="48"/>
  <c r="F36" i="48"/>
  <c r="N36" i="48" s="1"/>
  <c r="O35" i="48"/>
  <c r="N35" i="48"/>
  <c r="J35" i="48"/>
  <c r="L35" i="48" s="1"/>
  <c r="I35" i="48"/>
  <c r="O34" i="48"/>
  <c r="F34" i="48"/>
  <c r="I34" i="48" s="1"/>
  <c r="O33" i="48"/>
  <c r="I33" i="48"/>
  <c r="F33" i="48"/>
  <c r="N33" i="48" s="1"/>
  <c r="O32" i="48"/>
  <c r="N32" i="48"/>
  <c r="J32" i="48"/>
  <c r="L32" i="48" s="1"/>
  <c r="P32" i="48" s="1"/>
  <c r="O31" i="48"/>
  <c r="F31" i="48"/>
  <c r="N31" i="48" s="1"/>
  <c r="O30" i="48"/>
  <c r="N30" i="48"/>
  <c r="J30" i="48"/>
  <c r="L30" i="48" s="1"/>
  <c r="I30" i="48"/>
  <c r="O29" i="48"/>
  <c r="N29" i="48"/>
  <c r="J29" i="48"/>
  <c r="L29" i="48" s="1"/>
  <c r="I29" i="48"/>
  <c r="O28" i="48"/>
  <c r="N28" i="48"/>
  <c r="J28" i="48"/>
  <c r="L28" i="48" s="1"/>
  <c r="I28" i="48"/>
  <c r="O27" i="48"/>
  <c r="N27" i="48"/>
  <c r="J27" i="48"/>
  <c r="L27" i="48" s="1"/>
  <c r="I27" i="48"/>
  <c r="O25" i="48"/>
  <c r="N25" i="48"/>
  <c r="L25" i="48"/>
  <c r="O24" i="48"/>
  <c r="N24" i="48"/>
  <c r="J24" i="48"/>
  <c r="L24" i="48" s="1"/>
  <c r="I24" i="48"/>
  <c r="O23" i="48"/>
  <c r="N23" i="48"/>
  <c r="J23" i="48"/>
  <c r="L23" i="48" s="1"/>
  <c r="I23" i="48"/>
  <c r="O22" i="48"/>
  <c r="N22" i="48"/>
  <c r="J22" i="48"/>
  <c r="L22" i="48" s="1"/>
  <c r="I22" i="48"/>
  <c r="O21" i="48"/>
  <c r="N21" i="48"/>
  <c r="J21" i="48"/>
  <c r="L21" i="48" s="1"/>
  <c r="I21" i="48"/>
  <c r="O20" i="48"/>
  <c r="N20" i="48"/>
  <c r="J20" i="48"/>
  <c r="L20" i="48" s="1"/>
  <c r="I20" i="48"/>
  <c r="O19" i="48"/>
  <c r="N19" i="48"/>
  <c r="J19" i="48"/>
  <c r="L19" i="48" s="1"/>
  <c r="I19" i="48"/>
  <c r="O18" i="48"/>
  <c r="N18" i="48"/>
  <c r="J18" i="48"/>
  <c r="L18" i="48" s="1"/>
  <c r="I18" i="48"/>
  <c r="O17" i="48"/>
  <c r="N17" i="48"/>
  <c r="J17" i="48"/>
  <c r="L17" i="48" s="1"/>
  <c r="I17" i="48"/>
  <c r="O16" i="48"/>
  <c r="N16" i="48"/>
  <c r="L16" i="48"/>
  <c r="I16" i="48"/>
  <c r="O15" i="48"/>
  <c r="N15" i="48"/>
  <c r="J15" i="48"/>
  <c r="L15" i="48" s="1"/>
  <c r="I15" i="48"/>
  <c r="O14" i="48"/>
  <c r="N14" i="48"/>
  <c r="J14" i="48"/>
  <c r="L14" i="48" s="1"/>
  <c r="I14" i="48"/>
  <c r="O13" i="48"/>
  <c r="N13" i="48"/>
  <c r="J13" i="48"/>
  <c r="L13" i="48" s="1"/>
  <c r="I13" i="48"/>
  <c r="O12" i="48"/>
  <c r="N12" i="48"/>
  <c r="L12" i="48"/>
  <c r="J12" i="48"/>
  <c r="I12" i="48"/>
  <c r="O11" i="48"/>
  <c r="N11" i="48"/>
  <c r="J11" i="48"/>
  <c r="L11" i="48" s="1"/>
  <c r="I11" i="48"/>
  <c r="O10" i="48"/>
  <c r="N10" i="48"/>
  <c r="J10" i="48"/>
  <c r="L10" i="48" s="1"/>
  <c r="I10" i="48"/>
  <c r="O9" i="48"/>
  <c r="N9" i="48"/>
  <c r="L9" i="48"/>
  <c r="I9" i="48"/>
  <c r="O8" i="48"/>
  <c r="N8" i="48"/>
  <c r="J8" i="48"/>
  <c r="L8" i="48" s="1"/>
  <c r="I8" i="48"/>
  <c r="N73" i="47"/>
  <c r="M73" i="47"/>
  <c r="K73" i="47"/>
  <c r="H73" i="47"/>
  <c r="E51" i="47"/>
  <c r="M51" i="47" s="1"/>
  <c r="E50" i="47"/>
  <c r="H50" i="47" s="1"/>
  <c r="N51" i="47"/>
  <c r="N50" i="47"/>
  <c r="N130" i="47"/>
  <c r="O130" i="47" s="1"/>
  <c r="I130" i="47"/>
  <c r="M130" i="47" s="1"/>
  <c r="N129" i="47"/>
  <c r="O129" i="47" s="1"/>
  <c r="I129" i="47"/>
  <c r="K129" i="47" s="1"/>
  <c r="N128" i="47"/>
  <c r="O128" i="47" s="1"/>
  <c r="I128" i="47"/>
  <c r="M128" i="47" s="1"/>
  <c r="N127" i="47"/>
  <c r="O127" i="47" s="1"/>
  <c r="I127" i="47"/>
  <c r="M127" i="47" s="1"/>
  <c r="N126" i="47"/>
  <c r="O126" i="47" s="1"/>
  <c r="I126" i="47"/>
  <c r="K126" i="47" s="1"/>
  <c r="N125" i="47"/>
  <c r="O125" i="47" s="1"/>
  <c r="I125" i="47"/>
  <c r="M125" i="47" s="1"/>
  <c r="N124" i="47"/>
  <c r="O124" i="47" s="1"/>
  <c r="M124" i="47"/>
  <c r="K124" i="47"/>
  <c r="N123" i="47"/>
  <c r="O123" i="47" s="1"/>
  <c r="I123" i="47"/>
  <c r="M123" i="47" s="1"/>
  <c r="N122" i="47"/>
  <c r="O122" i="47" s="1"/>
  <c r="I122" i="47"/>
  <c r="M122" i="47" s="1"/>
  <c r="N121" i="47"/>
  <c r="O121" i="47" s="1"/>
  <c r="I121" i="47"/>
  <c r="M121" i="47" s="1"/>
  <c r="N120" i="47"/>
  <c r="O120" i="47" s="1"/>
  <c r="I120" i="47"/>
  <c r="M120" i="47" s="1"/>
  <c r="N119" i="47"/>
  <c r="O119" i="47" s="1"/>
  <c r="I119" i="47"/>
  <c r="M119" i="47" s="1"/>
  <c r="N118" i="47"/>
  <c r="O118" i="47" s="1"/>
  <c r="I118" i="47"/>
  <c r="M118" i="47" s="1"/>
  <c r="N117" i="47"/>
  <c r="O117" i="47" s="1"/>
  <c r="I117" i="47"/>
  <c r="K117" i="47" s="1"/>
  <c r="N116" i="47"/>
  <c r="O116" i="47" s="1"/>
  <c r="I116" i="47"/>
  <c r="K116" i="47" s="1"/>
  <c r="N115" i="47"/>
  <c r="O115" i="47" s="1"/>
  <c r="I115" i="47"/>
  <c r="M115" i="47" s="1"/>
  <c r="N114" i="47"/>
  <c r="O114" i="47" s="1"/>
  <c r="I114" i="47"/>
  <c r="M114" i="47" s="1"/>
  <c r="N113" i="47"/>
  <c r="O113" i="47" s="1"/>
  <c r="I113" i="47"/>
  <c r="K113" i="47" s="1"/>
  <c r="N112" i="47"/>
  <c r="O112" i="47" s="1"/>
  <c r="I112" i="47"/>
  <c r="M112" i="47" s="1"/>
  <c r="N111" i="47"/>
  <c r="O111" i="47" s="1"/>
  <c r="I111" i="47"/>
  <c r="M111" i="47" s="1"/>
  <c r="N110" i="47"/>
  <c r="O110" i="47" s="1"/>
  <c r="I110" i="47"/>
  <c r="M110" i="47" s="1"/>
  <c r="N109" i="47"/>
  <c r="O109" i="47" s="1"/>
  <c r="I109" i="47"/>
  <c r="M109" i="47" s="1"/>
  <c r="N108" i="47"/>
  <c r="O108" i="47" s="1"/>
  <c r="I108" i="47"/>
  <c r="K108" i="47" s="1"/>
  <c r="N107" i="47"/>
  <c r="O107" i="47" s="1"/>
  <c r="I107" i="47"/>
  <c r="M107" i="47" s="1"/>
  <c r="N106" i="47"/>
  <c r="E106" i="47"/>
  <c r="I106" i="47" s="1"/>
  <c r="N105" i="47"/>
  <c r="I105" i="47"/>
  <c r="K105" i="47" s="1"/>
  <c r="H104" i="47"/>
  <c r="E141" i="47" s="1"/>
  <c r="N101" i="47"/>
  <c r="I101" i="47"/>
  <c r="M101" i="47" s="1"/>
  <c r="N100" i="47"/>
  <c r="I100" i="47"/>
  <c r="K100" i="47" s="1"/>
  <c r="N99" i="47"/>
  <c r="M99" i="47"/>
  <c r="K99" i="47"/>
  <c r="N98" i="47"/>
  <c r="M98" i="47"/>
  <c r="K98" i="47"/>
  <c r="N97" i="47"/>
  <c r="I97" i="47"/>
  <c r="M97" i="47" s="1"/>
  <c r="H97" i="47"/>
  <c r="N96" i="47"/>
  <c r="I96" i="47"/>
  <c r="M96" i="47" s="1"/>
  <c r="H96" i="47"/>
  <c r="N95" i="47"/>
  <c r="I95" i="47"/>
  <c r="K95" i="47" s="1"/>
  <c r="H95" i="47"/>
  <c r="N94" i="47"/>
  <c r="I94" i="47"/>
  <c r="M94" i="47" s="1"/>
  <c r="H94" i="47"/>
  <c r="N93" i="47"/>
  <c r="I93" i="47"/>
  <c r="M93" i="47" s="1"/>
  <c r="H93" i="47"/>
  <c r="N92" i="47"/>
  <c r="I92" i="47"/>
  <c r="M92" i="47" s="1"/>
  <c r="H92" i="47"/>
  <c r="N91" i="47"/>
  <c r="M91" i="47"/>
  <c r="I91" i="47"/>
  <c r="K91" i="47" s="1"/>
  <c r="H91" i="47"/>
  <c r="N90" i="47"/>
  <c r="M90" i="47"/>
  <c r="I90" i="47"/>
  <c r="K90" i="47" s="1"/>
  <c r="H90" i="47"/>
  <c r="L89" i="47"/>
  <c r="J89" i="47"/>
  <c r="J80" i="47" s="1"/>
  <c r="N88" i="47"/>
  <c r="M88" i="47"/>
  <c r="I88" i="47"/>
  <c r="K88" i="47" s="1"/>
  <c r="H88" i="47"/>
  <c r="N87" i="47"/>
  <c r="M87" i="47"/>
  <c r="I87" i="47"/>
  <c r="K87" i="47" s="1"/>
  <c r="H87" i="47"/>
  <c r="N86" i="47"/>
  <c r="M86" i="47"/>
  <c r="K86" i="47"/>
  <c r="I86" i="47"/>
  <c r="H86" i="47"/>
  <c r="O86" i="47" s="1"/>
  <c r="N85" i="47"/>
  <c r="M85" i="47"/>
  <c r="I85" i="47"/>
  <c r="K85" i="47" s="1"/>
  <c r="H85" i="47"/>
  <c r="N84" i="47"/>
  <c r="M84" i="47"/>
  <c r="I84" i="47"/>
  <c r="K84" i="47" s="1"/>
  <c r="H84" i="47"/>
  <c r="N83" i="47"/>
  <c r="M83" i="47"/>
  <c r="I83" i="47"/>
  <c r="K83" i="47" s="1"/>
  <c r="H83" i="47"/>
  <c r="N82" i="47"/>
  <c r="M82" i="47"/>
  <c r="I82" i="47"/>
  <c r="K82" i="47" s="1"/>
  <c r="H82" i="47"/>
  <c r="N81" i="47"/>
  <c r="M81" i="47"/>
  <c r="I81" i="47"/>
  <c r="K81" i="47" s="1"/>
  <c r="H81" i="47"/>
  <c r="L80" i="47"/>
  <c r="N79" i="47"/>
  <c r="M79" i="47"/>
  <c r="I79" i="47"/>
  <c r="K79" i="47" s="1"/>
  <c r="H79" i="47"/>
  <c r="N78" i="47"/>
  <c r="M78" i="47"/>
  <c r="I78" i="47"/>
  <c r="K78" i="47" s="1"/>
  <c r="H78" i="47"/>
  <c r="D78" i="47"/>
  <c r="L77" i="47"/>
  <c r="J77" i="47"/>
  <c r="N76" i="47"/>
  <c r="M76" i="47"/>
  <c r="I76" i="47"/>
  <c r="K76" i="47" s="1"/>
  <c r="H76" i="47"/>
  <c r="N75" i="47"/>
  <c r="M75" i="47"/>
  <c r="I75" i="47"/>
  <c r="K75" i="47" s="1"/>
  <c r="H75" i="47"/>
  <c r="N74" i="47"/>
  <c r="M74" i="47"/>
  <c r="K74" i="47"/>
  <c r="H74" i="47"/>
  <c r="L72" i="47"/>
  <c r="N70" i="47"/>
  <c r="M70" i="47"/>
  <c r="I70" i="47"/>
  <c r="K70" i="47" s="1"/>
  <c r="H70" i="47"/>
  <c r="N69" i="47"/>
  <c r="K69" i="47"/>
  <c r="N68" i="47"/>
  <c r="K68" i="47"/>
  <c r="N67" i="47"/>
  <c r="K67" i="47"/>
  <c r="N66" i="47"/>
  <c r="M66" i="47"/>
  <c r="I66" i="47"/>
  <c r="K66" i="47" s="1"/>
  <c r="H66" i="47"/>
  <c r="N65" i="47"/>
  <c r="M65" i="47"/>
  <c r="I65" i="47"/>
  <c r="K65" i="47" s="1"/>
  <c r="H65" i="47"/>
  <c r="N64" i="47"/>
  <c r="M64" i="47"/>
  <c r="I64" i="47"/>
  <c r="K64" i="47" s="1"/>
  <c r="H64" i="47"/>
  <c r="N63" i="47"/>
  <c r="M63" i="47"/>
  <c r="I63" i="47"/>
  <c r="K63" i="47" s="1"/>
  <c r="H63" i="47"/>
  <c r="N62" i="47"/>
  <c r="M62" i="47"/>
  <c r="I62" i="47"/>
  <c r="K62" i="47" s="1"/>
  <c r="H62" i="47"/>
  <c r="N61" i="47"/>
  <c r="M61" i="47"/>
  <c r="I61" i="47"/>
  <c r="K61" i="47" s="1"/>
  <c r="H61" i="47"/>
  <c r="N60" i="47"/>
  <c r="M60" i="47"/>
  <c r="I60" i="47"/>
  <c r="K60" i="47" s="1"/>
  <c r="H60" i="47"/>
  <c r="N59" i="47"/>
  <c r="M59" i="47"/>
  <c r="I59" i="47"/>
  <c r="K59" i="47" s="1"/>
  <c r="H59" i="47"/>
  <c r="N58" i="47"/>
  <c r="M58" i="47"/>
  <c r="I58" i="47"/>
  <c r="K58" i="47" s="1"/>
  <c r="H58" i="47"/>
  <c r="N57" i="47"/>
  <c r="M57" i="47"/>
  <c r="I57" i="47"/>
  <c r="K57" i="47" s="1"/>
  <c r="H57" i="47"/>
  <c r="N56" i="47"/>
  <c r="I56" i="47"/>
  <c r="M56" i="47" s="1"/>
  <c r="H56" i="47"/>
  <c r="N54" i="47"/>
  <c r="M54" i="47"/>
  <c r="I54" i="47"/>
  <c r="K54" i="47" s="1"/>
  <c r="H54" i="47"/>
  <c r="N53" i="47"/>
  <c r="M53" i="47"/>
  <c r="I53" i="47"/>
  <c r="K53" i="47" s="1"/>
  <c r="H53" i="47"/>
  <c r="N52" i="47"/>
  <c r="H52" i="47"/>
  <c r="E52" i="47"/>
  <c r="M52" i="47" s="1"/>
  <c r="N49" i="47"/>
  <c r="M49" i="47"/>
  <c r="I49" i="47"/>
  <c r="K49" i="47" s="1"/>
  <c r="H49" i="47"/>
  <c r="N48" i="47"/>
  <c r="M48" i="47"/>
  <c r="K48" i="47"/>
  <c r="I48" i="47"/>
  <c r="H48" i="47"/>
  <c r="N47" i="47"/>
  <c r="M47" i="47"/>
  <c r="I47" i="47"/>
  <c r="K47" i="47" s="1"/>
  <c r="H47" i="47"/>
  <c r="N46" i="47"/>
  <c r="M46" i="47"/>
  <c r="I46" i="47"/>
  <c r="K46" i="47" s="1"/>
  <c r="H46" i="47"/>
  <c r="N45" i="47"/>
  <c r="M45" i="47"/>
  <c r="I45" i="47"/>
  <c r="K45" i="47" s="1"/>
  <c r="H45" i="47"/>
  <c r="N44" i="47"/>
  <c r="M44" i="47"/>
  <c r="K44" i="47"/>
  <c r="H44" i="47"/>
  <c r="N43" i="47"/>
  <c r="M43" i="47"/>
  <c r="I43" i="47"/>
  <c r="K43" i="47" s="1"/>
  <c r="H43" i="47"/>
  <c r="N42" i="47"/>
  <c r="E42" i="47"/>
  <c r="M42" i="47" s="1"/>
  <c r="N41" i="47"/>
  <c r="M41" i="47"/>
  <c r="I41" i="47"/>
  <c r="K41" i="47" s="1"/>
  <c r="N40" i="47"/>
  <c r="M40" i="47"/>
  <c r="I40" i="47"/>
  <c r="K40" i="47" s="1"/>
  <c r="H40" i="47"/>
  <c r="N39" i="47"/>
  <c r="M39" i="47"/>
  <c r="I39" i="47"/>
  <c r="K39" i="47" s="1"/>
  <c r="H39" i="47"/>
  <c r="N38" i="47"/>
  <c r="E38" i="47"/>
  <c r="M38" i="47" s="1"/>
  <c r="N37" i="47"/>
  <c r="M37" i="47"/>
  <c r="I37" i="47"/>
  <c r="K37" i="47" s="1"/>
  <c r="H37" i="47"/>
  <c r="N36" i="47"/>
  <c r="E36" i="47"/>
  <c r="M36" i="47" s="1"/>
  <c r="N35" i="47"/>
  <c r="M35" i="47"/>
  <c r="I35" i="47"/>
  <c r="K35" i="47" s="1"/>
  <c r="H35" i="47"/>
  <c r="N34" i="47"/>
  <c r="E34" i="47"/>
  <c r="I34" i="47" s="1"/>
  <c r="K34" i="47" s="1"/>
  <c r="N33" i="47"/>
  <c r="E33" i="47"/>
  <c r="H33" i="47" s="1"/>
  <c r="N32" i="47"/>
  <c r="M32" i="47"/>
  <c r="I32" i="47"/>
  <c r="K32" i="47" s="1"/>
  <c r="N31" i="47"/>
  <c r="E31" i="47"/>
  <c r="M31" i="47" s="1"/>
  <c r="N30" i="47"/>
  <c r="M30" i="47"/>
  <c r="I30" i="47"/>
  <c r="K30" i="47" s="1"/>
  <c r="H30" i="47"/>
  <c r="N29" i="47"/>
  <c r="M29" i="47"/>
  <c r="I29" i="47"/>
  <c r="K29" i="47" s="1"/>
  <c r="H29" i="47"/>
  <c r="N28" i="47"/>
  <c r="M28" i="47"/>
  <c r="I28" i="47"/>
  <c r="K28" i="47" s="1"/>
  <c r="H28" i="47"/>
  <c r="N27" i="47"/>
  <c r="M27" i="47"/>
  <c r="I27" i="47"/>
  <c r="K27" i="47" s="1"/>
  <c r="H27" i="47"/>
  <c r="N25" i="47"/>
  <c r="M25" i="47"/>
  <c r="K25" i="47"/>
  <c r="O25" i="47" s="1"/>
  <c r="N24" i="47"/>
  <c r="M24" i="47"/>
  <c r="I24" i="47"/>
  <c r="K24" i="47" s="1"/>
  <c r="H24" i="47"/>
  <c r="N23" i="47"/>
  <c r="M23" i="47"/>
  <c r="I23" i="47"/>
  <c r="K23" i="47" s="1"/>
  <c r="H23" i="47"/>
  <c r="N22" i="47"/>
  <c r="M22" i="47"/>
  <c r="I22" i="47"/>
  <c r="K22" i="47" s="1"/>
  <c r="H22" i="47"/>
  <c r="N21" i="47"/>
  <c r="M21" i="47"/>
  <c r="I21" i="47"/>
  <c r="K21" i="47" s="1"/>
  <c r="H21" i="47"/>
  <c r="N20" i="47"/>
  <c r="M20" i="47"/>
  <c r="I20" i="47"/>
  <c r="K20" i="47" s="1"/>
  <c r="H20" i="47"/>
  <c r="N19" i="47"/>
  <c r="M19" i="47"/>
  <c r="I19" i="47"/>
  <c r="K19" i="47" s="1"/>
  <c r="H19" i="47"/>
  <c r="N18" i="47"/>
  <c r="M18" i="47"/>
  <c r="I18" i="47"/>
  <c r="K18" i="47" s="1"/>
  <c r="H18" i="47"/>
  <c r="N17" i="47"/>
  <c r="M17" i="47"/>
  <c r="I17" i="47"/>
  <c r="K17" i="47" s="1"/>
  <c r="H17" i="47"/>
  <c r="N16" i="47"/>
  <c r="M16" i="47"/>
  <c r="K16" i="47"/>
  <c r="H16" i="47"/>
  <c r="N15" i="47"/>
  <c r="M15" i="47"/>
  <c r="I15" i="47"/>
  <c r="K15" i="47" s="1"/>
  <c r="H15" i="47"/>
  <c r="N14" i="47"/>
  <c r="M14" i="47"/>
  <c r="I14" i="47"/>
  <c r="K14" i="47" s="1"/>
  <c r="H14" i="47"/>
  <c r="N13" i="47"/>
  <c r="M13" i="47"/>
  <c r="I13" i="47"/>
  <c r="K13" i="47" s="1"/>
  <c r="H13" i="47"/>
  <c r="N12" i="47"/>
  <c r="M12" i="47"/>
  <c r="I12" i="47"/>
  <c r="K12" i="47" s="1"/>
  <c r="H12" i="47"/>
  <c r="N11" i="47"/>
  <c r="M11" i="47"/>
  <c r="I11" i="47"/>
  <c r="K11" i="47" s="1"/>
  <c r="H11" i="47"/>
  <c r="N10" i="47"/>
  <c r="M10" i="47"/>
  <c r="I10" i="47"/>
  <c r="K10" i="47" s="1"/>
  <c r="H10" i="47"/>
  <c r="N9" i="47"/>
  <c r="M9" i="47"/>
  <c r="K9" i="47"/>
  <c r="H9" i="47"/>
  <c r="N8" i="47"/>
  <c r="M8" i="47"/>
  <c r="I8" i="47"/>
  <c r="K8" i="47" s="1"/>
  <c r="H8" i="47"/>
  <c r="D75" i="45"/>
  <c r="E50" i="45"/>
  <c r="M50" i="45" s="1"/>
  <c r="N50" i="45"/>
  <c r="E42" i="45"/>
  <c r="I42" i="45" s="1"/>
  <c r="K42" i="45" s="1"/>
  <c r="M42" i="45"/>
  <c r="N42" i="45"/>
  <c r="E38" i="45"/>
  <c r="M38" i="45" s="1"/>
  <c r="E36" i="45"/>
  <c r="E34" i="45"/>
  <c r="M34" i="45" s="1"/>
  <c r="E33" i="45"/>
  <c r="E31" i="45"/>
  <c r="E24" i="44"/>
  <c r="M24" i="44" s="1"/>
  <c r="E23" i="44"/>
  <c r="M23" i="44" s="1"/>
  <c r="E22" i="44"/>
  <c r="M22" i="44" s="1"/>
  <c r="E21" i="44"/>
  <c r="H21" i="44" s="1"/>
  <c r="E20" i="44"/>
  <c r="M20" i="44" s="1"/>
  <c r="N24" i="44"/>
  <c r="N23" i="44"/>
  <c r="N22" i="44"/>
  <c r="N21" i="44"/>
  <c r="N20" i="44"/>
  <c r="I20" i="44"/>
  <c r="K20" i="44" s="1"/>
  <c r="H20" i="44"/>
  <c r="N23" i="45"/>
  <c r="M23" i="45"/>
  <c r="I23" i="45"/>
  <c r="K23" i="45" s="1"/>
  <c r="H23" i="45"/>
  <c r="N21" i="45"/>
  <c r="M21" i="45"/>
  <c r="I21" i="45"/>
  <c r="K21" i="45" s="1"/>
  <c r="H21" i="45"/>
  <c r="N20" i="45"/>
  <c r="M20" i="45"/>
  <c r="I20" i="45"/>
  <c r="K20" i="45" s="1"/>
  <c r="H20" i="45"/>
  <c r="N22" i="45"/>
  <c r="M22" i="45"/>
  <c r="I22" i="45"/>
  <c r="K22" i="45" s="1"/>
  <c r="H22" i="45"/>
  <c r="N19" i="45"/>
  <c r="M19" i="45"/>
  <c r="I19" i="45"/>
  <c r="K19" i="45" s="1"/>
  <c r="H19" i="45"/>
  <c r="N73" i="45"/>
  <c r="M73" i="45"/>
  <c r="I73" i="45"/>
  <c r="K73" i="45" s="1"/>
  <c r="H73" i="45"/>
  <c r="N127" i="45"/>
  <c r="O127" i="45" s="1"/>
  <c r="I127" i="45"/>
  <c r="K127" i="45" s="1"/>
  <c r="N126" i="45"/>
  <c r="O126" i="45" s="1"/>
  <c r="I126" i="45"/>
  <c r="M126" i="45" s="1"/>
  <c r="N125" i="45"/>
  <c r="O125" i="45" s="1"/>
  <c r="I125" i="45"/>
  <c r="M125" i="45" s="1"/>
  <c r="N124" i="45"/>
  <c r="O124" i="45" s="1"/>
  <c r="I124" i="45"/>
  <c r="M124" i="45" s="1"/>
  <c r="N123" i="45"/>
  <c r="O123" i="45" s="1"/>
  <c r="I123" i="45"/>
  <c r="M123" i="45" s="1"/>
  <c r="N122" i="45"/>
  <c r="O122" i="45" s="1"/>
  <c r="I122" i="45"/>
  <c r="M122" i="45" s="1"/>
  <c r="N121" i="45"/>
  <c r="O121" i="45" s="1"/>
  <c r="M121" i="45"/>
  <c r="K121" i="45"/>
  <c r="N120" i="45"/>
  <c r="O120" i="45" s="1"/>
  <c r="I120" i="45"/>
  <c r="M120" i="45" s="1"/>
  <c r="N119" i="45"/>
  <c r="O119" i="45" s="1"/>
  <c r="I119" i="45"/>
  <c r="M119" i="45" s="1"/>
  <c r="N118" i="45"/>
  <c r="O118" i="45" s="1"/>
  <c r="I118" i="45"/>
  <c r="M118" i="45" s="1"/>
  <c r="N117" i="45"/>
  <c r="O117" i="45" s="1"/>
  <c r="I117" i="45"/>
  <c r="M117" i="45" s="1"/>
  <c r="N116" i="45"/>
  <c r="O116" i="45" s="1"/>
  <c r="I116" i="45"/>
  <c r="M116" i="45" s="1"/>
  <c r="N115" i="45"/>
  <c r="O115" i="45" s="1"/>
  <c r="I115" i="45"/>
  <c r="M115" i="45" s="1"/>
  <c r="N114" i="45"/>
  <c r="O114" i="45" s="1"/>
  <c r="I114" i="45"/>
  <c r="K114" i="45" s="1"/>
  <c r="N113" i="45"/>
  <c r="O113" i="45" s="1"/>
  <c r="I113" i="45"/>
  <c r="M113" i="45" s="1"/>
  <c r="N112" i="45"/>
  <c r="O112" i="45" s="1"/>
  <c r="I112" i="45"/>
  <c r="M112" i="45" s="1"/>
  <c r="N111" i="45"/>
  <c r="O111" i="45" s="1"/>
  <c r="I111" i="45"/>
  <c r="M111" i="45" s="1"/>
  <c r="N110" i="45"/>
  <c r="O110" i="45" s="1"/>
  <c r="I110" i="45"/>
  <c r="M110" i="45" s="1"/>
  <c r="N109" i="45"/>
  <c r="O109" i="45" s="1"/>
  <c r="I109" i="45"/>
  <c r="M109" i="45" s="1"/>
  <c r="N108" i="45"/>
  <c r="O108" i="45" s="1"/>
  <c r="I108" i="45"/>
  <c r="M108" i="45" s="1"/>
  <c r="N107" i="45"/>
  <c r="O107" i="45" s="1"/>
  <c r="I107" i="45"/>
  <c r="M107" i="45" s="1"/>
  <c r="N106" i="45"/>
  <c r="O106" i="45" s="1"/>
  <c r="I106" i="45"/>
  <c r="K106" i="45" s="1"/>
  <c r="N105" i="45"/>
  <c r="O105" i="45" s="1"/>
  <c r="I105" i="45"/>
  <c r="M105" i="45" s="1"/>
  <c r="N104" i="45"/>
  <c r="O104" i="45" s="1"/>
  <c r="I104" i="45"/>
  <c r="M104" i="45" s="1"/>
  <c r="N103" i="45"/>
  <c r="E103" i="45"/>
  <c r="I103" i="45" s="1"/>
  <c r="N102" i="45"/>
  <c r="I102" i="45"/>
  <c r="M102" i="45" s="1"/>
  <c r="H101" i="45"/>
  <c r="E138" i="45" s="1"/>
  <c r="N98" i="45"/>
  <c r="I98" i="45"/>
  <c r="M98" i="45" s="1"/>
  <c r="N97" i="45"/>
  <c r="I97" i="45"/>
  <c r="M97" i="45" s="1"/>
  <c r="N96" i="45"/>
  <c r="M96" i="45"/>
  <c r="K96" i="45"/>
  <c r="N95" i="45"/>
  <c r="M95" i="45"/>
  <c r="K95" i="45"/>
  <c r="N94" i="45"/>
  <c r="I94" i="45"/>
  <c r="M94" i="45" s="1"/>
  <c r="H94" i="45"/>
  <c r="N93" i="45"/>
  <c r="I93" i="45"/>
  <c r="M93" i="45" s="1"/>
  <c r="H93" i="45"/>
  <c r="N92" i="45"/>
  <c r="I92" i="45"/>
  <c r="M92" i="45" s="1"/>
  <c r="H92" i="45"/>
  <c r="N91" i="45"/>
  <c r="I91" i="45"/>
  <c r="M91" i="45" s="1"/>
  <c r="H91" i="45"/>
  <c r="N90" i="45"/>
  <c r="I90" i="45"/>
  <c r="M90" i="45" s="1"/>
  <c r="H90" i="45"/>
  <c r="N89" i="45"/>
  <c r="I89" i="45"/>
  <c r="M89" i="45" s="1"/>
  <c r="H89" i="45"/>
  <c r="N88" i="45"/>
  <c r="M88" i="45"/>
  <c r="I88" i="45"/>
  <c r="K88" i="45" s="1"/>
  <c r="H88" i="45"/>
  <c r="N87" i="45"/>
  <c r="M87" i="45"/>
  <c r="I87" i="45"/>
  <c r="K87" i="45" s="1"/>
  <c r="H87" i="45"/>
  <c r="L86" i="45"/>
  <c r="L77" i="45" s="1"/>
  <c r="J86" i="45"/>
  <c r="J77" i="45" s="1"/>
  <c r="N85" i="45"/>
  <c r="M85" i="45"/>
  <c r="I85" i="45"/>
  <c r="K85" i="45" s="1"/>
  <c r="H85" i="45"/>
  <c r="N84" i="45"/>
  <c r="M84" i="45"/>
  <c r="I84" i="45"/>
  <c r="K84" i="45" s="1"/>
  <c r="H84" i="45"/>
  <c r="N83" i="45"/>
  <c r="M83" i="45"/>
  <c r="I83" i="45"/>
  <c r="K83" i="45" s="1"/>
  <c r="H83" i="45"/>
  <c r="N82" i="45"/>
  <c r="M82" i="45"/>
  <c r="I82" i="45"/>
  <c r="K82" i="45" s="1"/>
  <c r="H82" i="45"/>
  <c r="N81" i="45"/>
  <c r="M81" i="45"/>
  <c r="I81" i="45"/>
  <c r="K81" i="45" s="1"/>
  <c r="H81" i="45"/>
  <c r="N80" i="45"/>
  <c r="M80" i="45"/>
  <c r="I80" i="45"/>
  <c r="K80" i="45" s="1"/>
  <c r="H80" i="45"/>
  <c r="N79" i="45"/>
  <c r="M79" i="45"/>
  <c r="I79" i="45"/>
  <c r="K79" i="45" s="1"/>
  <c r="H79" i="45"/>
  <c r="N78" i="45"/>
  <c r="M78" i="45"/>
  <c r="I78" i="45"/>
  <c r="K78" i="45" s="1"/>
  <c r="H78" i="45"/>
  <c r="N76" i="45"/>
  <c r="M76" i="45"/>
  <c r="I76" i="45"/>
  <c r="K76" i="45" s="1"/>
  <c r="H76" i="45"/>
  <c r="N75" i="45"/>
  <c r="M75" i="45"/>
  <c r="I75" i="45"/>
  <c r="K75" i="45" s="1"/>
  <c r="H75" i="45"/>
  <c r="L74" i="45"/>
  <c r="J74" i="45"/>
  <c r="N72" i="45"/>
  <c r="M72" i="45"/>
  <c r="I72" i="45"/>
  <c r="K72" i="45" s="1"/>
  <c r="H72" i="45"/>
  <c r="N71" i="45"/>
  <c r="M71" i="45"/>
  <c r="K71" i="45"/>
  <c r="H71" i="45"/>
  <c r="L70" i="45"/>
  <c r="N68" i="45"/>
  <c r="M68" i="45"/>
  <c r="I68" i="45"/>
  <c r="K68" i="45" s="1"/>
  <c r="H68" i="45"/>
  <c r="N67" i="45"/>
  <c r="K67" i="45"/>
  <c r="N66" i="45"/>
  <c r="K66" i="45"/>
  <c r="N65" i="45"/>
  <c r="K65" i="45"/>
  <c r="N64" i="45"/>
  <c r="M64" i="45"/>
  <c r="I64" i="45"/>
  <c r="K64" i="45" s="1"/>
  <c r="H64" i="45"/>
  <c r="N63" i="45"/>
  <c r="M63" i="45"/>
  <c r="I63" i="45"/>
  <c r="K63" i="45" s="1"/>
  <c r="H63" i="45"/>
  <c r="N62" i="45"/>
  <c r="M62" i="45"/>
  <c r="I62" i="45"/>
  <c r="K62" i="45" s="1"/>
  <c r="H62" i="45"/>
  <c r="N61" i="45"/>
  <c r="M61" i="45"/>
  <c r="I61" i="45"/>
  <c r="K61" i="45" s="1"/>
  <c r="H61" i="45"/>
  <c r="N60" i="45"/>
  <c r="M60" i="45"/>
  <c r="I60" i="45"/>
  <c r="K60" i="45" s="1"/>
  <c r="H60" i="45"/>
  <c r="N59" i="45"/>
  <c r="M59" i="45"/>
  <c r="I59" i="45"/>
  <c r="K59" i="45" s="1"/>
  <c r="H59" i="45"/>
  <c r="N58" i="45"/>
  <c r="M58" i="45"/>
  <c r="I58" i="45"/>
  <c r="K58" i="45" s="1"/>
  <c r="H58" i="45"/>
  <c r="N57" i="45"/>
  <c r="M57" i="45"/>
  <c r="I57" i="45"/>
  <c r="K57" i="45" s="1"/>
  <c r="H57" i="45"/>
  <c r="N56" i="45"/>
  <c r="M56" i="45"/>
  <c r="I56" i="45"/>
  <c r="K56" i="45" s="1"/>
  <c r="H56" i="45"/>
  <c r="N55" i="45"/>
  <c r="M55" i="45"/>
  <c r="I55" i="45"/>
  <c r="K55" i="45" s="1"/>
  <c r="H55" i="45"/>
  <c r="N54" i="45"/>
  <c r="I54" i="45"/>
  <c r="M54" i="45" s="1"/>
  <c r="H54" i="45"/>
  <c r="N52" i="45"/>
  <c r="M52" i="45"/>
  <c r="I52" i="45"/>
  <c r="K52" i="45" s="1"/>
  <c r="H52" i="45"/>
  <c r="N51" i="45"/>
  <c r="M51" i="45"/>
  <c r="I51" i="45"/>
  <c r="K51" i="45" s="1"/>
  <c r="H51" i="45"/>
  <c r="N49" i="45"/>
  <c r="M49" i="45"/>
  <c r="I49" i="45"/>
  <c r="K49" i="45" s="1"/>
  <c r="H49" i="45"/>
  <c r="N48" i="45"/>
  <c r="M48" i="45"/>
  <c r="I48" i="45"/>
  <c r="K48" i="45" s="1"/>
  <c r="H48" i="45"/>
  <c r="N47" i="45"/>
  <c r="M47" i="45"/>
  <c r="I47" i="45"/>
  <c r="K47" i="45" s="1"/>
  <c r="H47" i="45"/>
  <c r="N46" i="45"/>
  <c r="M46" i="45"/>
  <c r="I46" i="45"/>
  <c r="K46" i="45" s="1"/>
  <c r="H46" i="45"/>
  <c r="N45" i="45"/>
  <c r="M45" i="45"/>
  <c r="I45" i="45"/>
  <c r="K45" i="45" s="1"/>
  <c r="H45" i="45"/>
  <c r="N44" i="45"/>
  <c r="M44" i="45"/>
  <c r="K44" i="45"/>
  <c r="H44" i="45"/>
  <c r="N43" i="45"/>
  <c r="M43" i="45"/>
  <c r="I43" i="45"/>
  <c r="K43" i="45" s="1"/>
  <c r="H43" i="45"/>
  <c r="N41" i="45"/>
  <c r="M41" i="45"/>
  <c r="I41" i="45"/>
  <c r="K41" i="45" s="1"/>
  <c r="N40" i="45"/>
  <c r="M40" i="45"/>
  <c r="I40" i="45"/>
  <c r="K40" i="45" s="1"/>
  <c r="H40" i="45"/>
  <c r="N39" i="45"/>
  <c r="M39" i="45"/>
  <c r="I39" i="45"/>
  <c r="K39" i="45" s="1"/>
  <c r="H39" i="45"/>
  <c r="N38" i="45"/>
  <c r="I38" i="45"/>
  <c r="K38" i="45" s="1"/>
  <c r="N37" i="45"/>
  <c r="M37" i="45"/>
  <c r="I37" i="45"/>
  <c r="K37" i="45" s="1"/>
  <c r="H37" i="45"/>
  <c r="N36" i="45"/>
  <c r="M36" i="45"/>
  <c r="I36" i="45"/>
  <c r="K36" i="45" s="1"/>
  <c r="H36" i="45"/>
  <c r="N35" i="45"/>
  <c r="M35" i="45"/>
  <c r="I35" i="45"/>
  <c r="K35" i="45" s="1"/>
  <c r="H35" i="45"/>
  <c r="N34" i="45"/>
  <c r="N33" i="45"/>
  <c r="M33" i="45"/>
  <c r="I33" i="45"/>
  <c r="K33" i="45" s="1"/>
  <c r="H33" i="45"/>
  <c r="N32" i="45"/>
  <c r="M32" i="45"/>
  <c r="I32" i="45"/>
  <c r="K32" i="45" s="1"/>
  <c r="N31" i="45"/>
  <c r="M31" i="45"/>
  <c r="I31" i="45"/>
  <c r="K31" i="45" s="1"/>
  <c r="H31" i="45"/>
  <c r="N30" i="45"/>
  <c r="M30" i="45"/>
  <c r="I30" i="45"/>
  <c r="K30" i="45" s="1"/>
  <c r="H30" i="45"/>
  <c r="N29" i="45"/>
  <c r="M29" i="45"/>
  <c r="I29" i="45"/>
  <c r="K29" i="45" s="1"/>
  <c r="H29" i="45"/>
  <c r="N28" i="45"/>
  <c r="M28" i="45"/>
  <c r="I28" i="45"/>
  <c r="K28" i="45" s="1"/>
  <c r="H28" i="45"/>
  <c r="N27" i="45"/>
  <c r="M27" i="45"/>
  <c r="I27" i="45"/>
  <c r="K27" i="45" s="1"/>
  <c r="H27" i="45"/>
  <c r="N25" i="45"/>
  <c r="M25" i="45"/>
  <c r="K25" i="45"/>
  <c r="N24" i="45"/>
  <c r="M24" i="45"/>
  <c r="I24" i="45"/>
  <c r="K24" i="45" s="1"/>
  <c r="H24" i="45"/>
  <c r="N18" i="45"/>
  <c r="M18" i="45"/>
  <c r="I18" i="45"/>
  <c r="K18" i="45" s="1"/>
  <c r="H18" i="45"/>
  <c r="N17" i="45"/>
  <c r="M17" i="45"/>
  <c r="I17" i="45"/>
  <c r="K17" i="45" s="1"/>
  <c r="H17" i="45"/>
  <c r="N16" i="45"/>
  <c r="M16" i="45"/>
  <c r="K16" i="45"/>
  <c r="H16" i="45"/>
  <c r="N15" i="45"/>
  <c r="M15" i="45"/>
  <c r="I15" i="45"/>
  <c r="K15" i="45" s="1"/>
  <c r="H15" i="45"/>
  <c r="N14" i="45"/>
  <c r="M14" i="45"/>
  <c r="I14" i="45"/>
  <c r="K14" i="45" s="1"/>
  <c r="H14" i="45"/>
  <c r="N13" i="45"/>
  <c r="M13" i="45"/>
  <c r="I13" i="45"/>
  <c r="K13" i="45" s="1"/>
  <c r="H13" i="45"/>
  <c r="N12" i="45"/>
  <c r="M12" i="45"/>
  <c r="I12" i="45"/>
  <c r="K12" i="45" s="1"/>
  <c r="H12" i="45"/>
  <c r="N11" i="45"/>
  <c r="M11" i="45"/>
  <c r="I11" i="45"/>
  <c r="K11" i="45" s="1"/>
  <c r="H11" i="45"/>
  <c r="N10" i="45"/>
  <c r="M10" i="45"/>
  <c r="I10" i="45"/>
  <c r="K10" i="45" s="1"/>
  <c r="H10" i="45"/>
  <c r="N9" i="45"/>
  <c r="M9" i="45"/>
  <c r="K9" i="45"/>
  <c r="H9" i="45"/>
  <c r="N8" i="45"/>
  <c r="M8" i="45"/>
  <c r="I8" i="45"/>
  <c r="K8" i="45" s="1"/>
  <c r="H8" i="45"/>
  <c r="I123" i="44"/>
  <c r="M123" i="44" s="1"/>
  <c r="N123" i="44"/>
  <c r="O123" i="44" s="1"/>
  <c r="N121" i="44"/>
  <c r="O121" i="44" s="1"/>
  <c r="I121" i="44"/>
  <c r="M121" i="44" s="1"/>
  <c r="I122" i="44"/>
  <c r="K122" i="44" s="1"/>
  <c r="N122" i="44"/>
  <c r="O122" i="44" s="1"/>
  <c r="E100" i="44"/>
  <c r="I100" i="44" s="1"/>
  <c r="M100" i="44" s="1"/>
  <c r="N81" i="44"/>
  <c r="M81" i="44"/>
  <c r="I81" i="44"/>
  <c r="K81" i="44" s="1"/>
  <c r="H81" i="44"/>
  <c r="I120" i="44"/>
  <c r="M120" i="44" s="1"/>
  <c r="N120" i="44"/>
  <c r="O120" i="44" s="1"/>
  <c r="M118" i="44"/>
  <c r="K118" i="44"/>
  <c r="M92" i="44"/>
  <c r="M93" i="44"/>
  <c r="K92" i="44"/>
  <c r="K93" i="44"/>
  <c r="N124" i="44"/>
  <c r="O124" i="44" s="1"/>
  <c r="I124" i="44"/>
  <c r="M124" i="44" s="1"/>
  <c r="N119" i="44"/>
  <c r="O119" i="44" s="1"/>
  <c r="I119" i="44"/>
  <c r="M119" i="44" s="1"/>
  <c r="N118" i="44"/>
  <c r="O118" i="44" s="1"/>
  <c r="N117" i="44"/>
  <c r="O117" i="44" s="1"/>
  <c r="I117" i="44"/>
  <c r="M117" i="44" s="1"/>
  <c r="N116" i="44"/>
  <c r="O116" i="44" s="1"/>
  <c r="I116" i="44"/>
  <c r="M116" i="44" s="1"/>
  <c r="N115" i="44"/>
  <c r="O115" i="44" s="1"/>
  <c r="I115" i="44"/>
  <c r="M115" i="44" s="1"/>
  <c r="N114" i="44"/>
  <c r="O114" i="44" s="1"/>
  <c r="I114" i="44"/>
  <c r="K114" i="44" s="1"/>
  <c r="N113" i="44"/>
  <c r="O113" i="44" s="1"/>
  <c r="I113" i="44"/>
  <c r="K113" i="44" s="1"/>
  <c r="N112" i="44"/>
  <c r="O112" i="44" s="1"/>
  <c r="I112" i="44"/>
  <c r="K112" i="44" s="1"/>
  <c r="N111" i="44"/>
  <c r="O111" i="44" s="1"/>
  <c r="I111" i="44"/>
  <c r="K111" i="44" s="1"/>
  <c r="N110" i="44"/>
  <c r="O110" i="44" s="1"/>
  <c r="I110" i="44"/>
  <c r="M110" i="44" s="1"/>
  <c r="N109" i="44"/>
  <c r="O109" i="44" s="1"/>
  <c r="I109" i="44"/>
  <c r="M109" i="44" s="1"/>
  <c r="N108" i="44"/>
  <c r="O108" i="44" s="1"/>
  <c r="I108" i="44"/>
  <c r="M108" i="44" s="1"/>
  <c r="N107" i="44"/>
  <c r="O107" i="44" s="1"/>
  <c r="I107" i="44"/>
  <c r="K107" i="44" s="1"/>
  <c r="N106" i="44"/>
  <c r="O106" i="44" s="1"/>
  <c r="I106" i="44"/>
  <c r="K106" i="44" s="1"/>
  <c r="N105" i="44"/>
  <c r="O105" i="44" s="1"/>
  <c r="I105" i="44"/>
  <c r="K105" i="44" s="1"/>
  <c r="N104" i="44"/>
  <c r="O104" i="44" s="1"/>
  <c r="I104" i="44"/>
  <c r="K104" i="44" s="1"/>
  <c r="N103" i="44"/>
  <c r="O103" i="44" s="1"/>
  <c r="I103" i="44"/>
  <c r="M103" i="44" s="1"/>
  <c r="N102" i="44"/>
  <c r="O102" i="44" s="1"/>
  <c r="I102" i="44"/>
  <c r="M102" i="44" s="1"/>
  <c r="N101" i="44"/>
  <c r="O101" i="44" s="1"/>
  <c r="I101" i="44"/>
  <c r="M101" i="44" s="1"/>
  <c r="N100" i="44"/>
  <c r="N99" i="44"/>
  <c r="O99" i="44" s="1"/>
  <c r="I99" i="44"/>
  <c r="K99" i="44" s="1"/>
  <c r="H98" i="44"/>
  <c r="E135" i="44" s="1"/>
  <c r="N95" i="44"/>
  <c r="I95" i="44"/>
  <c r="K95" i="44" s="1"/>
  <c r="N94" i="44"/>
  <c r="I94" i="44"/>
  <c r="M94" i="44" s="1"/>
  <c r="N93" i="44"/>
  <c r="N92" i="44"/>
  <c r="N91" i="44"/>
  <c r="I91" i="44"/>
  <c r="K91" i="44" s="1"/>
  <c r="H91" i="44"/>
  <c r="N90" i="44"/>
  <c r="I90" i="44"/>
  <c r="K90" i="44" s="1"/>
  <c r="H90" i="44"/>
  <c r="N89" i="44"/>
  <c r="I89" i="44"/>
  <c r="M89" i="44" s="1"/>
  <c r="H89" i="44"/>
  <c r="N88" i="44"/>
  <c r="I88" i="44"/>
  <c r="K88" i="44" s="1"/>
  <c r="H88" i="44"/>
  <c r="N87" i="44"/>
  <c r="I87" i="44"/>
  <c r="K87" i="44" s="1"/>
  <c r="H87" i="44"/>
  <c r="N86" i="44"/>
  <c r="I86" i="44"/>
  <c r="K86" i="44" s="1"/>
  <c r="H86" i="44"/>
  <c r="N85" i="44"/>
  <c r="M85" i="44"/>
  <c r="I85" i="44"/>
  <c r="K85" i="44" s="1"/>
  <c r="H85" i="44"/>
  <c r="N84" i="44"/>
  <c r="M84" i="44"/>
  <c r="I84" i="44"/>
  <c r="K84" i="44" s="1"/>
  <c r="H84" i="44"/>
  <c r="L83" i="44"/>
  <c r="L74" i="44" s="1"/>
  <c r="J83" i="44"/>
  <c r="J74" i="44" s="1"/>
  <c r="N82" i="44"/>
  <c r="M82" i="44"/>
  <c r="I82" i="44"/>
  <c r="K82" i="44" s="1"/>
  <c r="H82" i="44"/>
  <c r="N80" i="44"/>
  <c r="M80" i="44"/>
  <c r="I80" i="44"/>
  <c r="K80" i="44" s="1"/>
  <c r="H80" i="44"/>
  <c r="N79" i="44"/>
  <c r="M79" i="44"/>
  <c r="I79" i="44"/>
  <c r="K79" i="44" s="1"/>
  <c r="H79" i="44"/>
  <c r="N78" i="44"/>
  <c r="M78" i="44"/>
  <c r="I78" i="44"/>
  <c r="K78" i="44" s="1"/>
  <c r="H78" i="44"/>
  <c r="N77" i="44"/>
  <c r="M77" i="44"/>
  <c r="I77" i="44"/>
  <c r="K77" i="44" s="1"/>
  <c r="H77" i="44"/>
  <c r="N76" i="44"/>
  <c r="M76" i="44"/>
  <c r="I76" i="44"/>
  <c r="K76" i="44" s="1"/>
  <c r="H76" i="44"/>
  <c r="N75" i="44"/>
  <c r="M75" i="44"/>
  <c r="I75" i="44"/>
  <c r="K75" i="44" s="1"/>
  <c r="H75" i="44"/>
  <c r="N73" i="44"/>
  <c r="M73" i="44"/>
  <c r="I73" i="44"/>
  <c r="K73" i="44" s="1"/>
  <c r="H73" i="44"/>
  <c r="N72" i="44"/>
  <c r="M72" i="44"/>
  <c r="I72" i="44"/>
  <c r="K72" i="44" s="1"/>
  <c r="H72" i="44"/>
  <c r="L71" i="44"/>
  <c r="J71" i="44"/>
  <c r="N70" i="44"/>
  <c r="M70" i="44"/>
  <c r="I70" i="44"/>
  <c r="K70" i="44" s="1"/>
  <c r="H70" i="44"/>
  <c r="N69" i="44"/>
  <c r="M69" i="44"/>
  <c r="I69" i="44"/>
  <c r="K69" i="44" s="1"/>
  <c r="H69" i="44"/>
  <c r="N68" i="44"/>
  <c r="M68" i="44"/>
  <c r="K68" i="44"/>
  <c r="H68" i="44"/>
  <c r="L67" i="44"/>
  <c r="N65" i="44"/>
  <c r="M65" i="44"/>
  <c r="I65" i="44"/>
  <c r="K65" i="44" s="1"/>
  <c r="H65" i="44"/>
  <c r="N64" i="44"/>
  <c r="K64" i="44"/>
  <c r="N63" i="44"/>
  <c r="K63" i="44"/>
  <c r="N62" i="44"/>
  <c r="K62" i="44"/>
  <c r="N61" i="44"/>
  <c r="M61" i="44"/>
  <c r="I61" i="44"/>
  <c r="K61" i="44" s="1"/>
  <c r="H61" i="44"/>
  <c r="N60" i="44"/>
  <c r="M60" i="44"/>
  <c r="I60" i="44"/>
  <c r="K60" i="44" s="1"/>
  <c r="H60" i="44"/>
  <c r="N59" i="44"/>
  <c r="M59" i="44"/>
  <c r="I59" i="44"/>
  <c r="K59" i="44" s="1"/>
  <c r="H59" i="44"/>
  <c r="N58" i="44"/>
  <c r="M58" i="44"/>
  <c r="I58" i="44"/>
  <c r="K58" i="44" s="1"/>
  <c r="H58" i="44"/>
  <c r="N57" i="44"/>
  <c r="M57" i="44"/>
  <c r="I57" i="44"/>
  <c r="K57" i="44" s="1"/>
  <c r="H57" i="44"/>
  <c r="N56" i="44"/>
  <c r="M56" i="44"/>
  <c r="I56" i="44"/>
  <c r="K56" i="44" s="1"/>
  <c r="H56" i="44"/>
  <c r="N55" i="44"/>
  <c r="M55" i="44"/>
  <c r="I55" i="44"/>
  <c r="K55" i="44" s="1"/>
  <c r="H55" i="44"/>
  <c r="N54" i="44"/>
  <c r="M54" i="44"/>
  <c r="I54" i="44"/>
  <c r="K54" i="44" s="1"/>
  <c r="H54" i="44"/>
  <c r="N53" i="44"/>
  <c r="M53" i="44"/>
  <c r="I53" i="44"/>
  <c r="K53" i="44" s="1"/>
  <c r="H53" i="44"/>
  <c r="N52" i="44"/>
  <c r="M52" i="44"/>
  <c r="I52" i="44"/>
  <c r="K52" i="44" s="1"/>
  <c r="H52" i="44"/>
  <c r="N51" i="44"/>
  <c r="I51" i="44"/>
  <c r="M51" i="44" s="1"/>
  <c r="H51" i="44"/>
  <c r="N49" i="44"/>
  <c r="M49" i="44"/>
  <c r="I49" i="44"/>
  <c r="K49" i="44" s="1"/>
  <c r="H49" i="44"/>
  <c r="N48" i="44"/>
  <c r="M48" i="44"/>
  <c r="I48" i="44"/>
  <c r="K48" i="44" s="1"/>
  <c r="H48" i="44"/>
  <c r="N47" i="44"/>
  <c r="M47" i="44"/>
  <c r="I47" i="44"/>
  <c r="K47" i="44" s="1"/>
  <c r="H47" i="44"/>
  <c r="N46" i="44"/>
  <c r="M46" i="44"/>
  <c r="I46" i="44"/>
  <c r="K46" i="44" s="1"/>
  <c r="H46" i="44"/>
  <c r="N45" i="44"/>
  <c r="M45" i="44"/>
  <c r="I45" i="44"/>
  <c r="K45" i="44" s="1"/>
  <c r="H45" i="44"/>
  <c r="N44" i="44"/>
  <c r="M44" i="44"/>
  <c r="I44" i="44"/>
  <c r="K44" i="44" s="1"/>
  <c r="H44" i="44"/>
  <c r="N43" i="44"/>
  <c r="M43" i="44"/>
  <c r="I43" i="44"/>
  <c r="K43" i="44" s="1"/>
  <c r="H43" i="44"/>
  <c r="N42" i="44"/>
  <c r="M42" i="44"/>
  <c r="K42" i="44"/>
  <c r="H42" i="44"/>
  <c r="N41" i="44"/>
  <c r="M41" i="44"/>
  <c r="I41" i="44"/>
  <c r="K41" i="44" s="1"/>
  <c r="H41" i="44"/>
  <c r="N40" i="44"/>
  <c r="M40" i="44"/>
  <c r="I40" i="44"/>
  <c r="K40" i="44" s="1"/>
  <c r="N39" i="44"/>
  <c r="M39" i="44"/>
  <c r="I39" i="44"/>
  <c r="K39" i="44" s="1"/>
  <c r="H39" i="44"/>
  <c r="N38" i="44"/>
  <c r="M38" i="44"/>
  <c r="I38" i="44"/>
  <c r="K38" i="44" s="1"/>
  <c r="H38" i="44"/>
  <c r="N37" i="44"/>
  <c r="M37" i="44"/>
  <c r="I37" i="44"/>
  <c r="K37" i="44" s="1"/>
  <c r="H37" i="44"/>
  <c r="N36" i="44"/>
  <c r="M36" i="44"/>
  <c r="I36" i="44"/>
  <c r="K36" i="44" s="1"/>
  <c r="H36" i="44"/>
  <c r="N35" i="44"/>
  <c r="M35" i="44"/>
  <c r="I35" i="44"/>
  <c r="K35" i="44" s="1"/>
  <c r="H35" i="44"/>
  <c r="N34" i="44"/>
  <c r="M34" i="44"/>
  <c r="I34" i="44"/>
  <c r="K34" i="44" s="1"/>
  <c r="H34" i="44"/>
  <c r="N33" i="44"/>
  <c r="M33" i="44"/>
  <c r="I33" i="44"/>
  <c r="K33" i="44" s="1"/>
  <c r="H33" i="44"/>
  <c r="N32" i="44"/>
  <c r="M32" i="44"/>
  <c r="I32" i="44"/>
  <c r="K32" i="44" s="1"/>
  <c r="H32" i="44"/>
  <c r="N31" i="44"/>
  <c r="M31" i="44"/>
  <c r="I31" i="44"/>
  <c r="K31" i="44" s="1"/>
  <c r="N30" i="44"/>
  <c r="M30" i="44"/>
  <c r="I30" i="44"/>
  <c r="K30" i="44" s="1"/>
  <c r="H30" i="44"/>
  <c r="N29" i="44"/>
  <c r="M29" i="44"/>
  <c r="I29" i="44"/>
  <c r="K29" i="44" s="1"/>
  <c r="H29" i="44"/>
  <c r="N28" i="44"/>
  <c r="M28" i="44"/>
  <c r="I28" i="44"/>
  <c r="K28" i="44" s="1"/>
  <c r="H28" i="44"/>
  <c r="N27" i="44"/>
  <c r="M27" i="44"/>
  <c r="I27" i="44"/>
  <c r="K27" i="44" s="1"/>
  <c r="H27" i="44"/>
  <c r="N26" i="44"/>
  <c r="M26" i="44"/>
  <c r="I26" i="44"/>
  <c r="K26" i="44" s="1"/>
  <c r="H26" i="44"/>
  <c r="N19" i="44"/>
  <c r="M19" i="44"/>
  <c r="I19" i="44"/>
  <c r="K19" i="44" s="1"/>
  <c r="H19" i="44"/>
  <c r="N18" i="44"/>
  <c r="M18" i="44"/>
  <c r="I18" i="44"/>
  <c r="K18" i="44" s="1"/>
  <c r="H18" i="44"/>
  <c r="N17" i="44"/>
  <c r="M17" i="44"/>
  <c r="I17" i="44"/>
  <c r="K17" i="44" s="1"/>
  <c r="H17" i="44"/>
  <c r="N16" i="44"/>
  <c r="M16" i="44"/>
  <c r="K16" i="44"/>
  <c r="H16" i="44"/>
  <c r="N15" i="44"/>
  <c r="M15" i="44"/>
  <c r="I15" i="44"/>
  <c r="K15" i="44" s="1"/>
  <c r="H15" i="44"/>
  <c r="N14" i="44"/>
  <c r="M14" i="44"/>
  <c r="I14" i="44"/>
  <c r="K14" i="44" s="1"/>
  <c r="H14" i="44"/>
  <c r="N13" i="44"/>
  <c r="M13" i="44"/>
  <c r="I13" i="44"/>
  <c r="K13" i="44" s="1"/>
  <c r="H13" i="44"/>
  <c r="N12" i="44"/>
  <c r="M12" i="44"/>
  <c r="I12" i="44"/>
  <c r="K12" i="44" s="1"/>
  <c r="H12" i="44"/>
  <c r="N11" i="44"/>
  <c r="M11" i="44"/>
  <c r="I11" i="44"/>
  <c r="K11" i="44" s="1"/>
  <c r="H11" i="44"/>
  <c r="N10" i="44"/>
  <c r="M10" i="44"/>
  <c r="I10" i="44"/>
  <c r="K10" i="44" s="1"/>
  <c r="H10" i="44"/>
  <c r="N9" i="44"/>
  <c r="M9" i="44"/>
  <c r="K9" i="44"/>
  <c r="H9" i="44"/>
  <c r="N8" i="44"/>
  <c r="M8" i="44"/>
  <c r="I8" i="44"/>
  <c r="K8" i="44" s="1"/>
  <c r="H8" i="44"/>
  <c r="N104" i="43"/>
  <c r="O104" i="43" s="1"/>
  <c r="N105" i="43"/>
  <c r="O105" i="43" s="1"/>
  <c r="I103" i="43"/>
  <c r="M103" i="43" s="1"/>
  <c r="I104" i="43"/>
  <c r="K104" i="43" s="1"/>
  <c r="I105" i="43"/>
  <c r="M105" i="43" s="1"/>
  <c r="I102" i="43"/>
  <c r="M102" i="43" s="1"/>
  <c r="N102" i="43"/>
  <c r="O102" i="43" s="1"/>
  <c r="N103" i="43"/>
  <c r="O103" i="43" s="1"/>
  <c r="N100" i="43"/>
  <c r="O100" i="43" s="1"/>
  <c r="N101" i="43"/>
  <c r="O101" i="43" s="1"/>
  <c r="I100" i="43"/>
  <c r="M100" i="43" s="1"/>
  <c r="I101" i="43"/>
  <c r="M101" i="43" s="1"/>
  <c r="N89" i="43"/>
  <c r="N90" i="43"/>
  <c r="I90" i="43"/>
  <c r="M90" i="43" s="1"/>
  <c r="I89" i="43"/>
  <c r="M89" i="43" s="1"/>
  <c r="N86" i="43"/>
  <c r="M80" i="43"/>
  <c r="M79" i="43"/>
  <c r="N81" i="43"/>
  <c r="N80" i="43"/>
  <c r="N79" i="43"/>
  <c r="N82" i="43"/>
  <c r="N83" i="43"/>
  <c r="N84" i="43"/>
  <c r="N85" i="43"/>
  <c r="N87" i="43"/>
  <c r="I82" i="43"/>
  <c r="K82" i="43" s="1"/>
  <c r="I83" i="43"/>
  <c r="M83" i="43" s="1"/>
  <c r="I84" i="43"/>
  <c r="K84" i="43" s="1"/>
  <c r="I85" i="43"/>
  <c r="M85" i="43" s="1"/>
  <c r="I86" i="43"/>
  <c r="K86" i="43" s="1"/>
  <c r="O87" i="43"/>
  <c r="H82" i="43"/>
  <c r="H83" i="43"/>
  <c r="H84" i="43"/>
  <c r="H85" i="43"/>
  <c r="H86" i="43"/>
  <c r="J42" i="48" l="1"/>
  <c r="L42" i="48" s="1"/>
  <c r="P42" i="48" s="1"/>
  <c r="I50" i="48"/>
  <c r="P94" i="48"/>
  <c r="J34" i="48"/>
  <c r="L34" i="48" s="1"/>
  <c r="P49" i="48"/>
  <c r="N90" i="48"/>
  <c r="P90" i="48" s="1"/>
  <c r="P29" i="48"/>
  <c r="I31" i="48"/>
  <c r="P31" i="48" s="1"/>
  <c r="P82" i="48"/>
  <c r="J51" i="48"/>
  <c r="L51" i="48" s="1"/>
  <c r="N67" i="48"/>
  <c r="I130" i="48" s="1"/>
  <c r="P68" i="48"/>
  <c r="P51" i="48"/>
  <c r="P74" i="48"/>
  <c r="P15" i="48"/>
  <c r="P17" i="48"/>
  <c r="P19" i="48"/>
  <c r="N51" i="48"/>
  <c r="P99" i="48"/>
  <c r="P18" i="48"/>
  <c r="P46" i="48"/>
  <c r="P30" i="48"/>
  <c r="P53" i="48"/>
  <c r="L102" i="48"/>
  <c r="L110" i="48"/>
  <c r="N118" i="48"/>
  <c r="P12" i="48"/>
  <c r="K56" i="47"/>
  <c r="K55" i="47" s="1"/>
  <c r="F136" i="47" s="1"/>
  <c r="P14" i="48"/>
  <c r="P21" i="48"/>
  <c r="P23" i="48"/>
  <c r="I36" i="48"/>
  <c r="P79" i="48"/>
  <c r="N105" i="48"/>
  <c r="N113" i="48"/>
  <c r="P59" i="48"/>
  <c r="H24" i="44"/>
  <c r="P16" i="48"/>
  <c r="J36" i="48"/>
  <c r="L36" i="48" s="1"/>
  <c r="P36" i="48" s="1"/>
  <c r="P65" i="48"/>
  <c r="P81" i="48"/>
  <c r="O84" i="48"/>
  <c r="H34" i="45"/>
  <c r="H26" i="45" s="1"/>
  <c r="E132" i="45" s="1"/>
  <c r="H38" i="45"/>
  <c r="O54" i="47"/>
  <c r="K92" i="47"/>
  <c r="O92" i="47" s="1"/>
  <c r="P20" i="48"/>
  <c r="P22" i="48"/>
  <c r="P24" i="48"/>
  <c r="P35" i="48"/>
  <c r="P37" i="48"/>
  <c r="P60" i="48"/>
  <c r="L67" i="48"/>
  <c r="G130" i="48" s="1"/>
  <c r="P71" i="48"/>
  <c r="N98" i="48"/>
  <c r="L106" i="48"/>
  <c r="L114" i="48"/>
  <c r="N122" i="48"/>
  <c r="N72" i="48"/>
  <c r="I131" i="48" s="1"/>
  <c r="P88" i="48"/>
  <c r="L95" i="48"/>
  <c r="N101" i="48"/>
  <c r="N109" i="48"/>
  <c r="I34" i="45"/>
  <c r="K34" i="45" s="1"/>
  <c r="O24" i="47"/>
  <c r="P27" i="48"/>
  <c r="P43" i="48"/>
  <c r="P54" i="48"/>
  <c r="P57" i="48"/>
  <c r="P62" i="48"/>
  <c r="I21" i="44"/>
  <c r="K21" i="44" s="1"/>
  <c r="J31" i="48"/>
  <c r="L31" i="48" s="1"/>
  <c r="J33" i="48"/>
  <c r="L33" i="48" s="1"/>
  <c r="P33" i="48" s="1"/>
  <c r="P39" i="48"/>
  <c r="J50" i="48"/>
  <c r="L50" i="48" s="1"/>
  <c r="P50" i="48" s="1"/>
  <c r="P64" i="48"/>
  <c r="P80" i="48"/>
  <c r="P86" i="48"/>
  <c r="P8" i="48"/>
  <c r="P58" i="48"/>
  <c r="P66" i="48"/>
  <c r="P25" i="48"/>
  <c r="P40" i="48"/>
  <c r="P38" i="48"/>
  <c r="N7" i="48"/>
  <c r="I127" i="48" s="1"/>
  <c r="P13" i="48"/>
  <c r="N92" i="48"/>
  <c r="P92" i="48" s="1"/>
  <c r="P93" i="48"/>
  <c r="N123" i="48"/>
  <c r="I84" i="48"/>
  <c r="F133" i="48" s="1"/>
  <c r="P95" i="48"/>
  <c r="P73" i="48"/>
  <c r="P63" i="48"/>
  <c r="P48" i="48"/>
  <c r="P70" i="48"/>
  <c r="P47" i="48"/>
  <c r="P45" i="48"/>
  <c r="P44" i="48"/>
  <c r="P11" i="48"/>
  <c r="I7" i="48"/>
  <c r="F127" i="48" s="1"/>
  <c r="P10" i="48"/>
  <c r="P9" i="48"/>
  <c r="I52" i="48"/>
  <c r="L56" i="48"/>
  <c r="L55" i="48" s="1"/>
  <c r="G129" i="48" s="1"/>
  <c r="P61" i="48"/>
  <c r="O75" i="48"/>
  <c r="P83" i="48"/>
  <c r="N87" i="48"/>
  <c r="L87" i="48"/>
  <c r="N89" i="48"/>
  <c r="L89" i="48"/>
  <c r="N91" i="48"/>
  <c r="L91" i="48"/>
  <c r="N34" i="48"/>
  <c r="P34" i="48" s="1"/>
  <c r="O67" i="48"/>
  <c r="P76" i="48"/>
  <c r="I75" i="48"/>
  <c r="P77" i="48"/>
  <c r="N96" i="48"/>
  <c r="L96" i="48"/>
  <c r="O97" i="48"/>
  <c r="N120" i="48"/>
  <c r="L120" i="48"/>
  <c r="L7" i="48"/>
  <c r="G127" i="48" s="1"/>
  <c r="P28" i="48"/>
  <c r="P41" i="48"/>
  <c r="N52" i="48"/>
  <c r="I67" i="48"/>
  <c r="F130" i="48" s="1"/>
  <c r="P78" i="48"/>
  <c r="P85" i="48"/>
  <c r="N99" i="48"/>
  <c r="L99" i="48"/>
  <c r="P97" i="48"/>
  <c r="N103" i="48"/>
  <c r="L103" i="48"/>
  <c r="N107" i="48"/>
  <c r="L107" i="48"/>
  <c r="N111" i="48"/>
  <c r="L111" i="48"/>
  <c r="N115" i="48"/>
  <c r="L115" i="48"/>
  <c r="P69" i="48"/>
  <c r="I72" i="48"/>
  <c r="L100" i="48"/>
  <c r="L104" i="48"/>
  <c r="L108" i="48"/>
  <c r="L112" i="48"/>
  <c r="L116" i="48"/>
  <c r="L121" i="48"/>
  <c r="N104" i="47"/>
  <c r="N89" i="47"/>
  <c r="I24" i="44"/>
  <c r="K24" i="44" s="1"/>
  <c r="O73" i="47"/>
  <c r="I52" i="47"/>
  <c r="K52" i="47" s="1"/>
  <c r="O52" i="47" s="1"/>
  <c r="O65" i="47"/>
  <c r="K101" i="47"/>
  <c r="O101" i="47" s="1"/>
  <c r="O9" i="47"/>
  <c r="O11" i="47"/>
  <c r="O15" i="47"/>
  <c r="O17" i="47"/>
  <c r="I50" i="47"/>
  <c r="K50" i="47" s="1"/>
  <c r="H77" i="47"/>
  <c r="E138" i="47" s="1"/>
  <c r="M50" i="47"/>
  <c r="O100" i="47"/>
  <c r="O16" i="47"/>
  <c r="M100" i="47"/>
  <c r="O91" i="47"/>
  <c r="M72" i="47"/>
  <c r="H137" i="47" s="1"/>
  <c r="N72" i="47"/>
  <c r="O46" i="47"/>
  <c r="O40" i="47"/>
  <c r="H51" i="47"/>
  <c r="I51" i="47"/>
  <c r="K51" i="47" s="1"/>
  <c r="O18" i="47"/>
  <c r="O47" i="47"/>
  <c r="O66" i="47"/>
  <c r="O74" i="47"/>
  <c r="O82" i="47"/>
  <c r="O87" i="47"/>
  <c r="M95" i="47"/>
  <c r="O95" i="47" s="1"/>
  <c r="M108" i="47"/>
  <c r="K121" i="47"/>
  <c r="M126" i="47"/>
  <c r="I33" i="47"/>
  <c r="K33" i="47" s="1"/>
  <c r="I42" i="47"/>
  <c r="K42" i="47" s="1"/>
  <c r="O42" i="47" s="1"/>
  <c r="O98" i="47"/>
  <c r="O49" i="47"/>
  <c r="O53" i="47"/>
  <c r="O59" i="47"/>
  <c r="O63" i="47"/>
  <c r="O84" i="47"/>
  <c r="M105" i="47"/>
  <c r="H89" i="47"/>
  <c r="E140" i="47" s="1"/>
  <c r="M33" i="47"/>
  <c r="I38" i="47"/>
  <c r="K38" i="47" s="1"/>
  <c r="O56" i="47"/>
  <c r="O78" i="47"/>
  <c r="K96" i="47"/>
  <c r="O96" i="47" s="1"/>
  <c r="O106" i="47"/>
  <c r="M113" i="47"/>
  <c r="M116" i="47"/>
  <c r="K122" i="47"/>
  <c r="O8" i="47"/>
  <c r="O19" i="47"/>
  <c r="O64" i="47"/>
  <c r="K72" i="47"/>
  <c r="F137" i="47" s="1"/>
  <c r="O99" i="47"/>
  <c r="O21" i="47"/>
  <c r="O23" i="47"/>
  <c r="O45" i="47"/>
  <c r="O85" i="47"/>
  <c r="H38" i="47"/>
  <c r="M117" i="47"/>
  <c r="M129" i="47"/>
  <c r="O30" i="47"/>
  <c r="O35" i="47"/>
  <c r="O41" i="47"/>
  <c r="O44" i="47"/>
  <c r="O37" i="47"/>
  <c r="O39" i="47"/>
  <c r="O32" i="47"/>
  <c r="O29" i="47"/>
  <c r="M7" i="47"/>
  <c r="H134" i="47" s="1"/>
  <c r="O13" i="47"/>
  <c r="O48" i="47"/>
  <c r="O43" i="47"/>
  <c r="H72" i="47"/>
  <c r="E137" i="47" s="1"/>
  <c r="N80" i="47"/>
  <c r="O57" i="47"/>
  <c r="O61" i="47"/>
  <c r="O75" i="47"/>
  <c r="O81" i="47"/>
  <c r="O88" i="47"/>
  <c r="O90" i="47"/>
  <c r="O58" i="47"/>
  <c r="O60" i="47"/>
  <c r="O62" i="47"/>
  <c r="O83" i="47"/>
  <c r="M106" i="47"/>
  <c r="K106" i="47"/>
  <c r="K7" i="47"/>
  <c r="F134" i="47" s="1"/>
  <c r="O10" i="47"/>
  <c r="O12" i="47"/>
  <c r="O14" i="47"/>
  <c r="K77" i="47"/>
  <c r="F138" i="47" s="1"/>
  <c r="O79" i="47"/>
  <c r="O20" i="47"/>
  <c r="O22" i="47"/>
  <c r="O27" i="47"/>
  <c r="O70" i="47"/>
  <c r="O104" i="47"/>
  <c r="M34" i="47"/>
  <c r="H80" i="47"/>
  <c r="K94" i="47"/>
  <c r="O94" i="47" s="1"/>
  <c r="K110" i="47"/>
  <c r="K118" i="47"/>
  <c r="H7" i="47"/>
  <c r="E134" i="47" s="1"/>
  <c r="M77" i="47"/>
  <c r="H138" i="47" s="1"/>
  <c r="O105" i="47"/>
  <c r="K107" i="47"/>
  <c r="K115" i="47"/>
  <c r="K123" i="47"/>
  <c r="K128" i="47"/>
  <c r="H31" i="47"/>
  <c r="H36" i="47"/>
  <c r="K93" i="47"/>
  <c r="O93" i="47" s="1"/>
  <c r="K97" i="47"/>
  <c r="O97" i="47" s="1"/>
  <c r="K112" i="47"/>
  <c r="K120" i="47"/>
  <c r="K125" i="47"/>
  <c r="I31" i="47"/>
  <c r="K31" i="47" s="1"/>
  <c r="I36" i="47"/>
  <c r="K36" i="47" s="1"/>
  <c r="K109" i="47"/>
  <c r="K130" i="47"/>
  <c r="O28" i="47"/>
  <c r="O76" i="47"/>
  <c r="K114" i="47"/>
  <c r="K127" i="47"/>
  <c r="H34" i="47"/>
  <c r="K111" i="47"/>
  <c r="K119" i="47"/>
  <c r="H50" i="45"/>
  <c r="I50" i="45"/>
  <c r="K50" i="45" s="1"/>
  <c r="O50" i="45" s="1"/>
  <c r="O42" i="45"/>
  <c r="H22" i="44"/>
  <c r="O22" i="44" s="1"/>
  <c r="I22" i="44"/>
  <c r="K22" i="44" s="1"/>
  <c r="M67" i="44"/>
  <c r="H131" i="44" s="1"/>
  <c r="M21" i="44"/>
  <c r="O21" i="44" s="1"/>
  <c r="H23" i="44"/>
  <c r="I23" i="44"/>
  <c r="K23" i="44" s="1"/>
  <c r="O20" i="44"/>
  <c r="O24" i="44"/>
  <c r="O73" i="44"/>
  <c r="O23" i="45"/>
  <c r="O20" i="45"/>
  <c r="O22" i="45"/>
  <c r="O21" i="45"/>
  <c r="O19" i="45"/>
  <c r="O71" i="45"/>
  <c r="M74" i="45"/>
  <c r="H135" i="45" s="1"/>
  <c r="O32" i="45"/>
  <c r="O25" i="45"/>
  <c r="O52" i="45"/>
  <c r="O76" i="45"/>
  <c r="K104" i="45"/>
  <c r="O30" i="45"/>
  <c r="O96" i="45"/>
  <c r="K113" i="45"/>
  <c r="O81" i="45"/>
  <c r="K97" i="45"/>
  <c r="O97" i="45" s="1"/>
  <c r="K110" i="45"/>
  <c r="K126" i="45"/>
  <c r="H70" i="45"/>
  <c r="E134" i="45" s="1"/>
  <c r="O95" i="45"/>
  <c r="K118" i="45"/>
  <c r="K102" i="45"/>
  <c r="K112" i="45"/>
  <c r="O44" i="45"/>
  <c r="O17" i="45"/>
  <c r="O28" i="45"/>
  <c r="K54" i="45"/>
  <c r="O54" i="45" s="1"/>
  <c r="O58" i="45"/>
  <c r="N86" i="45"/>
  <c r="K119" i="45"/>
  <c r="M127" i="45"/>
  <c r="K111" i="45"/>
  <c r="K125" i="45"/>
  <c r="M114" i="45"/>
  <c r="K120" i="45"/>
  <c r="K123" i="45"/>
  <c r="K92" i="45"/>
  <c r="O92" i="45" s="1"/>
  <c r="M106" i="45"/>
  <c r="O72" i="45"/>
  <c r="K70" i="45"/>
  <c r="F134" i="45" s="1"/>
  <c r="O73" i="45"/>
  <c r="M7" i="45"/>
  <c r="H131" i="45" s="1"/>
  <c r="O12" i="45"/>
  <c r="O39" i="45"/>
  <c r="O41" i="45"/>
  <c r="O46" i="45"/>
  <c r="O60" i="45"/>
  <c r="O63" i="45"/>
  <c r="N70" i="45"/>
  <c r="O83" i="45"/>
  <c r="O88" i="45"/>
  <c r="K105" i="45"/>
  <c r="O14" i="45"/>
  <c r="O48" i="45"/>
  <c r="O78" i="45"/>
  <c r="O85" i="45"/>
  <c r="O87" i="45"/>
  <c r="O33" i="45"/>
  <c r="O38" i="45"/>
  <c r="O55" i="45"/>
  <c r="O57" i="45"/>
  <c r="O62" i="45"/>
  <c r="K124" i="45"/>
  <c r="O11" i="45"/>
  <c r="O31" i="45"/>
  <c r="O45" i="45"/>
  <c r="O51" i="45"/>
  <c r="O64" i="45"/>
  <c r="O82" i="45"/>
  <c r="K93" i="45"/>
  <c r="O93" i="45" s="1"/>
  <c r="K98" i="45"/>
  <c r="O98" i="45" s="1"/>
  <c r="O103" i="45"/>
  <c r="O43" i="45"/>
  <c r="O80" i="45"/>
  <c r="K89" i="45"/>
  <c r="O89" i="45" s="1"/>
  <c r="O35" i="45"/>
  <c r="O37" i="45"/>
  <c r="O59" i="45"/>
  <c r="O61" i="45"/>
  <c r="H74" i="45"/>
  <c r="E135" i="45" s="1"/>
  <c r="H86" i="45"/>
  <c r="E137" i="45" s="1"/>
  <c r="O10" i="45"/>
  <c r="O13" i="45"/>
  <c r="O15" i="45"/>
  <c r="O47" i="45"/>
  <c r="O49" i="45"/>
  <c r="O68" i="45"/>
  <c r="O79" i="45"/>
  <c r="O84" i="45"/>
  <c r="M26" i="45"/>
  <c r="H132" i="45" s="1"/>
  <c r="O40" i="45"/>
  <c r="O36" i="45"/>
  <c r="O56" i="45"/>
  <c r="O101" i="45"/>
  <c r="I138" i="45" s="1"/>
  <c r="N101" i="45"/>
  <c r="O102" i="45"/>
  <c r="N77" i="45"/>
  <c r="H7" i="45"/>
  <c r="E131" i="45" s="1"/>
  <c r="O24" i="45"/>
  <c r="O16" i="45"/>
  <c r="K26" i="45"/>
  <c r="F132" i="45" s="1"/>
  <c r="O27" i="45"/>
  <c r="O75" i="45"/>
  <c r="K74" i="45"/>
  <c r="F135" i="45" s="1"/>
  <c r="O29" i="45"/>
  <c r="O8" i="45"/>
  <c r="K7" i="45"/>
  <c r="F131" i="45" s="1"/>
  <c r="M86" i="45"/>
  <c r="M103" i="45"/>
  <c r="K103" i="45"/>
  <c r="O18" i="45"/>
  <c r="O9" i="45"/>
  <c r="H77" i="45"/>
  <c r="K91" i="45"/>
  <c r="O91" i="45" s="1"/>
  <c r="K107" i="45"/>
  <c r="K115" i="45"/>
  <c r="M70" i="45"/>
  <c r="H134" i="45" s="1"/>
  <c r="K90" i="45"/>
  <c r="K94" i="45"/>
  <c r="O94" i="45" s="1"/>
  <c r="K109" i="45"/>
  <c r="K117" i="45"/>
  <c r="K122" i="45"/>
  <c r="K108" i="45"/>
  <c r="K116" i="45"/>
  <c r="H71" i="44"/>
  <c r="E132" i="44" s="1"/>
  <c r="O93" i="44"/>
  <c r="K123" i="44"/>
  <c r="O15" i="44"/>
  <c r="K120" i="44"/>
  <c r="O92" i="44"/>
  <c r="O12" i="44"/>
  <c r="O19" i="44"/>
  <c r="M87" i="44"/>
  <c r="O87" i="44" s="1"/>
  <c r="K116" i="44"/>
  <c r="O81" i="44"/>
  <c r="K121" i="44"/>
  <c r="O59" i="44"/>
  <c r="K110" i="44"/>
  <c r="O75" i="44"/>
  <c r="K94" i="44"/>
  <c r="O11" i="44"/>
  <c r="O18" i="44"/>
  <c r="M111" i="44"/>
  <c r="M107" i="44"/>
  <c r="M106" i="44"/>
  <c r="K103" i="44"/>
  <c r="M105" i="44"/>
  <c r="K102" i="44"/>
  <c r="K119" i="44"/>
  <c r="M114" i="44"/>
  <c r="M113" i="44"/>
  <c r="M122" i="44"/>
  <c r="O100" i="44"/>
  <c r="O76" i="44"/>
  <c r="O17" i="44"/>
  <c r="K25" i="44"/>
  <c r="F129" i="44" s="1"/>
  <c r="O28" i="44"/>
  <c r="O34" i="44"/>
  <c r="O39" i="44"/>
  <c r="O45" i="44"/>
  <c r="O56" i="44"/>
  <c r="M88" i="44"/>
  <c r="O88" i="44" s="1"/>
  <c r="K117" i="44"/>
  <c r="K109" i="44"/>
  <c r="K101" i="44"/>
  <c r="M112" i="44"/>
  <c r="M104" i="44"/>
  <c r="O14" i="44"/>
  <c r="O53" i="44"/>
  <c r="O61" i="44"/>
  <c r="N67" i="44"/>
  <c r="M95" i="44"/>
  <c r="O95" i="44" s="1"/>
  <c r="K108" i="44"/>
  <c r="K100" i="44"/>
  <c r="O9" i="44"/>
  <c r="O16" i="44"/>
  <c r="O36" i="44"/>
  <c r="O47" i="44"/>
  <c r="K51" i="44"/>
  <c r="K50" i="44" s="1"/>
  <c r="F130" i="44" s="1"/>
  <c r="O58" i="44"/>
  <c r="H67" i="44"/>
  <c r="E131" i="44" s="1"/>
  <c r="M91" i="44"/>
  <c r="O91" i="44" s="1"/>
  <c r="K115" i="44"/>
  <c r="O82" i="44"/>
  <c r="O55" i="44"/>
  <c r="M71" i="44"/>
  <c r="H132" i="44" s="1"/>
  <c r="O77" i="44"/>
  <c r="O10" i="44"/>
  <c r="O13" i="44"/>
  <c r="M7" i="44"/>
  <c r="H128" i="44" s="1"/>
  <c r="O52" i="44"/>
  <c r="O60" i="44"/>
  <c r="O65" i="44"/>
  <c r="O57" i="44"/>
  <c r="K124" i="44"/>
  <c r="M99" i="44"/>
  <c r="N98" i="44"/>
  <c r="H83" i="44"/>
  <c r="E134" i="44" s="1"/>
  <c r="N83" i="44"/>
  <c r="O84" i="44"/>
  <c r="O78" i="44"/>
  <c r="O80" i="44"/>
  <c r="N74" i="44"/>
  <c r="O70" i="44"/>
  <c r="O54" i="44"/>
  <c r="M25" i="44"/>
  <c r="H129" i="44" s="1"/>
  <c r="O27" i="44"/>
  <c r="O31" i="44"/>
  <c r="O40" i="44"/>
  <c r="O35" i="44"/>
  <c r="O46" i="44"/>
  <c r="O29" i="44"/>
  <c r="O33" i="44"/>
  <c r="O38" i="44"/>
  <c r="O42" i="44"/>
  <c r="O44" i="44"/>
  <c r="O49" i="44"/>
  <c r="O37" i="44"/>
  <c r="O48" i="44"/>
  <c r="O26" i="44"/>
  <c r="O30" i="44"/>
  <c r="O32" i="44"/>
  <c r="O41" i="44"/>
  <c r="O43" i="44"/>
  <c r="O8" i="44"/>
  <c r="K7" i="44"/>
  <c r="F128" i="44" s="1"/>
  <c r="O94" i="44"/>
  <c r="O72" i="44"/>
  <c r="K71" i="44"/>
  <c r="F132" i="44" s="1"/>
  <c r="O98" i="44"/>
  <c r="O69" i="44"/>
  <c r="K67" i="44"/>
  <c r="F131" i="44" s="1"/>
  <c r="O85" i="44"/>
  <c r="O79" i="44"/>
  <c r="H25" i="44"/>
  <c r="E129" i="44" s="1"/>
  <c r="H74" i="44"/>
  <c r="K89" i="44"/>
  <c r="O89" i="44" s="1"/>
  <c r="O68" i="44"/>
  <c r="M86" i="44"/>
  <c r="O86" i="44" s="1"/>
  <c r="M90" i="44"/>
  <c r="O90" i="44" s="1"/>
  <c r="H7" i="44"/>
  <c r="E128" i="44" s="1"/>
  <c r="K89" i="43"/>
  <c r="O89" i="43" s="1"/>
  <c r="K105" i="43"/>
  <c r="K103" i="43"/>
  <c r="M104" i="43"/>
  <c r="K90" i="43"/>
  <c r="O90" i="43" s="1"/>
  <c r="K100" i="43"/>
  <c r="K102" i="43"/>
  <c r="K101" i="43"/>
  <c r="M86" i="43"/>
  <c r="O86" i="43" s="1"/>
  <c r="M82" i="43"/>
  <c r="O82" i="43" s="1"/>
  <c r="M84" i="43"/>
  <c r="O84" i="43" s="1"/>
  <c r="K85" i="43"/>
  <c r="O85" i="43" s="1"/>
  <c r="K83" i="43"/>
  <c r="O83" i="43" s="1"/>
  <c r="N76" i="43"/>
  <c r="N77" i="43"/>
  <c r="N112" i="43"/>
  <c r="O112" i="43" s="1"/>
  <c r="N113" i="43"/>
  <c r="O113" i="43" s="1"/>
  <c r="N114" i="43"/>
  <c r="O114" i="43" s="1"/>
  <c r="N115" i="43"/>
  <c r="O115" i="43"/>
  <c r="N27" i="43"/>
  <c r="M27" i="43"/>
  <c r="I27" i="43"/>
  <c r="K27" i="43" s="1"/>
  <c r="N36" i="43"/>
  <c r="M36" i="43"/>
  <c r="I36" i="43"/>
  <c r="K36" i="43" s="1"/>
  <c r="I115" i="43"/>
  <c r="M115" i="43" s="1"/>
  <c r="I114" i="43"/>
  <c r="M114" i="43" s="1"/>
  <c r="M113" i="43"/>
  <c r="K115" i="43"/>
  <c r="K113" i="43"/>
  <c r="I112" i="43"/>
  <c r="M112" i="43" s="1"/>
  <c r="I26" i="48" l="1"/>
  <c r="F128" i="48" s="1"/>
  <c r="L26" i="48"/>
  <c r="G128" i="48" s="1"/>
  <c r="P87" i="48"/>
  <c r="N26" i="48"/>
  <c r="I128" i="48" s="1"/>
  <c r="M89" i="47"/>
  <c r="H140" i="47" s="1"/>
  <c r="O50" i="47"/>
  <c r="O34" i="45"/>
  <c r="M26" i="47"/>
  <c r="H135" i="47" s="1"/>
  <c r="L97" i="48"/>
  <c r="G134" i="48" s="1"/>
  <c r="P91" i="48"/>
  <c r="P67" i="48"/>
  <c r="J130" i="48" s="1"/>
  <c r="N97" i="48"/>
  <c r="I134" i="48" s="1"/>
  <c r="O38" i="47"/>
  <c r="P7" i="48"/>
  <c r="J127" i="48" s="1"/>
  <c r="P96" i="48"/>
  <c r="J134" i="48"/>
  <c r="L84" i="48"/>
  <c r="P72" i="48"/>
  <c r="J131" i="48" s="1"/>
  <c r="F131" i="48"/>
  <c r="F132" i="48"/>
  <c r="N84" i="48"/>
  <c r="P56" i="48"/>
  <c r="P89" i="48"/>
  <c r="P52" i="48"/>
  <c r="P26" i="48" s="1"/>
  <c r="J128" i="48" s="1"/>
  <c r="M104" i="47"/>
  <c r="H141" i="47" s="1"/>
  <c r="O33" i="47"/>
  <c r="O51" i="47"/>
  <c r="K26" i="47"/>
  <c r="F135" i="47" s="1"/>
  <c r="K104" i="47"/>
  <c r="F141" i="47" s="1"/>
  <c r="O36" i="47"/>
  <c r="O31" i="47"/>
  <c r="H26" i="47"/>
  <c r="E135" i="47" s="1"/>
  <c r="O7" i="47"/>
  <c r="I134" i="47" s="1"/>
  <c r="O72" i="47"/>
  <c r="I137" i="47" s="1"/>
  <c r="E139" i="47"/>
  <c r="I141" i="47"/>
  <c r="K89" i="47"/>
  <c r="O89" i="47"/>
  <c r="I140" i="47" s="1"/>
  <c r="O77" i="47"/>
  <c r="I138" i="47" s="1"/>
  <c r="O34" i="47"/>
  <c r="M80" i="47"/>
  <c r="H139" i="47" s="1"/>
  <c r="O23" i="44"/>
  <c r="K53" i="45"/>
  <c r="F133" i="45" s="1"/>
  <c r="M101" i="45"/>
  <c r="H138" i="45" s="1"/>
  <c r="O70" i="45"/>
  <c r="I134" i="45" s="1"/>
  <c r="K86" i="45"/>
  <c r="F137" i="45" s="1"/>
  <c r="O26" i="45"/>
  <c r="I132" i="45" s="1"/>
  <c r="K101" i="45"/>
  <c r="F138" i="45" s="1"/>
  <c r="O7" i="45"/>
  <c r="I131" i="45" s="1"/>
  <c r="E136" i="45"/>
  <c r="H137" i="45"/>
  <c r="M77" i="45"/>
  <c r="H136" i="45" s="1"/>
  <c r="O90" i="45"/>
  <c r="O86" i="45" s="1"/>
  <c r="O74" i="45"/>
  <c r="I135" i="45" s="1"/>
  <c r="O51" i="44"/>
  <c r="M98" i="44"/>
  <c r="H135" i="44" s="1"/>
  <c r="O7" i="44"/>
  <c r="I128" i="44" s="1"/>
  <c r="K98" i="44"/>
  <c r="F135" i="44" s="1"/>
  <c r="O67" i="44"/>
  <c r="I131" i="44" s="1"/>
  <c r="O25" i="44"/>
  <c r="I129" i="44" s="1"/>
  <c r="O83" i="44"/>
  <c r="I134" i="44" s="1"/>
  <c r="K83" i="44"/>
  <c r="E133" i="44"/>
  <c r="O71" i="44"/>
  <c r="I132" i="44" s="1"/>
  <c r="M83" i="44"/>
  <c r="I135" i="44"/>
  <c r="K114" i="43"/>
  <c r="O27" i="43"/>
  <c r="O36" i="43"/>
  <c r="K112" i="43"/>
  <c r="I118" i="43"/>
  <c r="M118" i="43" s="1"/>
  <c r="P84" i="48" l="1"/>
  <c r="J133" i="48" s="1"/>
  <c r="G133" i="48"/>
  <c r="L75" i="48"/>
  <c r="L124" i="48" s="1"/>
  <c r="I133" i="48"/>
  <c r="N75" i="48"/>
  <c r="I132" i="48" s="1"/>
  <c r="O26" i="47"/>
  <c r="I135" i="47" s="1"/>
  <c r="F140" i="47"/>
  <c r="K80" i="47"/>
  <c r="K131" i="47" s="1"/>
  <c r="K77" i="45"/>
  <c r="F136" i="45" s="1"/>
  <c r="F139" i="45" s="1"/>
  <c r="I137" i="45"/>
  <c r="H134" i="44"/>
  <c r="M74" i="44"/>
  <c r="H133" i="44" s="1"/>
  <c r="F134" i="44"/>
  <c r="K74" i="44"/>
  <c r="K118" i="43"/>
  <c r="M30" i="43"/>
  <c r="M37" i="43"/>
  <c r="M44" i="43"/>
  <c r="M65" i="43"/>
  <c r="G132" i="48" l="1"/>
  <c r="G135" i="48" s="1"/>
  <c r="P75" i="48"/>
  <c r="F139" i="47"/>
  <c r="F142" i="47" s="1"/>
  <c r="O80" i="47"/>
  <c r="O77" i="45"/>
  <c r="I136" i="45" s="1"/>
  <c r="K128" i="45"/>
  <c r="F133" i="44"/>
  <c r="F136" i="44" s="1"/>
  <c r="O74" i="44"/>
  <c r="K125" i="44"/>
  <c r="N117" i="43"/>
  <c r="O117" i="43" s="1"/>
  <c r="N111" i="43"/>
  <c r="O111" i="43" s="1"/>
  <c r="N96" i="43"/>
  <c r="O96" i="43" s="1"/>
  <c r="N95" i="43"/>
  <c r="O95" i="43" s="1"/>
  <c r="N75" i="43"/>
  <c r="N69" i="43"/>
  <c r="N59" i="43"/>
  <c r="N55" i="43"/>
  <c r="N51" i="43"/>
  <c r="N47" i="43"/>
  <c r="N42" i="43"/>
  <c r="N38" i="43"/>
  <c r="N33" i="43"/>
  <c r="N29" i="43"/>
  <c r="N24" i="43"/>
  <c r="N15" i="43"/>
  <c r="N11" i="43"/>
  <c r="N9" i="43"/>
  <c r="N13" i="43"/>
  <c r="N22" i="43"/>
  <c r="N26" i="43"/>
  <c r="N31" i="43"/>
  <c r="N35" i="43"/>
  <c r="N40" i="43"/>
  <c r="N44" i="43"/>
  <c r="N49" i="43"/>
  <c r="N53" i="43"/>
  <c r="N57" i="43"/>
  <c r="N66" i="43"/>
  <c r="N73" i="43"/>
  <c r="H81" i="43"/>
  <c r="N108" i="43"/>
  <c r="O108" i="43" s="1"/>
  <c r="N118" i="43"/>
  <c r="O118" i="43" s="1"/>
  <c r="I117" i="43"/>
  <c r="M117" i="43" s="1"/>
  <c r="N116" i="43"/>
  <c r="O116" i="43" s="1"/>
  <c r="I116" i="43"/>
  <c r="K116" i="43" s="1"/>
  <c r="I111" i="43"/>
  <c r="M111" i="43" s="1"/>
  <c r="N110" i="43"/>
  <c r="O110" i="43" s="1"/>
  <c r="I110" i="43"/>
  <c r="K110" i="43" s="1"/>
  <c r="N109" i="43"/>
  <c r="O109" i="43" s="1"/>
  <c r="I109" i="43"/>
  <c r="K109" i="43" s="1"/>
  <c r="I108" i="43"/>
  <c r="M108" i="43" s="1"/>
  <c r="N107" i="43"/>
  <c r="O107" i="43" s="1"/>
  <c r="I107" i="43"/>
  <c r="K107" i="43" s="1"/>
  <c r="N106" i="43"/>
  <c r="O106" i="43" s="1"/>
  <c r="I106" i="43"/>
  <c r="M106" i="43" s="1"/>
  <c r="N99" i="43"/>
  <c r="O99" i="43" s="1"/>
  <c r="I99" i="43"/>
  <c r="K99" i="43" s="1"/>
  <c r="N98" i="43"/>
  <c r="O98" i="43" s="1"/>
  <c r="I98" i="43"/>
  <c r="M98" i="43" s="1"/>
  <c r="N97" i="43"/>
  <c r="O97" i="43" s="1"/>
  <c r="I97" i="43"/>
  <c r="K97" i="43" s="1"/>
  <c r="I96" i="43"/>
  <c r="M96" i="43" s="1"/>
  <c r="I95" i="43"/>
  <c r="M95" i="43" s="1"/>
  <c r="N94" i="43"/>
  <c r="O94" i="43" s="1"/>
  <c r="I94" i="43"/>
  <c r="K94" i="43" s="1"/>
  <c r="H93" i="43"/>
  <c r="E129" i="43" s="1"/>
  <c r="N88" i="43"/>
  <c r="I81" i="43"/>
  <c r="I80" i="43"/>
  <c r="K80" i="43" s="1"/>
  <c r="H80" i="43"/>
  <c r="I79" i="43"/>
  <c r="K79" i="43" s="1"/>
  <c r="L78" i="43"/>
  <c r="L70" i="43" s="1"/>
  <c r="J78" i="43"/>
  <c r="J70" i="43" s="1"/>
  <c r="M77" i="43"/>
  <c r="I77" i="43"/>
  <c r="K77" i="43" s="1"/>
  <c r="H77" i="43"/>
  <c r="M76" i="43"/>
  <c r="I76" i="43"/>
  <c r="K76" i="43" s="1"/>
  <c r="H76" i="43"/>
  <c r="M75" i="43"/>
  <c r="I75" i="43"/>
  <c r="K75" i="43" s="1"/>
  <c r="N74" i="43"/>
  <c r="M74" i="43"/>
  <c r="I74" i="43"/>
  <c r="K74" i="43" s="1"/>
  <c r="H74" i="43"/>
  <c r="M73" i="43"/>
  <c r="I73" i="43"/>
  <c r="K73" i="43" s="1"/>
  <c r="N72" i="43"/>
  <c r="M72" i="43"/>
  <c r="I72" i="43"/>
  <c r="K72" i="43" s="1"/>
  <c r="H72" i="43"/>
  <c r="M71" i="43"/>
  <c r="I71" i="43"/>
  <c r="K71" i="43" s="1"/>
  <c r="M69" i="43"/>
  <c r="I69" i="43"/>
  <c r="K69" i="43" s="1"/>
  <c r="N68" i="43"/>
  <c r="M68" i="43"/>
  <c r="I68" i="43"/>
  <c r="K68" i="43" s="1"/>
  <c r="H68" i="43"/>
  <c r="L67" i="43"/>
  <c r="J67" i="43"/>
  <c r="M66" i="43"/>
  <c r="I66" i="43"/>
  <c r="K66" i="43" s="1"/>
  <c r="N65" i="43"/>
  <c r="I65" i="43"/>
  <c r="K65" i="43" s="1"/>
  <c r="H65" i="43"/>
  <c r="M64" i="43"/>
  <c r="K64" i="43"/>
  <c r="H64" i="43"/>
  <c r="L63" i="43"/>
  <c r="N61" i="43"/>
  <c r="M61" i="43"/>
  <c r="I61" i="43"/>
  <c r="K61" i="43" s="1"/>
  <c r="H61" i="43"/>
  <c r="N60" i="43"/>
  <c r="K60" i="43"/>
  <c r="K59" i="43"/>
  <c r="N58" i="43"/>
  <c r="K58" i="43"/>
  <c r="M57" i="43"/>
  <c r="I57" i="43"/>
  <c r="K57" i="43" s="1"/>
  <c r="H57" i="43"/>
  <c r="N56" i="43"/>
  <c r="M56" i="43"/>
  <c r="I56" i="43"/>
  <c r="K56" i="43" s="1"/>
  <c r="H56" i="43"/>
  <c r="M55" i="43"/>
  <c r="I55" i="43"/>
  <c r="K55" i="43" s="1"/>
  <c r="N54" i="43"/>
  <c r="M54" i="43"/>
  <c r="I54" i="43"/>
  <c r="K54" i="43" s="1"/>
  <c r="H54" i="43"/>
  <c r="M53" i="43"/>
  <c r="I53" i="43"/>
  <c r="K53" i="43" s="1"/>
  <c r="H53" i="43"/>
  <c r="N52" i="43"/>
  <c r="M52" i="43"/>
  <c r="I52" i="43"/>
  <c r="K52" i="43" s="1"/>
  <c r="H52" i="43"/>
  <c r="M51" i="43"/>
  <c r="I51" i="43"/>
  <c r="K51" i="43" s="1"/>
  <c r="N50" i="43"/>
  <c r="M50" i="43"/>
  <c r="I50" i="43"/>
  <c r="K50" i="43" s="1"/>
  <c r="H50" i="43"/>
  <c r="M49" i="43"/>
  <c r="I49" i="43"/>
  <c r="K49" i="43" s="1"/>
  <c r="H49" i="43"/>
  <c r="N48" i="43"/>
  <c r="M48" i="43"/>
  <c r="I48" i="43"/>
  <c r="K48" i="43" s="1"/>
  <c r="H48" i="43"/>
  <c r="I47" i="43"/>
  <c r="K47" i="43" s="1"/>
  <c r="N45" i="43"/>
  <c r="M45" i="43"/>
  <c r="I45" i="43"/>
  <c r="K45" i="43" s="1"/>
  <c r="H45" i="43"/>
  <c r="I44" i="43"/>
  <c r="K44" i="43" s="1"/>
  <c r="N43" i="43"/>
  <c r="M43" i="43"/>
  <c r="I43" i="43"/>
  <c r="K43" i="43" s="1"/>
  <c r="H43" i="43"/>
  <c r="M42" i="43"/>
  <c r="I42" i="43"/>
  <c r="K42" i="43" s="1"/>
  <c r="N41" i="43"/>
  <c r="M41" i="43"/>
  <c r="I41" i="43"/>
  <c r="K41" i="43" s="1"/>
  <c r="H41" i="43"/>
  <c r="M40" i="43"/>
  <c r="I40" i="43"/>
  <c r="K40" i="43" s="1"/>
  <c r="N39" i="43"/>
  <c r="M39" i="43"/>
  <c r="I39" i="43"/>
  <c r="K39" i="43" s="1"/>
  <c r="H39" i="43"/>
  <c r="M38" i="43"/>
  <c r="K38" i="43"/>
  <c r="N37" i="43"/>
  <c r="I37" i="43"/>
  <c r="K37" i="43" s="1"/>
  <c r="H37" i="43"/>
  <c r="M35" i="43"/>
  <c r="I35" i="43"/>
  <c r="K35" i="43" s="1"/>
  <c r="H35" i="43"/>
  <c r="N34" i="43"/>
  <c r="M34" i="43"/>
  <c r="I34" i="43"/>
  <c r="K34" i="43" s="1"/>
  <c r="H34" i="43"/>
  <c r="M33" i="43"/>
  <c r="I33" i="43"/>
  <c r="K33" i="43" s="1"/>
  <c r="N32" i="43"/>
  <c r="M32" i="43"/>
  <c r="I32" i="43"/>
  <c r="K32" i="43" s="1"/>
  <c r="H32" i="43"/>
  <c r="M31" i="43"/>
  <c r="I31" i="43"/>
  <c r="K31" i="43" s="1"/>
  <c r="H31" i="43"/>
  <c r="N30" i="43"/>
  <c r="I30" i="43"/>
  <c r="K30" i="43" s="1"/>
  <c r="H30" i="43"/>
  <c r="M29" i="43"/>
  <c r="I29" i="43"/>
  <c r="K29" i="43" s="1"/>
  <c r="N28" i="43"/>
  <c r="M28" i="43"/>
  <c r="I28" i="43"/>
  <c r="K28" i="43" s="1"/>
  <c r="H28" i="43"/>
  <c r="M26" i="43"/>
  <c r="I26" i="43"/>
  <c r="K26" i="43" s="1"/>
  <c r="H26" i="43"/>
  <c r="N25" i="43"/>
  <c r="M25" i="43"/>
  <c r="I25" i="43"/>
  <c r="K25" i="43" s="1"/>
  <c r="H25" i="43"/>
  <c r="M24" i="43"/>
  <c r="I24" i="43"/>
  <c r="K24" i="43" s="1"/>
  <c r="N23" i="43"/>
  <c r="M23" i="43"/>
  <c r="I23" i="43"/>
  <c r="K23" i="43" s="1"/>
  <c r="H23" i="43"/>
  <c r="M22" i="43"/>
  <c r="I22" i="43"/>
  <c r="K22" i="43" s="1"/>
  <c r="H22" i="43"/>
  <c r="N20" i="43"/>
  <c r="M20" i="43"/>
  <c r="K20" i="43"/>
  <c r="N19" i="43"/>
  <c r="M19" i="43"/>
  <c r="I19" i="43"/>
  <c r="K19" i="43" s="1"/>
  <c r="H19" i="43"/>
  <c r="N18" i="43"/>
  <c r="M18" i="43"/>
  <c r="I18" i="43"/>
  <c r="K18" i="43" s="1"/>
  <c r="H18" i="43"/>
  <c r="N17" i="43"/>
  <c r="M17" i="43"/>
  <c r="I17" i="43"/>
  <c r="K17" i="43" s="1"/>
  <c r="H17" i="43"/>
  <c r="N16" i="43"/>
  <c r="M16" i="43"/>
  <c r="K16" i="43"/>
  <c r="H16" i="43"/>
  <c r="M15" i="43"/>
  <c r="I15" i="43"/>
  <c r="K15" i="43" s="1"/>
  <c r="N14" i="43"/>
  <c r="M14" i="43"/>
  <c r="I14" i="43"/>
  <c r="K14" i="43" s="1"/>
  <c r="H14" i="43"/>
  <c r="M13" i="43"/>
  <c r="I13" i="43"/>
  <c r="K13" i="43" s="1"/>
  <c r="H13" i="43"/>
  <c r="N12" i="43"/>
  <c r="M12" i="43"/>
  <c r="I12" i="43"/>
  <c r="K12" i="43" s="1"/>
  <c r="H12" i="43"/>
  <c r="M11" i="43"/>
  <c r="I11" i="43"/>
  <c r="K11" i="43" s="1"/>
  <c r="N10" i="43"/>
  <c r="M10" i="43"/>
  <c r="I10" i="43"/>
  <c r="K10" i="43" s="1"/>
  <c r="H10" i="43"/>
  <c r="M9" i="43"/>
  <c r="K9" i="43"/>
  <c r="H9" i="43"/>
  <c r="M8" i="43"/>
  <c r="I8" i="43"/>
  <c r="K8" i="43" s="1"/>
  <c r="O20" i="43" l="1"/>
  <c r="J132" i="48"/>
  <c r="I139" i="47"/>
  <c r="I133" i="44"/>
  <c r="O80" i="43"/>
  <c r="O64" i="43"/>
  <c r="K81" i="43"/>
  <c r="K78" i="43" s="1"/>
  <c r="F128" i="43" s="1"/>
  <c r="M81" i="43"/>
  <c r="M78" i="43" s="1"/>
  <c r="H128" i="43" s="1"/>
  <c r="K98" i="43"/>
  <c r="K96" i="43"/>
  <c r="O88" i="43"/>
  <c r="O16" i="43"/>
  <c r="O17" i="43"/>
  <c r="K117" i="43"/>
  <c r="M63" i="43"/>
  <c r="H125" i="43" s="1"/>
  <c r="M67" i="43"/>
  <c r="H126" i="43" s="1"/>
  <c r="K63" i="43"/>
  <c r="F125" i="43" s="1"/>
  <c r="O19" i="43"/>
  <c r="O39" i="43"/>
  <c r="O41" i="43"/>
  <c r="O43" i="43"/>
  <c r="K67" i="43"/>
  <c r="F126" i="43" s="1"/>
  <c r="M7" i="43"/>
  <c r="H122" i="43" s="1"/>
  <c r="O18" i="43"/>
  <c r="O61" i="43"/>
  <c r="O72" i="43"/>
  <c r="O74" i="43"/>
  <c r="O76" i="43"/>
  <c r="K106" i="43"/>
  <c r="M21" i="43"/>
  <c r="H123" i="43" s="1"/>
  <c r="O68" i="43"/>
  <c r="M99" i="43"/>
  <c r="K108" i="43"/>
  <c r="M109" i="43"/>
  <c r="K111" i="43"/>
  <c r="K95" i="43"/>
  <c r="O45" i="43"/>
  <c r="O9" i="43"/>
  <c r="K7" i="43"/>
  <c r="F122" i="43" s="1"/>
  <c r="H11" i="43"/>
  <c r="O11" i="43" s="1"/>
  <c r="H15" i="43"/>
  <c r="O15" i="43" s="1"/>
  <c r="H24" i="43"/>
  <c r="O24" i="43" s="1"/>
  <c r="H29" i="43"/>
  <c r="O29" i="43" s="1"/>
  <c r="H33" i="43"/>
  <c r="O33" i="43" s="1"/>
  <c r="H38" i="43"/>
  <c r="O38" i="43" s="1"/>
  <c r="H51" i="43"/>
  <c r="O51" i="43" s="1"/>
  <c r="H55" i="43"/>
  <c r="O55" i="43" s="1"/>
  <c r="O93" i="43"/>
  <c r="I129" i="43" s="1"/>
  <c r="H40" i="43"/>
  <c r="O40" i="43" s="1"/>
  <c r="H42" i="43"/>
  <c r="O42" i="43" s="1"/>
  <c r="H44" i="43"/>
  <c r="O44" i="43" s="1"/>
  <c r="H47" i="43"/>
  <c r="N64" i="43"/>
  <c r="N63" i="43" s="1"/>
  <c r="H66" i="43"/>
  <c r="O66" i="43" s="1"/>
  <c r="H69" i="43"/>
  <c r="O69" i="43" s="1"/>
  <c r="H71" i="43"/>
  <c r="O71" i="43" s="1"/>
  <c r="N71" i="43"/>
  <c r="N70" i="43" s="1"/>
  <c r="H73" i="43"/>
  <c r="O73" i="43" s="1"/>
  <c r="H75" i="43"/>
  <c r="O75" i="43" s="1"/>
  <c r="H79" i="43"/>
  <c r="H78" i="43" s="1"/>
  <c r="O23" i="43"/>
  <c r="O25" i="43"/>
  <c r="O26" i="43"/>
  <c r="O28" i="43"/>
  <c r="O30" i="43"/>
  <c r="O31" i="43"/>
  <c r="O32" i="43"/>
  <c r="O34" i="43"/>
  <c r="O35" i="43"/>
  <c r="O37" i="43"/>
  <c r="O48" i="43"/>
  <c r="O49" i="43"/>
  <c r="O50" i="43"/>
  <c r="O52" i="43"/>
  <c r="O53" i="43"/>
  <c r="O54" i="43"/>
  <c r="O56" i="43"/>
  <c r="O57" i="43"/>
  <c r="N78" i="43"/>
  <c r="O12" i="43"/>
  <c r="O13" i="43"/>
  <c r="O14" i="43"/>
  <c r="O22" i="43"/>
  <c r="K21" i="43"/>
  <c r="F123" i="43" s="1"/>
  <c r="K46" i="43"/>
  <c r="F124" i="43" s="1"/>
  <c r="O10" i="43"/>
  <c r="M47" i="43"/>
  <c r="O65" i="43"/>
  <c r="O77" i="43"/>
  <c r="N93" i="43"/>
  <c r="M94" i="43"/>
  <c r="M97" i="43"/>
  <c r="M107" i="43"/>
  <c r="M110" i="43"/>
  <c r="M116" i="43"/>
  <c r="H67" i="43" l="1"/>
  <c r="O67" i="43"/>
  <c r="I126" i="43" s="1"/>
  <c r="O81" i="43"/>
  <c r="K70" i="43"/>
  <c r="F127" i="43" s="1"/>
  <c r="M70" i="43"/>
  <c r="H127" i="43" s="1"/>
  <c r="O63" i="43"/>
  <c r="I125" i="43" s="1"/>
  <c r="E126" i="43"/>
  <c r="K93" i="43"/>
  <c r="F129" i="43" s="1"/>
  <c r="F130" i="43" s="1"/>
  <c r="H70" i="43"/>
  <c r="H63" i="43"/>
  <c r="E125" i="43" s="1"/>
  <c r="O47" i="43"/>
  <c r="O21" i="43"/>
  <c r="I123" i="43" s="1"/>
  <c r="H21" i="43"/>
  <c r="E123" i="43" s="1"/>
  <c r="O79" i="43"/>
  <c r="M93" i="43"/>
  <c r="E128" i="43"/>
  <c r="O78" i="43" l="1"/>
  <c r="I128" i="43" s="1"/>
  <c r="O70" i="43"/>
  <c r="I127" i="43" s="1"/>
  <c r="E127" i="43"/>
  <c r="K119" i="43"/>
  <c r="H129" i="43"/>
  <c r="T11" i="19" l="1"/>
  <c r="T12" i="19"/>
  <c r="K11" i="19"/>
  <c r="L11" i="19" s="1"/>
  <c r="K12" i="19"/>
  <c r="L12" i="19" s="1"/>
  <c r="CB8" i="19" l="1"/>
  <c r="CB14" i="19" l="1"/>
  <c r="CB15" i="19"/>
  <c r="CB13" i="19"/>
  <c r="BQ11" i="19" l="1"/>
  <c r="BQ12" i="19"/>
  <c r="BR12" i="19" s="1"/>
  <c r="BR11" i="19" l="1"/>
  <c r="CB11" i="19" s="1"/>
  <c r="CB12" i="19"/>
  <c r="BF8" i="19"/>
  <c r="BF9" i="19"/>
  <c r="BF10" i="19"/>
  <c r="BG10" i="19" s="1"/>
  <c r="BF11" i="19"/>
  <c r="BG11" i="19" s="1"/>
  <c r="BF12" i="19"/>
  <c r="BG12" i="19" s="1"/>
  <c r="AX11" i="19"/>
  <c r="AW11" i="19"/>
  <c r="CD11" i="19" s="1"/>
  <c r="AW12" i="19"/>
  <c r="CD12" i="19" s="1"/>
  <c r="AX12" i="19" l="1"/>
  <c r="CE12" i="19" s="1"/>
  <c r="CF11" i="19"/>
  <c r="CC11" i="19"/>
  <c r="CG11" i="19" s="1"/>
  <c r="CE11" i="19"/>
  <c r="CC12" i="19"/>
  <c r="CG12" i="19" s="1"/>
  <c r="CF12" i="19"/>
  <c r="AN72" i="19" l="1"/>
  <c r="AO72" i="19" s="1"/>
  <c r="AD72" i="19" l="1"/>
  <c r="CD72" i="19" s="1"/>
  <c r="AD73" i="19"/>
  <c r="AD74" i="19"/>
  <c r="AD75" i="19"/>
  <c r="AD76" i="19"/>
  <c r="AD77" i="19"/>
  <c r="AD78" i="19"/>
  <c r="AD79" i="19"/>
  <c r="AD80" i="19"/>
  <c r="AD81" i="19"/>
  <c r="AD82" i="19"/>
  <c r="AD83" i="19"/>
  <c r="AD84" i="19"/>
  <c r="CD83" i="19" l="1"/>
  <c r="CD75" i="19"/>
  <c r="CD77" i="19"/>
  <c r="CD79" i="19"/>
  <c r="CD82" i="19"/>
  <c r="CD78" i="19"/>
  <c r="CD74" i="19"/>
  <c r="CD81" i="19"/>
  <c r="CD73" i="19"/>
  <c r="CD84" i="19"/>
  <c r="CD80" i="19"/>
  <c r="CD76" i="19"/>
  <c r="U71" i="19"/>
  <c r="BH85" i="19"/>
  <c r="BI85" i="19"/>
  <c r="BJ85" i="19"/>
  <c r="BK85" i="19"/>
  <c r="BL85" i="19"/>
  <c r="BM85" i="19"/>
  <c r="BN85" i="19"/>
  <c r="BO85" i="19"/>
  <c r="BP85" i="19"/>
  <c r="BS85" i="19"/>
  <c r="BT85" i="19"/>
  <c r="BU85" i="19"/>
  <c r="BV85" i="19"/>
  <c r="BW85" i="19"/>
  <c r="BX85" i="19"/>
  <c r="BY85" i="19"/>
  <c r="BZ85" i="19"/>
  <c r="CA85" i="19"/>
  <c r="CB99" i="19"/>
  <c r="CD98" i="19"/>
  <c r="L71" i="19"/>
  <c r="C46" i="19" l="1"/>
  <c r="CF72" i="19"/>
  <c r="CG72" i="19"/>
  <c r="CF98" i="19"/>
  <c r="C7" i="19" l="1"/>
  <c r="C15" i="19"/>
  <c r="C8" i="19"/>
  <c r="K7" i="19" l="1"/>
  <c r="L7" i="19" s="1"/>
  <c r="CB116" i="19"/>
  <c r="BQ116" i="19"/>
  <c r="BF116" i="19"/>
  <c r="BG116" i="19" s="1"/>
  <c r="AW116" i="19"/>
  <c r="AX116" i="19" s="1"/>
  <c r="AN116" i="19"/>
  <c r="AO116" i="19" s="1"/>
  <c r="AD116" i="19"/>
  <c r="AE116" i="19" s="1"/>
  <c r="T116" i="19"/>
  <c r="U116" i="19" s="1"/>
  <c r="K116" i="19"/>
  <c r="L116" i="19" s="1"/>
  <c r="CB115" i="19"/>
  <c r="BQ115" i="19"/>
  <c r="BF115" i="19"/>
  <c r="BG115" i="19" s="1"/>
  <c r="AW115" i="19"/>
  <c r="AX115" i="19" s="1"/>
  <c r="AN115" i="19"/>
  <c r="AO115" i="19" s="1"/>
  <c r="AD115" i="19"/>
  <c r="AE115" i="19" s="1"/>
  <c r="T115" i="19"/>
  <c r="U115" i="19" s="1"/>
  <c r="K115" i="19"/>
  <c r="L115" i="19" s="1"/>
  <c r="CB114" i="19"/>
  <c r="BQ114" i="19"/>
  <c r="BF114" i="19"/>
  <c r="BG114" i="19" s="1"/>
  <c r="AW114" i="19"/>
  <c r="AX114" i="19" s="1"/>
  <c r="AN114" i="19"/>
  <c r="AO114" i="19" s="1"/>
  <c r="AD114" i="19"/>
  <c r="AE114" i="19" s="1"/>
  <c r="T114" i="19"/>
  <c r="U114" i="19" s="1"/>
  <c r="K114" i="19"/>
  <c r="L114" i="19" s="1"/>
  <c r="CB113" i="19"/>
  <c r="BQ113" i="19"/>
  <c r="BF113" i="19"/>
  <c r="BG113" i="19" s="1"/>
  <c r="AW113" i="19"/>
  <c r="AX113" i="19" s="1"/>
  <c r="AN113" i="19"/>
  <c r="AO113" i="19" s="1"/>
  <c r="AD113" i="19"/>
  <c r="AE113" i="19" s="1"/>
  <c r="T113" i="19"/>
  <c r="U113" i="19" s="1"/>
  <c r="K113" i="19"/>
  <c r="L113" i="19" s="1"/>
  <c r="CB112" i="19"/>
  <c r="CC112" i="19" s="1"/>
  <c r="BQ112" i="19"/>
  <c r="BR112" i="19" s="1"/>
  <c r="BF112" i="19"/>
  <c r="BG112" i="19" s="1"/>
  <c r="AW112" i="19"/>
  <c r="AX112" i="19" s="1"/>
  <c r="AN112" i="19"/>
  <c r="AO112" i="19" s="1"/>
  <c r="AD112" i="19"/>
  <c r="AE112" i="19" s="1"/>
  <c r="T112" i="19"/>
  <c r="U112" i="19" s="1"/>
  <c r="K112" i="19"/>
  <c r="L112" i="19" s="1"/>
  <c r="CB111" i="19"/>
  <c r="BQ111" i="19"/>
  <c r="BF111" i="19"/>
  <c r="BG111" i="19" s="1"/>
  <c r="AW111" i="19"/>
  <c r="AX111" i="19" s="1"/>
  <c r="AN111" i="19"/>
  <c r="AO111" i="19" s="1"/>
  <c r="AD111" i="19"/>
  <c r="AE111" i="19" s="1"/>
  <c r="T111" i="19"/>
  <c r="U111" i="19" s="1"/>
  <c r="K111" i="19"/>
  <c r="L111" i="19" s="1"/>
  <c r="CB110" i="19"/>
  <c r="CC110" i="19" s="1"/>
  <c r="BQ110" i="19"/>
  <c r="BR110" i="19" s="1"/>
  <c r="BF110" i="19"/>
  <c r="BG110" i="19" s="1"/>
  <c r="AW110" i="19"/>
  <c r="AX110" i="19" s="1"/>
  <c r="AN110" i="19"/>
  <c r="AO110" i="19" s="1"/>
  <c r="AD110" i="19"/>
  <c r="AE110" i="19" s="1"/>
  <c r="T110" i="19"/>
  <c r="U110" i="19" s="1"/>
  <c r="K110" i="19"/>
  <c r="L110" i="19" s="1"/>
  <c r="CB109" i="19"/>
  <c r="BQ109" i="19"/>
  <c r="BR109" i="19" s="1"/>
  <c r="BF109" i="19"/>
  <c r="BG109" i="19" s="1"/>
  <c r="AW109" i="19"/>
  <c r="AX109" i="19" s="1"/>
  <c r="AN109" i="19"/>
  <c r="AO109" i="19" s="1"/>
  <c r="AD109" i="19"/>
  <c r="AE109" i="19" s="1"/>
  <c r="T109" i="19"/>
  <c r="U109" i="19" s="1"/>
  <c r="K109" i="19"/>
  <c r="L109" i="19" s="1"/>
  <c r="CB108" i="19"/>
  <c r="CC108" i="19" s="1"/>
  <c r="BQ108" i="19"/>
  <c r="BR108" i="19" s="1"/>
  <c r="BF108" i="19"/>
  <c r="BG108" i="19" s="1"/>
  <c r="AW108" i="19"/>
  <c r="AX108" i="19" s="1"/>
  <c r="AN108" i="19"/>
  <c r="AO108" i="19" s="1"/>
  <c r="AD108" i="19"/>
  <c r="AE108" i="19" s="1"/>
  <c r="T108" i="19"/>
  <c r="U108" i="19" s="1"/>
  <c r="K108" i="19"/>
  <c r="L108" i="19" s="1"/>
  <c r="CB107" i="19"/>
  <c r="CC107" i="19" s="1"/>
  <c r="BQ107" i="19"/>
  <c r="BF107" i="19"/>
  <c r="BG107" i="19" s="1"/>
  <c r="AW107" i="19"/>
  <c r="AX107" i="19" s="1"/>
  <c r="AN107" i="19"/>
  <c r="AO107" i="19" s="1"/>
  <c r="AD107" i="19"/>
  <c r="AE107" i="19" s="1"/>
  <c r="T107" i="19"/>
  <c r="U107" i="19" s="1"/>
  <c r="K107" i="19"/>
  <c r="L107" i="19" s="1"/>
  <c r="CB106" i="19"/>
  <c r="CC106" i="19" s="1"/>
  <c r="BQ106" i="19"/>
  <c r="BR106" i="19" s="1"/>
  <c r="BF106" i="19"/>
  <c r="BG106" i="19" s="1"/>
  <c r="AW106" i="19"/>
  <c r="AX106" i="19" s="1"/>
  <c r="AN106" i="19"/>
  <c r="AO106" i="19" s="1"/>
  <c r="AD106" i="19"/>
  <c r="AE106" i="19" s="1"/>
  <c r="T106" i="19"/>
  <c r="U106" i="19" s="1"/>
  <c r="K106" i="19"/>
  <c r="L106" i="19" s="1"/>
  <c r="CB105" i="19"/>
  <c r="BQ105" i="19"/>
  <c r="BR105" i="19" s="1"/>
  <c r="BF105" i="19"/>
  <c r="BG105" i="19" s="1"/>
  <c r="AW105" i="19"/>
  <c r="AX105" i="19" s="1"/>
  <c r="AN105" i="19"/>
  <c r="AO105" i="19" s="1"/>
  <c r="AD105" i="19"/>
  <c r="AE105" i="19" s="1"/>
  <c r="T105" i="19"/>
  <c r="U105" i="19" s="1"/>
  <c r="K105" i="19"/>
  <c r="L105" i="19" s="1"/>
  <c r="CB104" i="19"/>
  <c r="CC104" i="19" s="1"/>
  <c r="BQ104" i="19"/>
  <c r="BF104" i="19"/>
  <c r="BG104" i="19" s="1"/>
  <c r="AW104" i="19"/>
  <c r="AX104" i="19" s="1"/>
  <c r="AN104" i="19"/>
  <c r="AO104" i="19" s="1"/>
  <c r="AD104" i="19"/>
  <c r="AE104" i="19" s="1"/>
  <c r="T104" i="19"/>
  <c r="U104" i="19" s="1"/>
  <c r="K104" i="19"/>
  <c r="L104" i="19" s="1"/>
  <c r="CB103" i="19"/>
  <c r="BQ103" i="19"/>
  <c r="BF103" i="19"/>
  <c r="BG103" i="19" s="1"/>
  <c r="AW103" i="19"/>
  <c r="AX103" i="19" s="1"/>
  <c r="AN103" i="19"/>
  <c r="AO103" i="19" s="1"/>
  <c r="AD103" i="19"/>
  <c r="AE103" i="19" s="1"/>
  <c r="T103" i="19"/>
  <c r="U103" i="19" s="1"/>
  <c r="K103" i="19"/>
  <c r="L103" i="19" s="1"/>
  <c r="CB102" i="19"/>
  <c r="BQ102" i="19"/>
  <c r="BR102" i="19" s="1"/>
  <c r="BF102" i="19"/>
  <c r="BG102" i="19" s="1"/>
  <c r="AW102" i="19"/>
  <c r="AX102" i="19" s="1"/>
  <c r="AN102" i="19"/>
  <c r="AO102" i="19" s="1"/>
  <c r="AD102" i="19"/>
  <c r="AE102" i="19" s="1"/>
  <c r="T102" i="19"/>
  <c r="U102" i="19" s="1"/>
  <c r="K102" i="19"/>
  <c r="L102" i="19" s="1"/>
  <c r="CB101" i="19"/>
  <c r="CC101" i="19" s="1"/>
  <c r="BQ101" i="19"/>
  <c r="BF101" i="19"/>
  <c r="BG101" i="19" s="1"/>
  <c r="AW101" i="19"/>
  <c r="AX101" i="19" s="1"/>
  <c r="AN101" i="19"/>
  <c r="AO101" i="19" s="1"/>
  <c r="AD101" i="19"/>
  <c r="AE101" i="19" s="1"/>
  <c r="U101" i="19"/>
  <c r="T101" i="19"/>
  <c r="K101" i="19"/>
  <c r="L101" i="19" s="1"/>
  <c r="CB100" i="19"/>
  <c r="CC100" i="19" s="1"/>
  <c r="BQ100" i="19"/>
  <c r="BF100" i="19"/>
  <c r="BG100" i="19" s="1"/>
  <c r="AW100" i="19"/>
  <c r="AX100" i="19" s="1"/>
  <c r="AN100" i="19"/>
  <c r="AO100" i="19" s="1"/>
  <c r="AD100" i="19"/>
  <c r="AE100" i="19" s="1"/>
  <c r="T100" i="19"/>
  <c r="U100" i="19" s="1"/>
  <c r="K100" i="19"/>
  <c r="L100" i="19" s="1"/>
  <c r="CC99" i="19"/>
  <c r="BQ99" i="19"/>
  <c r="BR99" i="19" s="1"/>
  <c r="BF99" i="19"/>
  <c r="BG99" i="19" s="1"/>
  <c r="AW99" i="19"/>
  <c r="AX99" i="19" s="1"/>
  <c r="AN99" i="19"/>
  <c r="AO99" i="19" s="1"/>
  <c r="AD99" i="19"/>
  <c r="AE99" i="19" s="1"/>
  <c r="T99" i="19"/>
  <c r="U99" i="19" s="1"/>
  <c r="K99" i="19"/>
  <c r="L99" i="19" s="1"/>
  <c r="CB97" i="19"/>
  <c r="BQ97" i="19"/>
  <c r="BF97" i="19"/>
  <c r="BG97" i="19" s="1"/>
  <c r="AW97" i="19"/>
  <c r="AX97" i="19" s="1"/>
  <c r="AN97" i="19"/>
  <c r="AO97" i="19" s="1"/>
  <c r="AD97" i="19"/>
  <c r="AE97" i="19" s="1"/>
  <c r="T97" i="19"/>
  <c r="U94" i="19" s="1"/>
  <c r="K97" i="19"/>
  <c r="L97" i="19" s="1"/>
  <c r="CB96" i="19"/>
  <c r="BQ96" i="19"/>
  <c r="BF96" i="19"/>
  <c r="BG96" i="19" s="1"/>
  <c r="AW96" i="19"/>
  <c r="AX96" i="19" s="1"/>
  <c r="AN96" i="19"/>
  <c r="AO96" i="19" s="1"/>
  <c r="AD96" i="19"/>
  <c r="AE96" i="19" s="1"/>
  <c r="T96" i="19"/>
  <c r="U93" i="19" s="1"/>
  <c r="K96" i="19"/>
  <c r="L96" i="19" s="1"/>
  <c r="CB95" i="19"/>
  <c r="BQ95" i="19"/>
  <c r="BR95" i="19" s="1"/>
  <c r="BF95" i="19"/>
  <c r="BG95" i="19" s="1"/>
  <c r="AW95" i="19"/>
  <c r="AX95" i="19" s="1"/>
  <c r="AN95" i="19"/>
  <c r="AO95" i="19" s="1"/>
  <c r="AD95" i="19"/>
  <c r="AE95" i="19" s="1"/>
  <c r="U95" i="19"/>
  <c r="T95" i="19"/>
  <c r="K95" i="19"/>
  <c r="L95" i="19" s="1"/>
  <c r="CB94" i="19"/>
  <c r="BQ94" i="19"/>
  <c r="BF94" i="19"/>
  <c r="BG94" i="19" s="1"/>
  <c r="AW94" i="19"/>
  <c r="AX94" i="19" s="1"/>
  <c r="AN94" i="19"/>
  <c r="AO94" i="19" s="1"/>
  <c r="AD94" i="19"/>
  <c r="AE94" i="19" s="1"/>
  <c r="T94" i="19"/>
  <c r="U91" i="19" s="1"/>
  <c r="K94" i="19"/>
  <c r="L94" i="19" s="1"/>
  <c r="CB93" i="19"/>
  <c r="CC93" i="19" s="1"/>
  <c r="BQ93" i="19"/>
  <c r="BR93" i="19" s="1"/>
  <c r="BF93" i="19"/>
  <c r="BG93" i="19" s="1"/>
  <c r="AW93" i="19"/>
  <c r="AX93" i="19" s="1"/>
  <c r="AN93" i="19"/>
  <c r="AO93" i="19" s="1"/>
  <c r="AD93" i="19"/>
  <c r="AE93" i="19" s="1"/>
  <c r="T93" i="19"/>
  <c r="U90" i="19" s="1"/>
  <c r="K93" i="19"/>
  <c r="L93" i="19" s="1"/>
  <c r="CB92" i="19"/>
  <c r="BQ92" i="19"/>
  <c r="BF92" i="19"/>
  <c r="BG92" i="19" s="1"/>
  <c r="AW92" i="19"/>
  <c r="AX92" i="19" s="1"/>
  <c r="AN92" i="19"/>
  <c r="AO92" i="19" s="1"/>
  <c r="AD92" i="19"/>
  <c r="AE92" i="19" s="1"/>
  <c r="U92" i="19"/>
  <c r="T92" i="19"/>
  <c r="K92" i="19"/>
  <c r="L92" i="19" s="1"/>
  <c r="CB91" i="19"/>
  <c r="CC91" i="19" s="1"/>
  <c r="BQ91" i="19"/>
  <c r="BR91" i="19" s="1"/>
  <c r="BF91" i="19"/>
  <c r="BG91" i="19" s="1"/>
  <c r="AW91" i="19"/>
  <c r="AX91" i="19" s="1"/>
  <c r="AN91" i="19"/>
  <c r="AO91" i="19" s="1"/>
  <c r="AD91" i="19"/>
  <c r="AE91" i="19" s="1"/>
  <c r="T91" i="19"/>
  <c r="K91" i="19"/>
  <c r="L91" i="19" s="1"/>
  <c r="CB90" i="19"/>
  <c r="BQ90" i="19"/>
  <c r="BF90" i="19"/>
  <c r="AW90" i="19"/>
  <c r="AX90" i="19" s="1"/>
  <c r="AN90" i="19"/>
  <c r="AD90" i="19"/>
  <c r="T90" i="19"/>
  <c r="K90" i="19"/>
  <c r="L90" i="19" s="1"/>
  <c r="CB89" i="19"/>
  <c r="CC89" i="19" s="1"/>
  <c r="BQ89" i="19"/>
  <c r="BR89" i="19" s="1"/>
  <c r="BF89" i="19"/>
  <c r="BG89" i="19" s="1"/>
  <c r="AW89" i="19"/>
  <c r="AX89" i="19" s="1"/>
  <c r="AN89" i="19"/>
  <c r="AO89" i="19" s="1"/>
  <c r="AD89" i="19"/>
  <c r="AE89" i="19" s="1"/>
  <c r="T89" i="19"/>
  <c r="K89" i="19"/>
  <c r="L89" i="19" s="1"/>
  <c r="CB88" i="19"/>
  <c r="CC88" i="19" s="1"/>
  <c r="BQ88" i="19"/>
  <c r="BR88" i="19" s="1"/>
  <c r="BF88" i="19"/>
  <c r="BG88" i="19" s="1"/>
  <c r="AW88" i="19"/>
  <c r="AX88" i="19" s="1"/>
  <c r="AN88" i="19"/>
  <c r="AO88" i="19" s="1"/>
  <c r="AD88" i="19"/>
  <c r="AE88" i="19" s="1"/>
  <c r="T88" i="19"/>
  <c r="K88" i="19"/>
  <c r="L88" i="19" s="1"/>
  <c r="CB87" i="19"/>
  <c r="CC87" i="19" s="1"/>
  <c r="BQ87" i="19"/>
  <c r="BR87" i="19" s="1"/>
  <c r="BF87" i="19"/>
  <c r="BG87" i="19" s="1"/>
  <c r="AW87" i="19"/>
  <c r="AX87" i="19" s="1"/>
  <c r="AN87" i="19"/>
  <c r="AO87" i="19" s="1"/>
  <c r="AD87" i="19"/>
  <c r="AE87" i="19" s="1"/>
  <c r="T87" i="19"/>
  <c r="K87" i="19"/>
  <c r="L87" i="19" s="1"/>
  <c r="CB86" i="19"/>
  <c r="CC86" i="19" s="1"/>
  <c r="BQ86" i="19"/>
  <c r="BR86" i="19" s="1"/>
  <c r="BF86" i="19"/>
  <c r="BG86" i="19" s="1"/>
  <c r="AX86" i="19"/>
  <c r="AW86" i="19"/>
  <c r="AN86" i="19"/>
  <c r="AO86" i="19" s="1"/>
  <c r="AD86" i="19"/>
  <c r="AE86" i="19" s="1"/>
  <c r="T86" i="19"/>
  <c r="K86" i="19"/>
  <c r="L86" i="19" s="1"/>
  <c r="AE84" i="19"/>
  <c r="AE83" i="19"/>
  <c r="AE82" i="19"/>
  <c r="AE81" i="19"/>
  <c r="AE80" i="19"/>
  <c r="AE79" i="19"/>
  <c r="AE78" i="19"/>
  <c r="AE77" i="19"/>
  <c r="AE76" i="19"/>
  <c r="AE75" i="19"/>
  <c r="AE74" i="19"/>
  <c r="AE73" i="19"/>
  <c r="AE72" i="19"/>
  <c r="BQ70" i="19"/>
  <c r="BR70" i="19" s="1"/>
  <c r="AW70" i="19"/>
  <c r="AD70" i="19"/>
  <c r="T70" i="19"/>
  <c r="U70" i="19" s="1"/>
  <c r="K70" i="19"/>
  <c r="L70" i="19" s="1"/>
  <c r="BQ69" i="19"/>
  <c r="BR69" i="19" s="1"/>
  <c r="AW69" i="19"/>
  <c r="AD69" i="19"/>
  <c r="T69" i="19"/>
  <c r="U69" i="19" s="1"/>
  <c r="K69" i="19"/>
  <c r="L69" i="19" s="1"/>
  <c r="BQ68" i="19"/>
  <c r="BR68" i="19" s="1"/>
  <c r="AW68" i="19"/>
  <c r="AD68" i="19"/>
  <c r="T68" i="19"/>
  <c r="U68" i="19" s="1"/>
  <c r="K68" i="19"/>
  <c r="L68" i="19" s="1"/>
  <c r="BQ67" i="19"/>
  <c r="BR67" i="19" s="1"/>
  <c r="AW67" i="19"/>
  <c r="AD67" i="19"/>
  <c r="T67" i="19"/>
  <c r="U67" i="19" s="1"/>
  <c r="K67" i="19"/>
  <c r="L67" i="19" s="1"/>
  <c r="BQ66" i="19"/>
  <c r="BR66" i="19" s="1"/>
  <c r="AW66" i="19"/>
  <c r="AX66" i="19" s="1"/>
  <c r="AD66" i="19"/>
  <c r="T66" i="19"/>
  <c r="U66" i="19" s="1"/>
  <c r="K66" i="19"/>
  <c r="L66" i="19" s="1"/>
  <c r="BQ65" i="19"/>
  <c r="AW65" i="19"/>
  <c r="AD65" i="19"/>
  <c r="AE65" i="19" s="1"/>
  <c r="T65" i="19"/>
  <c r="U65" i="19" s="1"/>
  <c r="K65" i="19"/>
  <c r="L65" i="19" s="1"/>
  <c r="BQ64" i="19"/>
  <c r="BR64" i="19" s="1"/>
  <c r="AW64" i="19"/>
  <c r="AD64" i="19"/>
  <c r="T64" i="19"/>
  <c r="U64" i="19" s="1"/>
  <c r="K64" i="19"/>
  <c r="L64" i="19" s="1"/>
  <c r="BQ63" i="19"/>
  <c r="BR63" i="19" s="1"/>
  <c r="AW63" i="19"/>
  <c r="AD63" i="19"/>
  <c r="T63" i="19"/>
  <c r="U63" i="19" s="1"/>
  <c r="K63" i="19"/>
  <c r="L63" i="19" s="1"/>
  <c r="BQ62" i="19"/>
  <c r="BR62" i="19" s="1"/>
  <c r="AW62" i="19"/>
  <c r="AD62" i="19"/>
  <c r="T62" i="19"/>
  <c r="U62" i="19" s="1"/>
  <c r="K62" i="19"/>
  <c r="L62" i="19" s="1"/>
  <c r="BQ61" i="19"/>
  <c r="AW61" i="19"/>
  <c r="AD61" i="19"/>
  <c r="T61" i="19"/>
  <c r="U61" i="19" s="1"/>
  <c r="K61" i="19"/>
  <c r="L61" i="19" s="1"/>
  <c r="BQ60" i="19"/>
  <c r="BR60" i="19" s="1"/>
  <c r="AW60" i="19"/>
  <c r="AD60" i="19"/>
  <c r="T60" i="19"/>
  <c r="U60" i="19" s="1"/>
  <c r="K60" i="19"/>
  <c r="L60" i="19" s="1"/>
  <c r="BQ59" i="19"/>
  <c r="AW59" i="19"/>
  <c r="AD59" i="19"/>
  <c r="T59" i="19"/>
  <c r="U59" i="19" s="1"/>
  <c r="K59" i="19"/>
  <c r="L59" i="19" s="1"/>
  <c r="BQ58" i="19"/>
  <c r="BR58" i="19" s="1"/>
  <c r="AW58" i="19"/>
  <c r="AD58" i="19"/>
  <c r="T58" i="19"/>
  <c r="U58" i="19" s="1"/>
  <c r="K58" i="19"/>
  <c r="L58" i="19" s="1"/>
  <c r="BQ57" i="19"/>
  <c r="AW57" i="19"/>
  <c r="AD57" i="19"/>
  <c r="T57" i="19"/>
  <c r="U57" i="19" s="1"/>
  <c r="K57" i="19"/>
  <c r="L57" i="19" s="1"/>
  <c r="BQ56" i="19"/>
  <c r="BR56" i="19" s="1"/>
  <c r="AW56" i="19"/>
  <c r="AD56" i="19"/>
  <c r="T56" i="19"/>
  <c r="U56" i="19" s="1"/>
  <c r="K56" i="19"/>
  <c r="L56" i="19" s="1"/>
  <c r="BQ55" i="19"/>
  <c r="AW55" i="19"/>
  <c r="AD55" i="19"/>
  <c r="T55" i="19"/>
  <c r="U55" i="19" s="1"/>
  <c r="K55" i="19"/>
  <c r="L55" i="19" s="1"/>
  <c r="BQ54" i="19"/>
  <c r="BR54" i="19" s="1"/>
  <c r="AW54" i="19"/>
  <c r="AD54" i="19"/>
  <c r="T54" i="19"/>
  <c r="U54" i="19" s="1"/>
  <c r="K54" i="19"/>
  <c r="L54" i="19" s="1"/>
  <c r="BQ53" i="19"/>
  <c r="AW53" i="19"/>
  <c r="AD53" i="19"/>
  <c r="T53" i="19"/>
  <c r="U53" i="19" s="1"/>
  <c r="K53" i="19"/>
  <c r="L53" i="19" s="1"/>
  <c r="BQ52" i="19"/>
  <c r="BR52" i="19" s="1"/>
  <c r="AW52" i="19"/>
  <c r="AD52" i="19"/>
  <c r="T52" i="19"/>
  <c r="U52" i="19" s="1"/>
  <c r="K52" i="19"/>
  <c r="L52" i="19" s="1"/>
  <c r="BQ51" i="19"/>
  <c r="AW51" i="19"/>
  <c r="AD51" i="19"/>
  <c r="T51" i="19"/>
  <c r="U51" i="19" s="1"/>
  <c r="K51" i="19"/>
  <c r="L51" i="19" s="1"/>
  <c r="BQ50" i="19"/>
  <c r="BR50" i="19" s="1"/>
  <c r="AW50" i="19"/>
  <c r="AD50" i="19"/>
  <c r="T50" i="19"/>
  <c r="U50" i="19" s="1"/>
  <c r="K50" i="19"/>
  <c r="L50" i="19" s="1"/>
  <c r="BQ49" i="19"/>
  <c r="AW49" i="19"/>
  <c r="AD49" i="19"/>
  <c r="T49" i="19"/>
  <c r="U49" i="19" s="1"/>
  <c r="K49" i="19"/>
  <c r="L49" i="19" s="1"/>
  <c r="BQ48" i="19"/>
  <c r="BR48" i="19" s="1"/>
  <c r="AW48" i="19"/>
  <c r="AD48" i="19"/>
  <c r="T48" i="19"/>
  <c r="U48" i="19" s="1"/>
  <c r="K48" i="19"/>
  <c r="L48" i="19" s="1"/>
  <c r="BQ47" i="19"/>
  <c r="AW47" i="19"/>
  <c r="AD47" i="19"/>
  <c r="T47" i="19"/>
  <c r="U47" i="19" s="1"/>
  <c r="K47" i="19"/>
  <c r="L47" i="19" s="1"/>
  <c r="BQ46" i="19"/>
  <c r="BR46" i="19" s="1"/>
  <c r="AW46" i="19"/>
  <c r="AD46" i="19"/>
  <c r="T46" i="19"/>
  <c r="U46" i="19" s="1"/>
  <c r="K46" i="19"/>
  <c r="L46" i="19" s="1"/>
  <c r="BQ45" i="19"/>
  <c r="AW45" i="19"/>
  <c r="AD45" i="19"/>
  <c r="T45" i="19"/>
  <c r="U45" i="19" s="1"/>
  <c r="K45" i="19"/>
  <c r="BQ44" i="19"/>
  <c r="BR44" i="19" s="1"/>
  <c r="CB44" i="19" s="1"/>
  <c r="AW44" i="19"/>
  <c r="AD44" i="19"/>
  <c r="T44" i="19"/>
  <c r="U44" i="19" s="1"/>
  <c r="K44" i="19"/>
  <c r="L44" i="19" s="1"/>
  <c r="BQ43" i="19"/>
  <c r="AW43" i="19"/>
  <c r="AD43" i="19"/>
  <c r="AE43" i="19" s="1"/>
  <c r="AN43" i="19" s="1"/>
  <c r="AO43" i="19" s="1"/>
  <c r="T43" i="19"/>
  <c r="U43" i="19" s="1"/>
  <c r="K43" i="19"/>
  <c r="L43" i="19" s="1"/>
  <c r="BQ42" i="19"/>
  <c r="AW42" i="19"/>
  <c r="AX42" i="19" s="1"/>
  <c r="BF42" i="19" s="1"/>
  <c r="BG42" i="19" s="1"/>
  <c r="AD42" i="19"/>
  <c r="AE42" i="19" s="1"/>
  <c r="AN42" i="19" s="1"/>
  <c r="AO42" i="19" s="1"/>
  <c r="T42" i="19"/>
  <c r="U42" i="19" s="1"/>
  <c r="K42" i="19"/>
  <c r="L42" i="19" s="1"/>
  <c r="BQ41" i="19"/>
  <c r="BR41" i="19" s="1"/>
  <c r="AW41" i="19"/>
  <c r="AX41" i="19" s="1"/>
  <c r="BF41" i="19" s="1"/>
  <c r="BG41" i="19" s="1"/>
  <c r="AD41" i="19"/>
  <c r="T41" i="19"/>
  <c r="U41" i="19" s="1"/>
  <c r="K41" i="19"/>
  <c r="L41" i="19" s="1"/>
  <c r="BQ40" i="19"/>
  <c r="BR40" i="19" s="1"/>
  <c r="CB40" i="19" s="1"/>
  <c r="AW40" i="19"/>
  <c r="AD40" i="19"/>
  <c r="T40" i="19"/>
  <c r="U40" i="19" s="1"/>
  <c r="K40" i="19"/>
  <c r="L40" i="19" s="1"/>
  <c r="BQ39" i="19"/>
  <c r="AW39" i="19"/>
  <c r="AD39" i="19"/>
  <c r="AE39" i="19" s="1"/>
  <c r="AN39" i="19" s="1"/>
  <c r="AO39" i="19" s="1"/>
  <c r="T39" i="19"/>
  <c r="U39" i="19" s="1"/>
  <c r="K39" i="19"/>
  <c r="L39" i="19" s="1"/>
  <c r="BQ38" i="19"/>
  <c r="AW38" i="19"/>
  <c r="AX38" i="19" s="1"/>
  <c r="BF38" i="19" s="1"/>
  <c r="BG38" i="19" s="1"/>
  <c r="AD38" i="19"/>
  <c r="AE38" i="19" s="1"/>
  <c r="AN38" i="19" s="1"/>
  <c r="AO38" i="19" s="1"/>
  <c r="T38" i="19"/>
  <c r="U38" i="19" s="1"/>
  <c r="K38" i="19"/>
  <c r="L38" i="19" s="1"/>
  <c r="BQ37" i="19"/>
  <c r="BR37" i="19" s="1"/>
  <c r="AW37" i="19"/>
  <c r="AX37" i="19" s="1"/>
  <c r="BF37" i="19" s="1"/>
  <c r="BG37" i="19" s="1"/>
  <c r="AD37" i="19"/>
  <c r="T37" i="19"/>
  <c r="U37" i="19" s="1"/>
  <c r="K37" i="19"/>
  <c r="L37" i="19" s="1"/>
  <c r="BQ36" i="19"/>
  <c r="BR36" i="19" s="1"/>
  <c r="CB36" i="19" s="1"/>
  <c r="AW36" i="19"/>
  <c r="AD36" i="19"/>
  <c r="T36" i="19"/>
  <c r="U36" i="19" s="1"/>
  <c r="K36" i="19"/>
  <c r="L36" i="19" s="1"/>
  <c r="BQ35" i="19"/>
  <c r="AW35" i="19"/>
  <c r="AD35" i="19"/>
  <c r="AE35" i="19" s="1"/>
  <c r="AN35" i="19" s="1"/>
  <c r="AO35" i="19" s="1"/>
  <c r="T35" i="19"/>
  <c r="U35" i="19" s="1"/>
  <c r="K35" i="19"/>
  <c r="L35" i="19" s="1"/>
  <c r="BQ34" i="19"/>
  <c r="AW34" i="19"/>
  <c r="AD34" i="19"/>
  <c r="T34" i="19"/>
  <c r="U34" i="19" s="1"/>
  <c r="K34" i="19"/>
  <c r="L34" i="19" s="1"/>
  <c r="BQ33" i="19"/>
  <c r="AW33" i="19"/>
  <c r="AD33" i="19"/>
  <c r="AE33" i="19" s="1"/>
  <c r="T33" i="19"/>
  <c r="U33" i="19" s="1"/>
  <c r="K33" i="19"/>
  <c r="L33" i="19" s="1"/>
  <c r="BQ32" i="19"/>
  <c r="AW32" i="19"/>
  <c r="AD32" i="19"/>
  <c r="AE32" i="19" s="1"/>
  <c r="T32" i="19"/>
  <c r="U32" i="19" s="1"/>
  <c r="K32" i="19"/>
  <c r="L32" i="19" s="1"/>
  <c r="BQ31" i="19"/>
  <c r="AW31" i="19"/>
  <c r="AD31" i="19"/>
  <c r="AE31" i="19" s="1"/>
  <c r="T31" i="19"/>
  <c r="U31" i="19" s="1"/>
  <c r="K31" i="19"/>
  <c r="L31" i="19" s="1"/>
  <c r="BQ30" i="19"/>
  <c r="AW30" i="19"/>
  <c r="AD30" i="19"/>
  <c r="AE30" i="19" s="1"/>
  <c r="T30" i="19"/>
  <c r="U30" i="19" s="1"/>
  <c r="K30" i="19"/>
  <c r="L30" i="19" s="1"/>
  <c r="BQ29" i="19"/>
  <c r="AW29" i="19"/>
  <c r="AD29" i="19"/>
  <c r="AE29" i="19" s="1"/>
  <c r="T29" i="19"/>
  <c r="U29" i="19" s="1"/>
  <c r="K29" i="19"/>
  <c r="L29" i="19" s="1"/>
  <c r="BQ27" i="19"/>
  <c r="BR27" i="19" s="1"/>
  <c r="CB27" i="19" s="1"/>
  <c r="AW27" i="19"/>
  <c r="AX27" i="19" s="1"/>
  <c r="BF27" i="19" s="1"/>
  <c r="BG27" i="19" s="1"/>
  <c r="AD27" i="19"/>
  <c r="AE27" i="19" s="1"/>
  <c r="AN27" i="19" s="1"/>
  <c r="AO27" i="19" s="1"/>
  <c r="T27" i="19"/>
  <c r="U27" i="19" s="1"/>
  <c r="K27" i="19"/>
  <c r="L27" i="19" s="1"/>
  <c r="BQ26" i="19"/>
  <c r="BR26" i="19" s="1"/>
  <c r="AW26" i="19"/>
  <c r="AX26" i="19" s="1"/>
  <c r="AD26" i="19"/>
  <c r="AE26" i="19" s="1"/>
  <c r="AN26" i="19" s="1"/>
  <c r="AO26" i="19" s="1"/>
  <c r="T26" i="19"/>
  <c r="U26" i="19" s="1"/>
  <c r="K26" i="19"/>
  <c r="L26" i="19" s="1"/>
  <c r="BQ25" i="19"/>
  <c r="BR25" i="19" s="1"/>
  <c r="AW25" i="19"/>
  <c r="AX25" i="19" s="1"/>
  <c r="BF25" i="19" s="1"/>
  <c r="BG25" i="19" s="1"/>
  <c r="AD25" i="19"/>
  <c r="AE25" i="19" s="1"/>
  <c r="AN25" i="19" s="1"/>
  <c r="AO25" i="19" s="1"/>
  <c r="T25" i="19"/>
  <c r="U25" i="19" s="1"/>
  <c r="K25" i="19"/>
  <c r="L25" i="19" s="1"/>
  <c r="BQ24" i="19"/>
  <c r="AW24" i="19"/>
  <c r="AX24" i="19" s="1"/>
  <c r="BF24" i="19" s="1"/>
  <c r="BG24" i="19" s="1"/>
  <c r="AD24" i="19"/>
  <c r="AE24" i="19" s="1"/>
  <c r="AN24" i="19" s="1"/>
  <c r="AO24" i="19" s="1"/>
  <c r="T24" i="19"/>
  <c r="U24" i="19" s="1"/>
  <c r="K24" i="19"/>
  <c r="L24" i="19" s="1"/>
  <c r="BQ23" i="19"/>
  <c r="BR23" i="19" s="1"/>
  <c r="CB23" i="19" s="1"/>
  <c r="AW23" i="19"/>
  <c r="AX23" i="19" s="1"/>
  <c r="BF23" i="19" s="1"/>
  <c r="BG23" i="19" s="1"/>
  <c r="AD23" i="19"/>
  <c r="AE23" i="19" s="1"/>
  <c r="AN23" i="19" s="1"/>
  <c r="AO23" i="19" s="1"/>
  <c r="T23" i="19"/>
  <c r="U23" i="19" s="1"/>
  <c r="K23" i="19"/>
  <c r="L23" i="19" s="1"/>
  <c r="BQ22" i="19"/>
  <c r="BR22" i="19" s="1"/>
  <c r="AW22" i="19"/>
  <c r="AX22" i="19" s="1"/>
  <c r="BF22" i="19" s="1"/>
  <c r="BG22" i="19" s="1"/>
  <c r="AD22" i="19"/>
  <c r="AE22" i="19" s="1"/>
  <c r="T22" i="19"/>
  <c r="U22" i="19" s="1"/>
  <c r="K22" i="19"/>
  <c r="L22" i="19" s="1"/>
  <c r="BQ21" i="19"/>
  <c r="BR21" i="19" s="1"/>
  <c r="AW21" i="19"/>
  <c r="AX21" i="19" s="1"/>
  <c r="BF21" i="19" s="1"/>
  <c r="BG21" i="19" s="1"/>
  <c r="AD21" i="19"/>
  <c r="AE21" i="19" s="1"/>
  <c r="AN21" i="19" s="1"/>
  <c r="AO21" i="19" s="1"/>
  <c r="T21" i="19"/>
  <c r="U21" i="19" s="1"/>
  <c r="K21" i="19"/>
  <c r="L21" i="19" s="1"/>
  <c r="CB20" i="19"/>
  <c r="CC20" i="19" s="1"/>
  <c r="BQ20" i="19"/>
  <c r="BR20" i="19" s="1"/>
  <c r="AW20" i="19"/>
  <c r="AX20" i="19" s="1"/>
  <c r="BF20" i="19" s="1"/>
  <c r="AD20" i="19"/>
  <c r="AE20" i="19" s="1"/>
  <c r="AN20" i="19" s="1"/>
  <c r="AO20" i="19" s="1"/>
  <c r="T20" i="19"/>
  <c r="U20" i="19" s="1"/>
  <c r="K20" i="19"/>
  <c r="L20" i="19" s="1"/>
  <c r="BQ19" i="19"/>
  <c r="AW19" i="19"/>
  <c r="AD19" i="19"/>
  <c r="T19" i="19"/>
  <c r="K19" i="19"/>
  <c r="BQ18" i="19"/>
  <c r="AW18" i="19"/>
  <c r="AD18" i="19"/>
  <c r="T18" i="19"/>
  <c r="K18" i="19"/>
  <c r="BQ17" i="19"/>
  <c r="AW17" i="19"/>
  <c r="AX17" i="19" s="1"/>
  <c r="AD17" i="19"/>
  <c r="T17" i="19"/>
  <c r="U17" i="19" s="1"/>
  <c r="K17" i="19"/>
  <c r="L17" i="19" s="1"/>
  <c r="BQ16" i="19"/>
  <c r="AW16" i="19"/>
  <c r="AX16" i="19" s="1"/>
  <c r="AD16" i="19"/>
  <c r="T16" i="19"/>
  <c r="U16" i="19" s="1"/>
  <c r="K16" i="19"/>
  <c r="L16" i="19" s="1"/>
  <c r="BQ15" i="19"/>
  <c r="AW15" i="19"/>
  <c r="AX15" i="19" s="1"/>
  <c r="AD15" i="19"/>
  <c r="T15" i="19"/>
  <c r="U15" i="19" s="1"/>
  <c r="K15" i="19"/>
  <c r="L15" i="19" s="1"/>
  <c r="BQ14" i="19"/>
  <c r="AW14" i="19"/>
  <c r="AX14" i="19" s="1"/>
  <c r="AD14" i="19"/>
  <c r="T14" i="19"/>
  <c r="U14" i="19" s="1"/>
  <c r="K14" i="19"/>
  <c r="L14" i="19" s="1"/>
  <c r="BQ13" i="19"/>
  <c r="AW13" i="19"/>
  <c r="AD13" i="19"/>
  <c r="AE13" i="19" s="1"/>
  <c r="T13" i="19"/>
  <c r="U13" i="19" s="1"/>
  <c r="K13" i="19"/>
  <c r="L13" i="19" s="1"/>
  <c r="BQ10" i="19"/>
  <c r="AW10" i="19"/>
  <c r="AX10" i="19" s="1"/>
  <c r="AD10" i="19"/>
  <c r="T10" i="19"/>
  <c r="U10" i="19" s="1"/>
  <c r="K10" i="19"/>
  <c r="L10" i="19" s="1"/>
  <c r="BQ9" i="19"/>
  <c r="AW9" i="19"/>
  <c r="AD9" i="19"/>
  <c r="AE9" i="19" s="1"/>
  <c r="T9" i="19"/>
  <c r="U9" i="19" s="1"/>
  <c r="K9" i="19"/>
  <c r="L9" i="19" s="1"/>
  <c r="BQ8" i="19"/>
  <c r="AW8" i="19"/>
  <c r="AX8" i="19" s="1"/>
  <c r="AD8" i="19"/>
  <c r="T8" i="19"/>
  <c r="U8" i="19" s="1"/>
  <c r="K8" i="19"/>
  <c r="L8" i="19" s="1"/>
  <c r="CB7" i="19"/>
  <c r="CC7" i="19" s="1"/>
  <c r="BQ7" i="19"/>
  <c r="BR7" i="19" s="1"/>
  <c r="BF7" i="19"/>
  <c r="AW7" i="19"/>
  <c r="AX7" i="19" s="1"/>
  <c r="AN7" i="19"/>
  <c r="AO7" i="19" s="1"/>
  <c r="AD7" i="19"/>
  <c r="AE7" i="19" s="1"/>
  <c r="T7" i="19"/>
  <c r="AO5" i="19"/>
  <c r="BG5" i="19" s="1"/>
  <c r="CC5" i="19" s="1"/>
  <c r="AN5" i="19"/>
  <c r="L5" i="19"/>
  <c r="K5" i="19"/>
  <c r="U97" i="19" l="1"/>
  <c r="AX5" i="19"/>
  <c r="AX13" i="19"/>
  <c r="BF13" i="19" s="1"/>
  <c r="BG13" i="19" s="1"/>
  <c r="CE74" i="19"/>
  <c r="AN74" i="19"/>
  <c r="CE78" i="19"/>
  <c r="AN78" i="19"/>
  <c r="CE82" i="19"/>
  <c r="AN82" i="19"/>
  <c r="CF86" i="19"/>
  <c r="U86" i="19"/>
  <c r="CD32" i="19"/>
  <c r="CE75" i="19"/>
  <c r="AN75" i="19"/>
  <c r="CE79" i="19"/>
  <c r="AN79" i="19"/>
  <c r="CE83" i="19"/>
  <c r="AN83" i="19"/>
  <c r="CF88" i="19"/>
  <c r="U88" i="19"/>
  <c r="AE71" i="19"/>
  <c r="CE72" i="19"/>
  <c r="CE76" i="19"/>
  <c r="AN76" i="19"/>
  <c r="CE80" i="19"/>
  <c r="AN80" i="19"/>
  <c r="CE84" i="19"/>
  <c r="AN84" i="19"/>
  <c r="CF87" i="19"/>
  <c r="U87" i="19"/>
  <c r="CG87" i="19" s="1"/>
  <c r="CF97" i="19"/>
  <c r="CD30" i="19"/>
  <c r="CE73" i="19"/>
  <c r="AN73" i="19"/>
  <c r="CE77" i="19"/>
  <c r="AN77" i="19"/>
  <c r="CE81" i="19"/>
  <c r="AN81" i="19"/>
  <c r="BQ85" i="19"/>
  <c r="AE85" i="19"/>
  <c r="CD10" i="19"/>
  <c r="BF26" i="19"/>
  <c r="BG26" i="19" s="1"/>
  <c r="CD9" i="19"/>
  <c r="CD8" i="19"/>
  <c r="CE99" i="19"/>
  <c r="CG99" i="19"/>
  <c r="CD103" i="19"/>
  <c r="CG107" i="19"/>
  <c r="U96" i="19"/>
  <c r="BR103" i="19"/>
  <c r="AO90" i="19"/>
  <c r="AO85" i="19" s="1"/>
  <c r="CB85" i="19"/>
  <c r="CF90" i="19"/>
  <c r="AE90" i="19"/>
  <c r="BG90" i="19"/>
  <c r="BG85" i="19" s="1"/>
  <c r="AX85" i="19"/>
  <c r="L85" i="19"/>
  <c r="BR90" i="19"/>
  <c r="BR85" i="19" s="1"/>
  <c r="CF92" i="19"/>
  <c r="CF96" i="19"/>
  <c r="CE110" i="19"/>
  <c r="AO98" i="19"/>
  <c r="CF93" i="19"/>
  <c r="CF94" i="19"/>
  <c r="CF91" i="19"/>
  <c r="CF95" i="19"/>
  <c r="CF89" i="19"/>
  <c r="U89" i="19"/>
  <c r="CG89" i="19" s="1"/>
  <c r="CG91" i="19"/>
  <c r="CG88" i="19"/>
  <c r="CG86" i="19"/>
  <c r="CE91" i="19"/>
  <c r="CG93" i="19"/>
  <c r="CE95" i="19"/>
  <c r="AN22" i="19"/>
  <c r="AO22" i="19" s="1"/>
  <c r="CE22" i="19"/>
  <c r="AE5" i="19"/>
  <c r="BR5" i="19"/>
  <c r="AX9" i="19"/>
  <c r="CD23" i="19"/>
  <c r="CE27" i="19"/>
  <c r="CD29" i="19"/>
  <c r="CC90" i="19"/>
  <c r="CC92" i="19"/>
  <c r="CG92" i="19" s="1"/>
  <c r="BG98" i="19"/>
  <c r="CG108" i="19"/>
  <c r="BF5" i="19"/>
  <c r="AW5" i="19"/>
  <c r="AD5" i="19"/>
  <c r="CD24" i="19"/>
  <c r="BR24" i="19"/>
  <c r="CB24" i="19" s="1"/>
  <c r="CF24" i="19" s="1"/>
  <c r="CD31" i="19"/>
  <c r="CE93" i="19"/>
  <c r="CD94" i="19"/>
  <c r="BR94" i="19"/>
  <c r="CE94" i="19" s="1"/>
  <c r="CD97" i="19"/>
  <c r="BR97" i="19"/>
  <c r="CE97" i="19" s="1"/>
  <c r="CD100" i="19"/>
  <c r="BR100" i="19"/>
  <c r="CE100" i="19" s="1"/>
  <c r="CE103" i="19"/>
  <c r="CF105" i="19"/>
  <c r="CC105" i="19"/>
  <c r="CG105" i="19" s="1"/>
  <c r="CF115" i="19"/>
  <c r="CC115" i="19"/>
  <c r="CG115" i="19" s="1"/>
  <c r="CD20" i="19"/>
  <c r="CD22" i="19"/>
  <c r="CE23" i="19"/>
  <c r="CD26" i="19"/>
  <c r="CB26" i="19"/>
  <c r="CD27" i="19"/>
  <c r="CE87" i="19"/>
  <c r="CD96" i="19"/>
  <c r="BR96" i="19"/>
  <c r="CE96" i="19" s="1"/>
  <c r="CC97" i="19"/>
  <c r="CG97" i="19" s="1"/>
  <c r="U98" i="19"/>
  <c r="CF101" i="19"/>
  <c r="CE102" i="19"/>
  <c r="CF109" i="19"/>
  <c r="CC109" i="19"/>
  <c r="CG109" i="19" s="1"/>
  <c r="CF116" i="19"/>
  <c r="CC116" i="19"/>
  <c r="CG116" i="19" s="1"/>
  <c r="CD19" i="19"/>
  <c r="CF27" i="19"/>
  <c r="CD92" i="19"/>
  <c r="BR92" i="19"/>
  <c r="CE92" i="19" s="1"/>
  <c r="CC95" i="19"/>
  <c r="CG95" i="19" s="1"/>
  <c r="CC96" i="19"/>
  <c r="CG96" i="19" s="1"/>
  <c r="CG101" i="19"/>
  <c r="CF102" i="19"/>
  <c r="CC102" i="19"/>
  <c r="CG102" i="19" s="1"/>
  <c r="CE106" i="19"/>
  <c r="CD111" i="19"/>
  <c r="BR111" i="19"/>
  <c r="CD107" i="19"/>
  <c r="BR107" i="19"/>
  <c r="CF111" i="19"/>
  <c r="CE112" i="19"/>
  <c r="CD113" i="19"/>
  <c r="CD114" i="19"/>
  <c r="CD21" i="19"/>
  <c r="CD25" i="19"/>
  <c r="CD63" i="19"/>
  <c r="CD90" i="19"/>
  <c r="CD91" i="19"/>
  <c r="CD95" i="19"/>
  <c r="CF99" i="19"/>
  <c r="CF103" i="19"/>
  <c r="CC103" i="19"/>
  <c r="CG103" i="19" s="1"/>
  <c r="CD104" i="19"/>
  <c r="BR104" i="19"/>
  <c r="CE104" i="19" s="1"/>
  <c r="CF107" i="19"/>
  <c r="CD109" i="19"/>
  <c r="CD110" i="19"/>
  <c r="CC111" i="19"/>
  <c r="CG111" i="19" s="1"/>
  <c r="CF112" i="19"/>
  <c r="BR113" i="19"/>
  <c r="CE113" i="19" s="1"/>
  <c r="BR114" i="19"/>
  <c r="CE114" i="19" s="1"/>
  <c r="CD65" i="19"/>
  <c r="CD86" i="19"/>
  <c r="CD87" i="19"/>
  <c r="CC94" i="19"/>
  <c r="CG94" i="19" s="1"/>
  <c r="CD101" i="19"/>
  <c r="BR101" i="19"/>
  <c r="CE101" i="19" s="1"/>
  <c r="CF104" i="19"/>
  <c r="CE105" i="19"/>
  <c r="CD106" i="19"/>
  <c r="CF108" i="19"/>
  <c r="CF113" i="19"/>
  <c r="CC113" i="19"/>
  <c r="CG113" i="19" s="1"/>
  <c r="CF114" i="19"/>
  <c r="CC114" i="19"/>
  <c r="CG114" i="19" s="1"/>
  <c r="CD115" i="19"/>
  <c r="BR115" i="19"/>
  <c r="CD116" i="19"/>
  <c r="BR116" i="19"/>
  <c r="CE116" i="19" s="1"/>
  <c r="CD88" i="19"/>
  <c r="CD89" i="19"/>
  <c r="CD93" i="19"/>
  <c r="CD99" i="19"/>
  <c r="CF100" i="19"/>
  <c r="CD102" i="19"/>
  <c r="CD105" i="19"/>
  <c r="CF106" i="19"/>
  <c r="CD108" i="19"/>
  <c r="CF110" i="19"/>
  <c r="CD112" i="19"/>
  <c r="U28" i="19"/>
  <c r="BR65" i="19"/>
  <c r="CB65" i="19" s="1"/>
  <c r="CB22" i="19"/>
  <c r="CC22" i="19" s="1"/>
  <c r="CE20" i="19"/>
  <c r="CE26" i="19"/>
  <c r="CF23" i="19"/>
  <c r="CE7" i="19"/>
  <c r="BR19" i="19"/>
  <c r="AE19" i="19"/>
  <c r="AN19" i="19" s="1"/>
  <c r="AO19" i="19" s="1"/>
  <c r="AX19" i="19"/>
  <c r="BF19" i="19" s="1"/>
  <c r="BG19" i="19" s="1"/>
  <c r="L19" i="19"/>
  <c r="BR34" i="19"/>
  <c r="CB34" i="19" s="1"/>
  <c r="CD34" i="19"/>
  <c r="AX51" i="19"/>
  <c r="BF51" i="19" s="1"/>
  <c r="BG51" i="19" s="1"/>
  <c r="AX55" i="19"/>
  <c r="BF55" i="19" s="1"/>
  <c r="BG55" i="19" s="1"/>
  <c r="CE25" i="19"/>
  <c r="CB25" i="19"/>
  <c r="CC40" i="19"/>
  <c r="CD44" i="19"/>
  <c r="AX44" i="19"/>
  <c r="BF44" i="19" s="1"/>
  <c r="BG44" i="19" s="1"/>
  <c r="CD41" i="19"/>
  <c r="AE41" i="19"/>
  <c r="AN41" i="19" s="1"/>
  <c r="AO41" i="19" s="1"/>
  <c r="CD67" i="19"/>
  <c r="AE67" i="19"/>
  <c r="AN67" i="19" s="1"/>
  <c r="AO67" i="19" s="1"/>
  <c r="CD68" i="19"/>
  <c r="AX68" i="19"/>
  <c r="BF68" i="19" s="1"/>
  <c r="BG68" i="19" s="1"/>
  <c r="CE21" i="19"/>
  <c r="CB21" i="19"/>
  <c r="CC27" i="19"/>
  <c r="CG27" i="19" s="1"/>
  <c r="CD37" i="19"/>
  <c r="AE37" i="19"/>
  <c r="AN37" i="19" s="1"/>
  <c r="AO37" i="19" s="1"/>
  <c r="CE89" i="19"/>
  <c r="CE108" i="19"/>
  <c r="CG110" i="19"/>
  <c r="AE8" i="19"/>
  <c r="AE10" i="19"/>
  <c r="AN10" i="19" s="1"/>
  <c r="AO10" i="19" s="1"/>
  <c r="CF26" i="19"/>
  <c r="CC26" i="19"/>
  <c r="CG26" i="19" s="1"/>
  <c r="AE34" i="19"/>
  <c r="CC36" i="19"/>
  <c r="CD40" i="19"/>
  <c r="AX40" i="19"/>
  <c r="BF40" i="19" s="1"/>
  <c r="BG40" i="19" s="1"/>
  <c r="BR42" i="19"/>
  <c r="CE42" i="19" s="1"/>
  <c r="CD42" i="19"/>
  <c r="AX45" i="19"/>
  <c r="BF45" i="19" s="1"/>
  <c r="BG45" i="19" s="1"/>
  <c r="AX49" i="19"/>
  <c r="BF49" i="19" s="1"/>
  <c r="BG49" i="19" s="1"/>
  <c r="AX53" i="19"/>
  <c r="BF53" i="19" s="1"/>
  <c r="BG53" i="19" s="1"/>
  <c r="AX57" i="19"/>
  <c r="BF57" i="19" s="1"/>
  <c r="BG57" i="19" s="1"/>
  <c r="AX61" i="19"/>
  <c r="BF61" i="19" s="1"/>
  <c r="BG61" i="19" s="1"/>
  <c r="BG7" i="19"/>
  <c r="CF7" i="19"/>
  <c r="AE18" i="19"/>
  <c r="L18" i="19"/>
  <c r="L6" i="19" s="1"/>
  <c r="U18" i="19"/>
  <c r="BG20" i="19"/>
  <c r="CF20" i="19"/>
  <c r="AX39" i="19"/>
  <c r="BF39" i="19" s="1"/>
  <c r="BG39" i="19" s="1"/>
  <c r="CC44" i="19"/>
  <c r="AX47" i="19"/>
  <c r="BF47" i="19" s="1"/>
  <c r="BG47" i="19" s="1"/>
  <c r="AX59" i="19"/>
  <c r="BF59" i="19" s="1"/>
  <c r="BG59" i="19" s="1"/>
  <c r="CE107" i="19"/>
  <c r="AN9" i="19"/>
  <c r="AO9" i="19" s="1"/>
  <c r="AN13" i="19"/>
  <c r="AO13" i="19" s="1"/>
  <c r="CD13" i="19"/>
  <c r="CC23" i="19"/>
  <c r="CG23" i="19" s="1"/>
  <c r="AX35" i="19"/>
  <c r="BF35" i="19" s="1"/>
  <c r="BG35" i="19" s="1"/>
  <c r="CD7" i="19"/>
  <c r="CD14" i="19"/>
  <c r="AE14" i="19"/>
  <c r="AN14" i="19" s="1"/>
  <c r="AO14" i="19" s="1"/>
  <c r="CD15" i="19"/>
  <c r="AE15" i="19"/>
  <c r="AN15" i="19" s="1"/>
  <c r="AO15" i="19" s="1"/>
  <c r="CD16" i="19"/>
  <c r="AE16" i="19"/>
  <c r="AN16" i="19" s="1"/>
  <c r="AO16" i="19" s="1"/>
  <c r="CD17" i="19"/>
  <c r="AE17" i="19"/>
  <c r="AN17" i="19" s="1"/>
  <c r="AO17" i="19" s="1"/>
  <c r="AN18" i="19"/>
  <c r="AO18" i="19" s="1"/>
  <c r="CD18" i="19"/>
  <c r="U19" i="19"/>
  <c r="CG20" i="19"/>
  <c r="CD36" i="19"/>
  <c r="AX36" i="19"/>
  <c r="BF36" i="19" s="1"/>
  <c r="BG36" i="19" s="1"/>
  <c r="BR38" i="19"/>
  <c r="CE38" i="19" s="1"/>
  <c r="CD38" i="19"/>
  <c r="AX43" i="19"/>
  <c r="BF43" i="19" s="1"/>
  <c r="BG43" i="19" s="1"/>
  <c r="BR33" i="19"/>
  <c r="CB33" i="19" s="1"/>
  <c r="CD35" i="19"/>
  <c r="CE37" i="19"/>
  <c r="CD39" i="19"/>
  <c r="CD43" i="19"/>
  <c r="CD45" i="19"/>
  <c r="CD47" i="19"/>
  <c r="CD49" i="19"/>
  <c r="CD51" i="19"/>
  <c r="CD53" i="19"/>
  <c r="CD55" i="19"/>
  <c r="CD57" i="19"/>
  <c r="CD59" i="19"/>
  <c r="CD61" i="19"/>
  <c r="CD62" i="19"/>
  <c r="CD70" i="19"/>
  <c r="L98" i="19"/>
  <c r="AE98" i="19"/>
  <c r="AX98" i="19"/>
  <c r="CG100" i="19"/>
  <c r="BR18" i="19"/>
  <c r="CG112" i="19"/>
  <c r="BR29" i="19"/>
  <c r="BR30" i="19"/>
  <c r="BR31" i="19"/>
  <c r="BR32" i="19"/>
  <c r="AX34" i="19"/>
  <c r="BF34" i="19" s="1"/>
  <c r="BG34" i="19" s="1"/>
  <c r="BR35" i="19"/>
  <c r="CB37" i="19"/>
  <c r="BR39" i="19"/>
  <c r="CB41" i="19"/>
  <c r="BR43" i="19"/>
  <c r="BR45" i="19"/>
  <c r="AX46" i="19"/>
  <c r="BF46" i="19" s="1"/>
  <c r="BG46" i="19" s="1"/>
  <c r="BR47" i="19"/>
  <c r="CB47" i="19" s="1"/>
  <c r="AX48" i="19"/>
  <c r="BR49" i="19"/>
  <c r="AX50" i="19"/>
  <c r="BF50" i="19" s="1"/>
  <c r="BG50" i="19" s="1"/>
  <c r="BR51" i="19"/>
  <c r="CB51" i="19" s="1"/>
  <c r="AX52" i="19"/>
  <c r="BR53" i="19"/>
  <c r="AX54" i="19"/>
  <c r="BR55" i="19"/>
  <c r="CB55" i="19" s="1"/>
  <c r="AX56" i="19"/>
  <c r="BF56" i="19" s="1"/>
  <c r="BG56" i="19" s="1"/>
  <c r="BR57" i="19"/>
  <c r="AX58" i="19"/>
  <c r="BR59" i="19"/>
  <c r="CB59" i="19" s="1"/>
  <c r="AX60" i="19"/>
  <c r="BF60" i="19" s="1"/>
  <c r="BG60" i="19" s="1"/>
  <c r="BR61" i="19"/>
  <c r="AX62" i="19"/>
  <c r="CD64" i="19"/>
  <c r="AE69" i="19"/>
  <c r="AN69" i="19" s="1"/>
  <c r="AO69" i="19" s="1"/>
  <c r="AX70" i="19"/>
  <c r="BF70" i="19" s="1"/>
  <c r="BG70" i="19" s="1"/>
  <c r="CE86" i="19"/>
  <c r="U7" i="19"/>
  <c r="BG8" i="19"/>
  <c r="BR8" i="19"/>
  <c r="BG9" i="19"/>
  <c r="BR9" i="19"/>
  <c r="BR10" i="19"/>
  <c r="BR13" i="19"/>
  <c r="CE13" i="19" s="1"/>
  <c r="BF14" i="19"/>
  <c r="BG14" i="19" s="1"/>
  <c r="BR14" i="19"/>
  <c r="BF15" i="19"/>
  <c r="BG15" i="19" s="1"/>
  <c r="BR15" i="19"/>
  <c r="BF16" i="19"/>
  <c r="BG16" i="19" s="1"/>
  <c r="BR16" i="19"/>
  <c r="BF17" i="19"/>
  <c r="BG17" i="19" s="1"/>
  <c r="BR17" i="19"/>
  <c r="AX18" i="19"/>
  <c r="BF18" i="19" s="1"/>
  <c r="BG18" i="19" s="1"/>
  <c r="AN29" i="19"/>
  <c r="AO29" i="19" s="1"/>
  <c r="AX29" i="19"/>
  <c r="AN30" i="19"/>
  <c r="AO30" i="19" s="1"/>
  <c r="AX30" i="19"/>
  <c r="BF30" i="19" s="1"/>
  <c r="BG30" i="19" s="1"/>
  <c r="AN31" i="19"/>
  <c r="AO31" i="19" s="1"/>
  <c r="AX31" i="19"/>
  <c r="BF31" i="19" s="1"/>
  <c r="BG31" i="19" s="1"/>
  <c r="AN32" i="19"/>
  <c r="AO32" i="19" s="1"/>
  <c r="AX32" i="19"/>
  <c r="BF32" i="19" s="1"/>
  <c r="BG32" i="19" s="1"/>
  <c r="AN33" i="19"/>
  <c r="AO33" i="19" s="1"/>
  <c r="AX33" i="19"/>
  <c r="BF33" i="19" s="1"/>
  <c r="BG33" i="19" s="1"/>
  <c r="CD33" i="19"/>
  <c r="AE36" i="19"/>
  <c r="AN36" i="19" s="1"/>
  <c r="AO36" i="19" s="1"/>
  <c r="AE40" i="19"/>
  <c r="CE40" i="19" s="1"/>
  <c r="AE44" i="19"/>
  <c r="L45" i="19"/>
  <c r="L28" i="19" s="1"/>
  <c r="CB46" i="19"/>
  <c r="CD46" i="19"/>
  <c r="CB48" i="19"/>
  <c r="CD48" i="19"/>
  <c r="CB50" i="19"/>
  <c r="CD50" i="19"/>
  <c r="CB52" i="19"/>
  <c r="CD52" i="19"/>
  <c r="CB54" i="19"/>
  <c r="CD54" i="19"/>
  <c r="CB56" i="19"/>
  <c r="CD56" i="19"/>
  <c r="CB58" i="19"/>
  <c r="CD58" i="19"/>
  <c r="CB60" i="19"/>
  <c r="CD60" i="19"/>
  <c r="AE63" i="19"/>
  <c r="AN63" i="19" s="1"/>
  <c r="AO63" i="19" s="1"/>
  <c r="AX64" i="19"/>
  <c r="AN65" i="19"/>
  <c r="AO65" i="19" s="1"/>
  <c r="BF66" i="19"/>
  <c r="BG66" i="19" s="1"/>
  <c r="CD66" i="19"/>
  <c r="CD69" i="19"/>
  <c r="CE111" i="19"/>
  <c r="CG106" i="19"/>
  <c r="CE109" i="19"/>
  <c r="AE45" i="19"/>
  <c r="AN45" i="19" s="1"/>
  <c r="AO45" i="19" s="1"/>
  <c r="AE46" i="19"/>
  <c r="AN46" i="19" s="1"/>
  <c r="AO46" i="19" s="1"/>
  <c r="AE47" i="19"/>
  <c r="AN47" i="19" s="1"/>
  <c r="AO47" i="19" s="1"/>
  <c r="AE48" i="19"/>
  <c r="AN48" i="19" s="1"/>
  <c r="AO48" i="19" s="1"/>
  <c r="AE49" i="19"/>
  <c r="AN49" i="19" s="1"/>
  <c r="AO49" i="19" s="1"/>
  <c r="AE50" i="19"/>
  <c r="AN50" i="19" s="1"/>
  <c r="AO50" i="19" s="1"/>
  <c r="AE51" i="19"/>
  <c r="AN51" i="19" s="1"/>
  <c r="AO51" i="19" s="1"/>
  <c r="AE52" i="19"/>
  <c r="AN52" i="19" s="1"/>
  <c r="AO52" i="19" s="1"/>
  <c r="AE53" i="19"/>
  <c r="AN53" i="19" s="1"/>
  <c r="AO53" i="19" s="1"/>
  <c r="AE54" i="19"/>
  <c r="AN54" i="19" s="1"/>
  <c r="AO54" i="19" s="1"/>
  <c r="AE55" i="19"/>
  <c r="AN55" i="19" s="1"/>
  <c r="AO55" i="19" s="1"/>
  <c r="AE56" i="19"/>
  <c r="AN56" i="19" s="1"/>
  <c r="AO56" i="19" s="1"/>
  <c r="AE57" i="19"/>
  <c r="AN57" i="19" s="1"/>
  <c r="AO57" i="19" s="1"/>
  <c r="AE58" i="19"/>
  <c r="AN58" i="19" s="1"/>
  <c r="AO58" i="19" s="1"/>
  <c r="AE59" i="19"/>
  <c r="AN59" i="19" s="1"/>
  <c r="AO59" i="19" s="1"/>
  <c r="AE60" i="19"/>
  <c r="AN60" i="19" s="1"/>
  <c r="AO60" i="19" s="1"/>
  <c r="AE61" i="19"/>
  <c r="AN61" i="19" s="1"/>
  <c r="AO61" i="19" s="1"/>
  <c r="AE62" i="19"/>
  <c r="AN62" i="19" s="1"/>
  <c r="AO62" i="19" s="1"/>
  <c r="AX63" i="19"/>
  <c r="BF63" i="19" s="1"/>
  <c r="BG63" i="19" s="1"/>
  <c r="AE64" i="19"/>
  <c r="AN64" i="19" s="1"/>
  <c r="AO64" i="19" s="1"/>
  <c r="AX65" i="19"/>
  <c r="BF65" i="19" s="1"/>
  <c r="BG65" i="19" s="1"/>
  <c r="AE66" i="19"/>
  <c r="CE66" i="19" s="1"/>
  <c r="AX67" i="19"/>
  <c r="AE68" i="19"/>
  <c r="AN68" i="19" s="1"/>
  <c r="AO68" i="19" s="1"/>
  <c r="AX69" i="19"/>
  <c r="BF69" i="19" s="1"/>
  <c r="BG69" i="19" s="1"/>
  <c r="AE70" i="19"/>
  <c r="AN70" i="19" s="1"/>
  <c r="AO70" i="19" s="1"/>
  <c r="CE88" i="19"/>
  <c r="CG104" i="19"/>
  <c r="CE115" i="19"/>
  <c r="CB62" i="19"/>
  <c r="CB63" i="19"/>
  <c r="CB64" i="19"/>
  <c r="CB66" i="19"/>
  <c r="CB67" i="19"/>
  <c r="CB68" i="19"/>
  <c r="CB69" i="19"/>
  <c r="CB70" i="19"/>
  <c r="U85" i="19" l="1"/>
  <c r="CE35" i="19"/>
  <c r="CE67" i="19"/>
  <c r="CF70" i="19"/>
  <c r="AO77" i="19"/>
  <c r="CG77" i="19" s="1"/>
  <c r="CF77" i="19"/>
  <c r="AE28" i="19"/>
  <c r="AO74" i="19"/>
  <c r="CG74" i="19" s="1"/>
  <c r="CF74" i="19"/>
  <c r="AO79" i="19"/>
  <c r="CG79" i="19" s="1"/>
  <c r="CF79" i="19"/>
  <c r="AO84" i="19"/>
  <c r="CG84" i="19" s="1"/>
  <c r="CF84" i="19"/>
  <c r="AO76" i="19"/>
  <c r="CG76" i="19" s="1"/>
  <c r="CF76" i="19"/>
  <c r="AO82" i="19"/>
  <c r="CG82" i="19" s="1"/>
  <c r="CF82" i="19"/>
  <c r="CG90" i="19"/>
  <c r="BR98" i="19"/>
  <c r="AO81" i="19"/>
  <c r="CG81" i="19" s="1"/>
  <c r="CF81" i="19"/>
  <c r="AO73" i="19"/>
  <c r="CG73" i="19" s="1"/>
  <c r="CF73" i="19"/>
  <c r="AO80" i="19"/>
  <c r="CG80" i="19" s="1"/>
  <c r="CF80" i="19"/>
  <c r="AO78" i="19"/>
  <c r="CG78" i="19" s="1"/>
  <c r="CF78" i="19"/>
  <c r="AO83" i="19"/>
  <c r="CG83" i="19" s="1"/>
  <c r="CF83" i="19"/>
  <c r="AO75" i="19"/>
  <c r="CG75" i="19" s="1"/>
  <c r="CF75" i="19"/>
  <c r="CE16" i="19"/>
  <c r="CE14" i="19"/>
  <c r="AN8" i="19"/>
  <c r="AO8" i="19" s="1"/>
  <c r="AO6" i="19" s="1"/>
  <c r="AE6" i="19"/>
  <c r="CG22" i="19"/>
  <c r="CC24" i="19"/>
  <c r="CG24" i="19" s="1"/>
  <c r="CF22" i="19"/>
  <c r="CE8" i="19"/>
  <c r="CE9" i="19"/>
  <c r="CE24" i="19"/>
  <c r="L118" i="19"/>
  <c r="CE98" i="19"/>
  <c r="CG85" i="19"/>
  <c r="CC85" i="19"/>
  <c r="CE90" i="19"/>
  <c r="CE85" i="19" s="1"/>
  <c r="CG98" i="19"/>
  <c r="CE39" i="19"/>
  <c r="AN40" i="19"/>
  <c r="AO40" i="19" s="1"/>
  <c r="CG40" i="19" s="1"/>
  <c r="CE62" i="19"/>
  <c r="CE52" i="19"/>
  <c r="CE70" i="19"/>
  <c r="CB38" i="19"/>
  <c r="CC38" i="19" s="1"/>
  <c r="CG38" i="19" s="1"/>
  <c r="CE61" i="19"/>
  <c r="CE32" i="19"/>
  <c r="CE69" i="19"/>
  <c r="BQ5" i="19"/>
  <c r="CB5" i="19"/>
  <c r="CD5" i="19" s="1"/>
  <c r="CE44" i="19"/>
  <c r="CE58" i="19"/>
  <c r="BF52" i="19"/>
  <c r="BG52" i="19" s="1"/>
  <c r="CE48" i="19"/>
  <c r="CE45" i="19"/>
  <c r="CE56" i="19"/>
  <c r="CE68" i="19"/>
  <c r="CE64" i="19"/>
  <c r="CE60" i="19"/>
  <c r="CE54" i="19"/>
  <c r="BF48" i="19"/>
  <c r="BG48" i="19" s="1"/>
  <c r="CE43" i="19"/>
  <c r="CB42" i="19"/>
  <c r="CC42" i="19" s="1"/>
  <c r="CG42" i="19" s="1"/>
  <c r="BF62" i="19"/>
  <c r="BG62" i="19" s="1"/>
  <c r="CE53" i="19"/>
  <c r="CB16" i="19"/>
  <c r="CC16" i="19" s="1"/>
  <c r="CG16" i="19" s="1"/>
  <c r="CE15" i="19"/>
  <c r="U6" i="19"/>
  <c r="U118" i="19" s="1"/>
  <c r="CB9" i="19"/>
  <c r="CC9" i="19" s="1"/>
  <c r="CG9" i="19" s="1"/>
  <c r="CC34" i="19"/>
  <c r="CF69" i="19"/>
  <c r="CC69" i="19"/>
  <c r="CG69" i="19" s="1"/>
  <c r="CC37" i="19"/>
  <c r="CG37" i="19" s="1"/>
  <c r="CF37" i="19"/>
  <c r="CE18" i="19"/>
  <c r="CF55" i="19"/>
  <c r="CC55" i="19"/>
  <c r="CG55" i="19" s="1"/>
  <c r="CF33" i="19"/>
  <c r="CC33" i="19"/>
  <c r="CG33" i="19" s="1"/>
  <c r="CE50" i="19"/>
  <c r="BR6" i="19"/>
  <c r="CC25" i="19"/>
  <c r="CG25" i="19" s="1"/>
  <c r="CF25" i="19"/>
  <c r="CF68" i="19"/>
  <c r="CC68" i="19"/>
  <c r="CG68" i="19" s="1"/>
  <c r="CC64" i="19"/>
  <c r="AN66" i="19"/>
  <c r="AO66" i="19" s="1"/>
  <c r="CE63" i="19"/>
  <c r="CC58" i="19"/>
  <c r="CC54" i="19"/>
  <c r="CF50" i="19"/>
  <c r="CC50" i="19"/>
  <c r="CG50" i="19" s="1"/>
  <c r="CF46" i="19"/>
  <c r="CC46" i="19"/>
  <c r="CG46" i="19" s="1"/>
  <c r="AN44" i="19"/>
  <c r="AO44" i="19" s="1"/>
  <c r="CG44" i="19" s="1"/>
  <c r="CE36" i="19"/>
  <c r="AX28" i="19"/>
  <c r="CE17" i="19"/>
  <c r="CG7" i="19"/>
  <c r="BF64" i="19"/>
  <c r="BG64" i="19" s="1"/>
  <c r="BF58" i="19"/>
  <c r="BG58" i="19" s="1"/>
  <c r="CE55" i="19"/>
  <c r="CE47" i="19"/>
  <c r="CE29" i="19"/>
  <c r="BR28" i="19"/>
  <c r="CE41" i="19"/>
  <c r="CB35" i="19"/>
  <c r="CB32" i="19"/>
  <c r="CE46" i="19"/>
  <c r="AX6" i="19"/>
  <c r="BG6" i="19"/>
  <c r="AN34" i="19"/>
  <c r="AO34" i="19" s="1"/>
  <c r="CC21" i="19"/>
  <c r="CG21" i="19" s="1"/>
  <c r="CF21" i="19"/>
  <c r="CB19" i="19"/>
  <c r="CE19" i="19"/>
  <c r="CF47" i="19"/>
  <c r="CC47" i="19"/>
  <c r="CG47" i="19" s="1"/>
  <c r="CC67" i="19"/>
  <c r="CF63" i="19"/>
  <c r="CC63" i="19"/>
  <c r="CG63" i="19" s="1"/>
  <c r="CE65" i="19"/>
  <c r="CE57" i="19"/>
  <c r="CE49" i="19"/>
  <c r="CC41" i="19"/>
  <c r="CG41" i="19" s="1"/>
  <c r="CF41" i="19"/>
  <c r="CE31" i="19"/>
  <c r="BF29" i="19"/>
  <c r="BG29" i="19" s="1"/>
  <c r="CB61" i="19"/>
  <c r="CB57" i="19"/>
  <c r="CB53" i="19"/>
  <c r="CB49" i="19"/>
  <c r="CB45" i="19"/>
  <c r="CB39" i="19"/>
  <c r="CB31" i="19"/>
  <c r="CF38" i="19"/>
  <c r="CF36" i="19"/>
  <c r="CF40" i="19"/>
  <c r="CF65" i="19"/>
  <c r="CC65" i="19"/>
  <c r="CG65" i="19" s="1"/>
  <c r="BF67" i="19"/>
  <c r="BG67" i="19" s="1"/>
  <c r="CF59" i="19"/>
  <c r="CC59" i="19"/>
  <c r="CG59" i="19" s="1"/>
  <c r="CF51" i="19"/>
  <c r="CC51" i="19"/>
  <c r="CG51" i="19" s="1"/>
  <c r="CE34" i="19"/>
  <c r="CC70" i="19"/>
  <c r="CG70" i="19" s="1"/>
  <c r="CC66" i="19"/>
  <c r="CC62" i="19"/>
  <c r="CF60" i="19"/>
  <c r="CC60" i="19"/>
  <c r="CG60" i="19" s="1"/>
  <c r="CF56" i="19"/>
  <c r="CC56" i="19"/>
  <c r="CG56" i="19" s="1"/>
  <c r="CC52" i="19"/>
  <c r="CG52" i="19" s="1"/>
  <c r="CC48" i="19"/>
  <c r="CG48" i="19" s="1"/>
  <c r="CB18" i="19"/>
  <c r="CE10" i="19"/>
  <c r="CE59" i="19"/>
  <c r="BF54" i="19"/>
  <c r="BG54" i="19" s="1"/>
  <c r="CE51" i="19"/>
  <c r="CE30" i="19"/>
  <c r="CB17" i="19"/>
  <c r="CB10" i="19"/>
  <c r="CB29" i="19"/>
  <c r="CB43" i="19"/>
  <c r="CE33" i="19"/>
  <c r="CB30" i="19"/>
  <c r="CG36" i="19"/>
  <c r="CG66" i="19" l="1"/>
  <c r="CF42" i="19"/>
  <c r="CF44" i="19"/>
  <c r="CG62" i="19"/>
  <c r="CF52" i="19"/>
  <c r="AE118" i="19"/>
  <c r="CF16" i="19"/>
  <c r="CE28" i="19"/>
  <c r="CF9" i="19"/>
  <c r="CF48" i="19"/>
  <c r="CF62" i="19"/>
  <c r="CF29" i="19"/>
  <c r="BR118" i="19"/>
  <c r="CF54" i="19"/>
  <c r="CG64" i="19"/>
  <c r="CF34" i="19"/>
  <c r="CG54" i="19"/>
  <c r="AO28" i="19"/>
  <c r="AO117" i="19" s="1"/>
  <c r="CE6" i="19"/>
  <c r="AX118" i="19"/>
  <c r="CC39" i="19"/>
  <c r="CG39" i="19" s="1"/>
  <c r="CF39" i="19"/>
  <c r="CF57" i="19"/>
  <c r="CC57" i="19"/>
  <c r="CG57" i="19" s="1"/>
  <c r="CF67" i="19"/>
  <c r="CF18" i="19"/>
  <c r="CC18" i="19"/>
  <c r="CG18" i="19" s="1"/>
  <c r="CF45" i="19"/>
  <c r="CC45" i="19"/>
  <c r="CG45" i="19" s="1"/>
  <c r="CF14" i="19"/>
  <c r="CC14" i="19"/>
  <c r="CG14" i="19" s="1"/>
  <c r="CF10" i="19"/>
  <c r="CC10" i="19"/>
  <c r="CG10" i="19" s="1"/>
  <c r="CF66" i="19"/>
  <c r="CF49" i="19"/>
  <c r="CC49" i="19"/>
  <c r="CG49" i="19" s="1"/>
  <c r="CF8" i="19"/>
  <c r="CC8" i="19"/>
  <c r="CF32" i="19"/>
  <c r="CC32" i="19"/>
  <c r="CG32" i="19" s="1"/>
  <c r="CG58" i="19"/>
  <c r="CG34" i="19"/>
  <c r="CC29" i="19"/>
  <c r="BG28" i="19"/>
  <c r="BG118" i="19" s="1"/>
  <c r="CF30" i="19"/>
  <c r="CC30" i="19"/>
  <c r="CG30" i="19" s="1"/>
  <c r="CF61" i="19"/>
  <c r="CC61" i="19"/>
  <c r="CG61" i="19" s="1"/>
  <c r="CF64" i="19"/>
  <c r="CC43" i="19"/>
  <c r="CG43" i="19" s="1"/>
  <c r="CF43" i="19"/>
  <c r="CF17" i="19"/>
  <c r="CC17" i="19"/>
  <c r="CG17" i="19" s="1"/>
  <c r="CF31" i="19"/>
  <c r="CC31" i="19"/>
  <c r="CG31" i="19" s="1"/>
  <c r="CF53" i="19"/>
  <c r="CC53" i="19"/>
  <c r="CG53" i="19" s="1"/>
  <c r="CF13" i="19"/>
  <c r="CC13" i="19"/>
  <c r="CG13" i="19" s="1"/>
  <c r="CG67" i="19"/>
  <c r="CF19" i="19"/>
  <c r="CC19" i="19"/>
  <c r="CG19" i="19" s="1"/>
  <c r="CC35" i="19"/>
  <c r="CG35" i="19" s="1"/>
  <c r="CF35" i="19"/>
  <c r="CF15" i="19"/>
  <c r="CC15" i="19"/>
  <c r="CG15" i="19" s="1"/>
  <c r="CF58" i="19"/>
  <c r="CE118" i="19" l="1"/>
  <c r="AO118" i="19"/>
  <c r="CG8" i="19"/>
  <c r="CG6" i="19" s="1"/>
  <c r="CC6" i="19"/>
  <c r="CG29" i="19"/>
  <c r="CG28" i="19" s="1"/>
  <c r="CC28" i="19"/>
  <c r="CG118" i="19" l="1"/>
  <c r="CC118" i="19"/>
  <c r="C55" i="16"/>
  <c r="K12" i="16"/>
  <c r="K11" i="16"/>
  <c r="S11" i="16" l="1"/>
  <c r="S13" i="16"/>
  <c r="S12" i="16"/>
  <c r="AA127" i="16" l="1"/>
  <c r="S127" i="16"/>
  <c r="AA126" i="16"/>
  <c r="S126" i="16"/>
  <c r="AM126" i="16" s="1"/>
  <c r="AA125" i="16"/>
  <c r="S125" i="16"/>
  <c r="AA124" i="16"/>
  <c r="S124" i="16"/>
  <c r="AM124" i="16" s="1"/>
  <c r="AA123" i="16"/>
  <c r="S123" i="16"/>
  <c r="AA122" i="16"/>
  <c r="S122" i="16"/>
  <c r="K122" i="16"/>
  <c r="AA121" i="16"/>
  <c r="S121" i="16"/>
  <c r="K121" i="16"/>
  <c r="AA120" i="16"/>
  <c r="S120" i="16"/>
  <c r="K120" i="16"/>
  <c r="AA119" i="16"/>
  <c r="S119" i="16"/>
  <c r="K119" i="16"/>
  <c r="AA118" i="16"/>
  <c r="S118" i="16"/>
  <c r="K118" i="16"/>
  <c r="AA117" i="16"/>
  <c r="S117" i="16"/>
  <c r="K117" i="16"/>
  <c r="AL116" i="16"/>
  <c r="AA116" i="16"/>
  <c r="S116" i="16"/>
  <c r="K116" i="16"/>
  <c r="C116" i="16"/>
  <c r="AL115" i="16"/>
  <c r="AA115" i="16"/>
  <c r="S115" i="16"/>
  <c r="K115" i="16"/>
  <c r="AL114" i="16"/>
  <c r="AA114" i="16"/>
  <c r="S114" i="16"/>
  <c r="K114" i="16"/>
  <c r="AL113" i="16"/>
  <c r="AA113" i="16"/>
  <c r="S113" i="16"/>
  <c r="K113" i="16"/>
  <c r="AL112" i="16"/>
  <c r="AA112" i="16"/>
  <c r="S112" i="16"/>
  <c r="K112" i="16"/>
  <c r="AL111" i="16"/>
  <c r="AA111" i="16"/>
  <c r="S111" i="16"/>
  <c r="K111" i="16"/>
  <c r="AL110" i="16"/>
  <c r="AA110" i="16"/>
  <c r="S110" i="16"/>
  <c r="K110" i="16"/>
  <c r="AL109" i="16"/>
  <c r="AA109" i="16"/>
  <c r="S109" i="16"/>
  <c r="K109" i="16"/>
  <c r="AL108" i="16"/>
  <c r="AA108" i="16"/>
  <c r="S108" i="16"/>
  <c r="K108" i="16"/>
  <c r="AL107" i="16"/>
  <c r="AA107" i="16"/>
  <c r="S107" i="16"/>
  <c r="K107" i="16"/>
  <c r="AL106" i="16"/>
  <c r="AA106" i="16"/>
  <c r="S106" i="16"/>
  <c r="K106" i="16"/>
  <c r="AL105" i="16"/>
  <c r="AA105" i="16"/>
  <c r="S105" i="16"/>
  <c r="K105" i="16"/>
  <c r="AL104" i="16"/>
  <c r="AA104" i="16"/>
  <c r="S104" i="16"/>
  <c r="K104" i="16"/>
  <c r="AL103" i="16"/>
  <c r="AA103" i="16"/>
  <c r="S103" i="16"/>
  <c r="K103" i="16"/>
  <c r="AL102" i="16"/>
  <c r="AA102" i="16"/>
  <c r="S102" i="16"/>
  <c r="K102" i="16"/>
  <c r="AL101" i="16"/>
  <c r="AA101" i="16"/>
  <c r="S101" i="16"/>
  <c r="K101" i="16"/>
  <c r="AL100" i="16"/>
  <c r="AA100" i="16"/>
  <c r="S100" i="16"/>
  <c r="AL99" i="16"/>
  <c r="AA99" i="16"/>
  <c r="S99" i="16"/>
  <c r="AL98" i="16"/>
  <c r="AA98" i="16"/>
  <c r="S98" i="16"/>
  <c r="AL97" i="16"/>
  <c r="AA97" i="16"/>
  <c r="S97" i="16"/>
  <c r="AL96" i="16"/>
  <c r="AA96" i="16"/>
  <c r="S96" i="16"/>
  <c r="AL95" i="16"/>
  <c r="AA95" i="16"/>
  <c r="S95" i="16"/>
  <c r="K95" i="16"/>
  <c r="AL94" i="16"/>
  <c r="AA94" i="16"/>
  <c r="S94" i="16"/>
  <c r="K94" i="16"/>
  <c r="AL93" i="16"/>
  <c r="AA93" i="16"/>
  <c r="S93" i="16"/>
  <c r="K93" i="16"/>
  <c r="AL92" i="16"/>
  <c r="AA92" i="16"/>
  <c r="S92" i="16"/>
  <c r="K92" i="16"/>
  <c r="AL91" i="16"/>
  <c r="AA91" i="16"/>
  <c r="S91" i="16"/>
  <c r="K91" i="16"/>
  <c r="AL90" i="16"/>
  <c r="AA90" i="16"/>
  <c r="S90" i="16"/>
  <c r="K90" i="16"/>
  <c r="AL89" i="16"/>
  <c r="AA89" i="16"/>
  <c r="S89" i="16"/>
  <c r="K89" i="16"/>
  <c r="AL88" i="16"/>
  <c r="AA88" i="16"/>
  <c r="S88" i="16"/>
  <c r="K88" i="16"/>
  <c r="AL87" i="16"/>
  <c r="AA87" i="16"/>
  <c r="S87" i="16"/>
  <c r="K87" i="16"/>
  <c r="AL86" i="16"/>
  <c r="AA86" i="16"/>
  <c r="S86" i="16"/>
  <c r="K86" i="16"/>
  <c r="AL85" i="16"/>
  <c r="AA85" i="16"/>
  <c r="S85" i="16"/>
  <c r="K85" i="16"/>
  <c r="AL84" i="16"/>
  <c r="AA84" i="16"/>
  <c r="S84" i="16"/>
  <c r="K84" i="16"/>
  <c r="AL83" i="16"/>
  <c r="AA83" i="16"/>
  <c r="S83" i="16"/>
  <c r="K83" i="16"/>
  <c r="AL82" i="16"/>
  <c r="AA82" i="16"/>
  <c r="S82" i="16"/>
  <c r="K82" i="16"/>
  <c r="AL81" i="16"/>
  <c r="AA81" i="16"/>
  <c r="S81" i="16"/>
  <c r="K81" i="16"/>
  <c r="AL80" i="16"/>
  <c r="AA80" i="16"/>
  <c r="S80" i="16"/>
  <c r="K80" i="16"/>
  <c r="AL79" i="16"/>
  <c r="AA79" i="16"/>
  <c r="S79" i="16"/>
  <c r="K79" i="16"/>
  <c r="AL78" i="16"/>
  <c r="AA78" i="16"/>
  <c r="S78" i="16"/>
  <c r="K78" i="16"/>
  <c r="AL77" i="16"/>
  <c r="AA77" i="16"/>
  <c r="S77" i="16"/>
  <c r="K77" i="16"/>
  <c r="AL76" i="16"/>
  <c r="AA76" i="16"/>
  <c r="S76" i="16"/>
  <c r="K76" i="16"/>
  <c r="AL75" i="16"/>
  <c r="AA75" i="16"/>
  <c r="S75" i="16"/>
  <c r="K75" i="16"/>
  <c r="AL74" i="16"/>
  <c r="AA74" i="16"/>
  <c r="S74" i="16"/>
  <c r="K74" i="16"/>
  <c r="AL73" i="16"/>
  <c r="AA73" i="16"/>
  <c r="S73" i="16"/>
  <c r="K73" i="16"/>
  <c r="AL72" i="16"/>
  <c r="AA72" i="16"/>
  <c r="S72" i="16"/>
  <c r="K72" i="16"/>
  <c r="AL71" i="16"/>
  <c r="AA71" i="16"/>
  <c r="S71" i="16"/>
  <c r="K71" i="16"/>
  <c r="AL70" i="16"/>
  <c r="AA70" i="16"/>
  <c r="S70" i="16"/>
  <c r="K70" i="16"/>
  <c r="AL69" i="16"/>
  <c r="AA69" i="16"/>
  <c r="S69" i="16"/>
  <c r="K69" i="16"/>
  <c r="AL68" i="16"/>
  <c r="AA68" i="16"/>
  <c r="S68" i="16"/>
  <c r="K68" i="16"/>
  <c r="AL67" i="16"/>
  <c r="AA67" i="16"/>
  <c r="S67" i="16"/>
  <c r="K67" i="16"/>
  <c r="AL66" i="16"/>
  <c r="AA66" i="16"/>
  <c r="S66" i="16"/>
  <c r="K66" i="16"/>
  <c r="AL65" i="16"/>
  <c r="AA65" i="16"/>
  <c r="S65" i="16"/>
  <c r="K65" i="16"/>
  <c r="AL64" i="16"/>
  <c r="AA64" i="16"/>
  <c r="S64" i="16"/>
  <c r="K64" i="16"/>
  <c r="AL63" i="16"/>
  <c r="AA63" i="16"/>
  <c r="S63" i="16"/>
  <c r="K63" i="16"/>
  <c r="AL62" i="16"/>
  <c r="AA62" i="16"/>
  <c r="S62" i="16"/>
  <c r="K62" i="16"/>
  <c r="AL61" i="16"/>
  <c r="AA61" i="16"/>
  <c r="S61" i="16"/>
  <c r="K61" i="16"/>
  <c r="AL60" i="16"/>
  <c r="AA60" i="16"/>
  <c r="S60" i="16"/>
  <c r="K60" i="16"/>
  <c r="AL59" i="16"/>
  <c r="AA59" i="16"/>
  <c r="S59" i="16"/>
  <c r="K59" i="16"/>
  <c r="AL58" i="16"/>
  <c r="AA58" i="16"/>
  <c r="S58" i="16"/>
  <c r="K58" i="16"/>
  <c r="AL57" i="16"/>
  <c r="AA57" i="16"/>
  <c r="S57" i="16"/>
  <c r="K57" i="16"/>
  <c r="AL56" i="16"/>
  <c r="AA56" i="16"/>
  <c r="S56" i="16"/>
  <c r="K56" i="16"/>
  <c r="AL55" i="16"/>
  <c r="AA55" i="16"/>
  <c r="S55" i="16"/>
  <c r="K55" i="16"/>
  <c r="AL54" i="16"/>
  <c r="AA54" i="16"/>
  <c r="S54" i="16"/>
  <c r="K54" i="16"/>
  <c r="AL53" i="16"/>
  <c r="AA53" i="16"/>
  <c r="S53" i="16"/>
  <c r="K53" i="16"/>
  <c r="AL52" i="16"/>
  <c r="AA52" i="16"/>
  <c r="S52" i="16"/>
  <c r="K52" i="16"/>
  <c r="AL51" i="16"/>
  <c r="AA51" i="16"/>
  <c r="S51" i="16"/>
  <c r="K51" i="16"/>
  <c r="AL50" i="16"/>
  <c r="AA50" i="16"/>
  <c r="S50" i="16"/>
  <c r="K50" i="16"/>
  <c r="AL49" i="16"/>
  <c r="AA49" i="16"/>
  <c r="S49" i="16"/>
  <c r="K49" i="16"/>
  <c r="AL48" i="16"/>
  <c r="AA48" i="16"/>
  <c r="S48" i="16"/>
  <c r="K48" i="16"/>
  <c r="AL47" i="16"/>
  <c r="AA47" i="16"/>
  <c r="S47" i="16"/>
  <c r="K47" i="16"/>
  <c r="AL46" i="16"/>
  <c r="AA46" i="16"/>
  <c r="S46" i="16"/>
  <c r="K46" i="16"/>
  <c r="AL45" i="16"/>
  <c r="AA45" i="16"/>
  <c r="S45" i="16"/>
  <c r="K45" i="16"/>
  <c r="AL44" i="16"/>
  <c r="AA44" i="16"/>
  <c r="S44" i="16"/>
  <c r="K44" i="16"/>
  <c r="AL43" i="16"/>
  <c r="AA43" i="16"/>
  <c r="S43" i="16"/>
  <c r="K43" i="16"/>
  <c r="AL42" i="16"/>
  <c r="AA42" i="16"/>
  <c r="S42" i="16"/>
  <c r="K42" i="16"/>
  <c r="AL41" i="16"/>
  <c r="AA41" i="16"/>
  <c r="S41" i="16"/>
  <c r="K41" i="16"/>
  <c r="AL40" i="16"/>
  <c r="AA40" i="16"/>
  <c r="S40" i="16"/>
  <c r="K40" i="16"/>
  <c r="AL39" i="16"/>
  <c r="AA39" i="16"/>
  <c r="S39" i="16"/>
  <c r="K39" i="16"/>
  <c r="AL38" i="16"/>
  <c r="AA38" i="16"/>
  <c r="S38" i="16"/>
  <c r="K38" i="16"/>
  <c r="AL37" i="16"/>
  <c r="AA37" i="16"/>
  <c r="S37" i="16"/>
  <c r="K37" i="16"/>
  <c r="AL36" i="16"/>
  <c r="AA36" i="16"/>
  <c r="S36" i="16"/>
  <c r="K36" i="16"/>
  <c r="AL35" i="16"/>
  <c r="AA35" i="16"/>
  <c r="S35" i="16"/>
  <c r="K35" i="16"/>
  <c r="AL34" i="16"/>
  <c r="AA34" i="16"/>
  <c r="S34" i="16"/>
  <c r="K34" i="16"/>
  <c r="AL33" i="16"/>
  <c r="AA33" i="16"/>
  <c r="S33" i="16"/>
  <c r="K33" i="16"/>
  <c r="AL32" i="16"/>
  <c r="AA32" i="16"/>
  <c r="S32" i="16"/>
  <c r="K32" i="16"/>
  <c r="AL31" i="16"/>
  <c r="AA31" i="16"/>
  <c r="S31" i="16"/>
  <c r="K31" i="16"/>
  <c r="AL30" i="16"/>
  <c r="AA30" i="16"/>
  <c r="S30" i="16"/>
  <c r="K30" i="16"/>
  <c r="AL29" i="16"/>
  <c r="AA29" i="16"/>
  <c r="S29" i="16"/>
  <c r="K29" i="16"/>
  <c r="AL28" i="16"/>
  <c r="AA28" i="16"/>
  <c r="S28" i="16"/>
  <c r="K28" i="16"/>
  <c r="AL27" i="16"/>
  <c r="AA27" i="16"/>
  <c r="S27" i="16"/>
  <c r="K27" i="16"/>
  <c r="AL26" i="16"/>
  <c r="AA26" i="16"/>
  <c r="S26" i="16"/>
  <c r="K26" i="16"/>
  <c r="AL25" i="16"/>
  <c r="AA25" i="16"/>
  <c r="S25" i="16"/>
  <c r="K25" i="16"/>
  <c r="AL24" i="16"/>
  <c r="AA24" i="16"/>
  <c r="S24" i="16"/>
  <c r="K24" i="16"/>
  <c r="AL23" i="16"/>
  <c r="AA23" i="16"/>
  <c r="S23" i="16"/>
  <c r="K23" i="16"/>
  <c r="AL22" i="16"/>
  <c r="AA22" i="16"/>
  <c r="S22" i="16"/>
  <c r="K22" i="16"/>
  <c r="AL21" i="16"/>
  <c r="AA21" i="16"/>
  <c r="S21" i="16"/>
  <c r="K21" i="16"/>
  <c r="AL20" i="16"/>
  <c r="AA20" i="16"/>
  <c r="S20" i="16"/>
  <c r="K20" i="16"/>
  <c r="AL19" i="16"/>
  <c r="AA19" i="16"/>
  <c r="S19" i="16"/>
  <c r="K19" i="16"/>
  <c r="AL18" i="16"/>
  <c r="AA18" i="16"/>
  <c r="S18" i="16"/>
  <c r="K18" i="16"/>
  <c r="AL17" i="16"/>
  <c r="AA17" i="16"/>
  <c r="S17" i="16"/>
  <c r="K17" i="16"/>
  <c r="AL16" i="16"/>
  <c r="AA16" i="16"/>
  <c r="S16" i="16"/>
  <c r="K16" i="16"/>
  <c r="AL15" i="16"/>
  <c r="AA15" i="16"/>
  <c r="S15" i="16"/>
  <c r="K15" i="16"/>
  <c r="C15" i="16"/>
  <c r="AL14" i="16"/>
  <c r="AA14" i="16"/>
  <c r="S14" i="16"/>
  <c r="K14" i="16"/>
  <c r="C14" i="16"/>
  <c r="AL13" i="16"/>
  <c r="AA13" i="16"/>
  <c r="K13" i="16"/>
  <c r="AL12" i="16"/>
  <c r="AA12" i="16"/>
  <c r="AL11" i="16"/>
  <c r="AA11" i="16"/>
  <c r="AL10" i="16"/>
  <c r="AA10" i="16"/>
  <c r="S10" i="16"/>
  <c r="K10" i="16"/>
  <c r="C10" i="16"/>
  <c r="AL9" i="16"/>
  <c r="AA9" i="16"/>
  <c r="S9" i="16"/>
  <c r="K9" i="16"/>
  <c r="C9" i="16"/>
  <c r="AM120" i="16" l="1"/>
  <c r="AN120" i="16" s="1"/>
  <c r="AM100" i="16"/>
  <c r="AN100" i="16" s="1"/>
  <c r="AM121" i="16"/>
  <c r="AN121" i="16" s="1"/>
  <c r="AM125" i="16"/>
  <c r="AM122" i="16"/>
  <c r="AN122" i="16" s="1"/>
  <c r="AM127" i="16"/>
  <c r="AM12" i="16"/>
  <c r="AM9" i="16"/>
  <c r="AM119" i="16"/>
  <c r="AN119" i="16" s="1"/>
  <c r="AM14" i="16"/>
  <c r="AM116" i="16"/>
  <c r="AN116" i="16" s="1"/>
  <c r="AM96" i="16"/>
  <c r="AN96" i="16" s="1"/>
  <c r="AM99" i="16"/>
  <c r="AN99" i="16" s="1"/>
  <c r="AM11" i="16"/>
  <c r="AM97" i="16"/>
  <c r="AN97" i="16" s="1"/>
  <c r="AM55" i="16"/>
  <c r="AM56" i="16"/>
  <c r="AN56" i="16" s="1"/>
  <c r="AM57" i="16"/>
  <c r="AN57" i="16" s="1"/>
  <c r="AM58" i="16"/>
  <c r="AN58" i="16" s="1"/>
  <c r="AM59" i="16"/>
  <c r="AN59" i="16" s="1"/>
  <c r="AM60" i="16"/>
  <c r="AN60" i="16" s="1"/>
  <c r="AM123" i="16"/>
  <c r="AM10" i="16"/>
  <c r="AM15" i="16"/>
  <c r="AM16" i="16"/>
  <c r="AM17" i="16"/>
  <c r="AM18" i="16"/>
  <c r="AM19" i="16"/>
  <c r="AM20" i="16"/>
  <c r="AM21" i="16"/>
  <c r="AM22" i="16"/>
  <c r="AM23" i="16"/>
  <c r="AN23" i="16" s="1"/>
  <c r="AM24" i="16"/>
  <c r="AN24" i="16" s="1"/>
  <c r="AM25" i="16"/>
  <c r="AN25" i="16" s="1"/>
  <c r="AM26" i="16"/>
  <c r="AN26" i="16" s="1"/>
  <c r="AM27" i="16"/>
  <c r="AN27" i="16" s="1"/>
  <c r="AM28" i="16"/>
  <c r="AN28" i="16" s="1"/>
  <c r="AM29" i="16"/>
  <c r="AN29" i="16" s="1"/>
  <c r="AM30" i="16"/>
  <c r="AN30" i="16" s="1"/>
  <c r="AM31" i="16"/>
  <c r="AN31" i="16" s="1"/>
  <c r="AM32" i="16"/>
  <c r="AN32" i="16" s="1"/>
  <c r="AM33" i="16"/>
  <c r="AN33" i="16" s="1"/>
  <c r="AM34" i="16"/>
  <c r="AN34" i="16" s="1"/>
  <c r="AM35" i="16"/>
  <c r="AN35" i="16" s="1"/>
  <c r="AM36" i="16"/>
  <c r="AN36" i="16" s="1"/>
  <c r="AM37" i="16"/>
  <c r="AN37" i="16" s="1"/>
  <c r="AM38" i="16"/>
  <c r="AN38" i="16" s="1"/>
  <c r="AM39" i="16"/>
  <c r="AM40" i="16"/>
  <c r="AM41" i="16"/>
  <c r="AM42" i="16"/>
  <c r="AM43" i="16"/>
  <c r="AM44" i="16"/>
  <c r="AM45" i="16"/>
  <c r="AM46" i="16"/>
  <c r="AM47" i="16"/>
  <c r="AM48" i="16"/>
  <c r="AM49" i="16"/>
  <c r="AM50" i="16"/>
  <c r="AM51" i="16"/>
  <c r="AM52" i="16"/>
  <c r="AM53" i="16"/>
  <c r="AM54" i="16"/>
  <c r="AM61" i="16"/>
  <c r="AN61" i="16" s="1"/>
  <c r="AM62" i="16"/>
  <c r="AN62" i="16" s="1"/>
  <c r="AM63" i="16"/>
  <c r="AN63" i="16" s="1"/>
  <c r="AM64" i="16"/>
  <c r="AN64" i="16" s="1"/>
  <c r="AM65" i="16"/>
  <c r="AN65" i="16" s="1"/>
  <c r="AM66" i="16"/>
  <c r="AN66" i="16" s="1"/>
  <c r="AM67" i="16"/>
  <c r="AN67" i="16" s="1"/>
  <c r="AM68" i="16"/>
  <c r="AN68" i="16" s="1"/>
  <c r="AM69" i="16"/>
  <c r="AN69" i="16" s="1"/>
  <c r="AM70" i="16"/>
  <c r="AN70" i="16" s="1"/>
  <c r="AM71" i="16"/>
  <c r="AN71" i="16" s="1"/>
  <c r="AM72" i="16"/>
  <c r="AN72" i="16" s="1"/>
  <c r="AM73" i="16"/>
  <c r="AN73" i="16" s="1"/>
  <c r="AM74" i="16"/>
  <c r="AN74" i="16" s="1"/>
  <c r="AM75" i="16"/>
  <c r="AN75" i="16" s="1"/>
  <c r="AM76" i="16"/>
  <c r="AN76" i="16" s="1"/>
  <c r="AM77" i="16"/>
  <c r="AM78" i="16"/>
  <c r="AM79" i="16"/>
  <c r="AM80" i="16"/>
  <c r="AM81" i="16"/>
  <c r="AN81" i="16" s="1"/>
  <c r="AM82" i="16"/>
  <c r="AN82" i="16" s="1"/>
  <c r="AM83" i="16"/>
  <c r="AN83" i="16" s="1"/>
  <c r="AM84" i="16"/>
  <c r="AN84" i="16" s="1"/>
  <c r="AM85" i="16"/>
  <c r="AN85" i="16" s="1"/>
  <c r="AM86" i="16"/>
  <c r="AN86" i="16" s="1"/>
  <c r="AM87" i="16"/>
  <c r="AN87" i="16" s="1"/>
  <c r="AM88" i="16"/>
  <c r="AM89" i="16"/>
  <c r="AM90" i="16"/>
  <c r="AM91" i="16"/>
  <c r="AM92" i="16"/>
  <c r="AM93" i="16"/>
  <c r="AN93" i="16" s="1"/>
  <c r="AM94" i="16"/>
  <c r="AN94" i="16" s="1"/>
  <c r="AM95" i="16"/>
  <c r="AN95" i="16" s="1"/>
  <c r="AM98" i="16"/>
  <c r="AN98" i="16" s="1"/>
  <c r="AM13" i="16"/>
  <c r="AM101" i="16"/>
  <c r="AN101" i="16" s="1"/>
  <c r="AM102" i="16"/>
  <c r="AN102" i="16" s="1"/>
  <c r="AM103" i="16"/>
  <c r="AN103" i="16" s="1"/>
  <c r="AM104" i="16"/>
  <c r="AN104" i="16" s="1"/>
  <c r="AM105" i="16"/>
  <c r="AN105" i="16" s="1"/>
  <c r="AM106" i="16"/>
  <c r="AN106" i="16" s="1"/>
  <c r="AM107" i="16"/>
  <c r="AN107" i="16" s="1"/>
  <c r="AM108" i="16"/>
  <c r="AN108" i="16" s="1"/>
  <c r="AM109" i="16"/>
  <c r="AN109" i="16" s="1"/>
  <c r="AM110" i="16"/>
  <c r="AN110" i="16" s="1"/>
  <c r="AM111" i="16"/>
  <c r="AN111" i="16" s="1"/>
  <c r="AM112" i="16"/>
  <c r="AN112" i="16" s="1"/>
  <c r="AM113" i="16"/>
  <c r="AN113" i="16" s="1"/>
  <c r="AM114" i="16"/>
  <c r="AN114" i="16" s="1"/>
  <c r="AM115" i="16"/>
  <c r="AN115" i="16" s="1"/>
  <c r="AM118" i="16"/>
  <c r="AN118" i="16" s="1"/>
  <c r="AM117" i="16"/>
  <c r="AN117" i="16" s="1"/>
  <c r="AN78" i="16" l="1"/>
  <c r="AN44" i="16"/>
  <c r="AN20" i="16"/>
  <c r="AN89" i="16"/>
  <c r="AN77" i="16"/>
  <c r="AN51" i="16"/>
  <c r="AN47" i="16"/>
  <c r="AN43" i="16"/>
  <c r="AN39" i="16"/>
  <c r="AN19" i="16"/>
  <c r="AN55" i="16"/>
  <c r="AN9" i="16"/>
  <c r="AN90" i="16"/>
  <c r="AN48" i="16"/>
  <c r="AN40" i="16"/>
  <c r="AN92" i="16"/>
  <c r="AN88" i="16"/>
  <c r="AN80" i="16"/>
  <c r="AN54" i="16"/>
  <c r="AN50" i="16"/>
  <c r="AN46" i="16"/>
  <c r="AN42" i="16"/>
  <c r="AN22" i="16"/>
  <c r="AN18" i="16"/>
  <c r="AN10" i="16"/>
  <c r="AN52" i="16"/>
  <c r="AN16" i="16"/>
  <c r="AN91" i="16"/>
  <c r="AN79" i="16"/>
  <c r="AN53" i="16"/>
  <c r="AN49" i="16"/>
  <c r="AN45" i="16"/>
  <c r="AN41" i="16"/>
  <c r="AN21" i="16"/>
  <c r="AN17" i="16"/>
  <c r="AN14" i="16"/>
  <c r="AN13" i="16"/>
  <c r="AN15" i="16"/>
  <c r="AN11" i="16"/>
  <c r="K10" i="14" l="1"/>
  <c r="S10" i="14"/>
  <c r="AL10" i="14"/>
  <c r="AL12" i="14"/>
  <c r="AL13" i="14"/>
  <c r="AL14" i="14"/>
  <c r="AL15" i="14"/>
  <c r="AL16" i="14"/>
  <c r="C10" i="14"/>
  <c r="AA10" i="14" l="1"/>
  <c r="AM10" i="14" s="1"/>
  <c r="AA11" i="14"/>
  <c r="AA15" i="14"/>
  <c r="AA16" i="14"/>
  <c r="AM16" i="14" s="1"/>
  <c r="AA12" i="14"/>
  <c r="AA13" i="14"/>
  <c r="AM13" i="14" s="1"/>
  <c r="AN13" i="14" l="1"/>
  <c r="K93" i="14" l="1"/>
  <c r="K94" i="14"/>
  <c r="K95" i="14"/>
  <c r="K96" i="14"/>
  <c r="K97" i="14"/>
  <c r="K98" i="14"/>
  <c r="K99" i="14"/>
  <c r="K12" i="14"/>
  <c r="AM12" i="14" s="1"/>
  <c r="K14" i="14"/>
  <c r="K15" i="14"/>
  <c r="AM15" i="14" s="1"/>
  <c r="K17" i="14"/>
  <c r="C9" i="14"/>
  <c r="C18" i="14"/>
  <c r="C19" i="14"/>
  <c r="AN12" i="14" l="1"/>
  <c r="C59" i="14"/>
  <c r="AA131" i="14" l="1"/>
  <c r="S131" i="14"/>
  <c r="AA130" i="14"/>
  <c r="S130" i="14"/>
  <c r="AM130" i="14" s="1"/>
  <c r="AA129" i="14"/>
  <c r="S129" i="14"/>
  <c r="AA128" i="14"/>
  <c r="S128" i="14"/>
  <c r="AM128" i="14" s="1"/>
  <c r="AA127" i="14"/>
  <c r="S127" i="14"/>
  <c r="AA126" i="14"/>
  <c r="S126" i="14"/>
  <c r="K126" i="14"/>
  <c r="AA125" i="14"/>
  <c r="S125" i="14"/>
  <c r="K125" i="14"/>
  <c r="AA124" i="14"/>
  <c r="S124" i="14"/>
  <c r="K124" i="14"/>
  <c r="AA123" i="14"/>
  <c r="S123" i="14"/>
  <c r="K123" i="14"/>
  <c r="AA122" i="14"/>
  <c r="S122" i="14"/>
  <c r="K122" i="14"/>
  <c r="AA121" i="14"/>
  <c r="S121" i="14"/>
  <c r="K121" i="14"/>
  <c r="AM121" i="14" s="1"/>
  <c r="AL120" i="14"/>
  <c r="AA120" i="14"/>
  <c r="S120" i="14"/>
  <c r="K120" i="14"/>
  <c r="C120" i="14"/>
  <c r="AL119" i="14"/>
  <c r="AA119" i="14"/>
  <c r="S119" i="14"/>
  <c r="K119" i="14"/>
  <c r="AL118" i="14"/>
  <c r="AA118" i="14"/>
  <c r="S118" i="14"/>
  <c r="K118" i="14"/>
  <c r="AL117" i="14"/>
  <c r="AA117" i="14"/>
  <c r="S117" i="14"/>
  <c r="K117" i="14"/>
  <c r="AL116" i="14"/>
  <c r="AA116" i="14"/>
  <c r="S116" i="14"/>
  <c r="K116" i="14"/>
  <c r="AL115" i="14"/>
  <c r="AA115" i="14"/>
  <c r="S115" i="14"/>
  <c r="K115" i="14"/>
  <c r="AL114" i="14"/>
  <c r="AA114" i="14"/>
  <c r="S114" i="14"/>
  <c r="K114" i="14"/>
  <c r="AL113" i="14"/>
  <c r="AA113" i="14"/>
  <c r="S113" i="14"/>
  <c r="K113" i="14"/>
  <c r="AL112" i="14"/>
  <c r="AA112" i="14"/>
  <c r="S112" i="14"/>
  <c r="K112" i="14"/>
  <c r="AL111" i="14"/>
  <c r="AA111" i="14"/>
  <c r="S111" i="14"/>
  <c r="K111" i="14"/>
  <c r="AL110" i="14"/>
  <c r="AA110" i="14"/>
  <c r="S110" i="14"/>
  <c r="K110" i="14"/>
  <c r="AL109" i="14"/>
  <c r="AA109" i="14"/>
  <c r="S109" i="14"/>
  <c r="K109" i="14"/>
  <c r="AL108" i="14"/>
  <c r="AA108" i="14"/>
  <c r="S108" i="14"/>
  <c r="K108" i="14"/>
  <c r="AL107" i="14"/>
  <c r="AA107" i="14"/>
  <c r="S107" i="14"/>
  <c r="K107" i="14"/>
  <c r="AL106" i="14"/>
  <c r="AA106" i="14"/>
  <c r="S106" i="14"/>
  <c r="K106" i="14"/>
  <c r="AL105" i="14"/>
  <c r="AA105" i="14"/>
  <c r="S105" i="14"/>
  <c r="K105" i="14"/>
  <c r="AL104" i="14"/>
  <c r="AA104" i="14"/>
  <c r="S104" i="14"/>
  <c r="AL103" i="14"/>
  <c r="AA103" i="14"/>
  <c r="S103" i="14"/>
  <c r="AL102" i="14"/>
  <c r="AA102" i="14"/>
  <c r="S102" i="14"/>
  <c r="AL101" i="14"/>
  <c r="AA101" i="14"/>
  <c r="S101" i="14"/>
  <c r="AL100" i="14"/>
  <c r="AA100" i="14"/>
  <c r="S100" i="14"/>
  <c r="AM100" i="14" s="1"/>
  <c r="AL99" i="14"/>
  <c r="AA99" i="14"/>
  <c r="S99" i="14"/>
  <c r="AL98" i="14"/>
  <c r="AA98" i="14"/>
  <c r="S98" i="14"/>
  <c r="AL97" i="14"/>
  <c r="AA97" i="14"/>
  <c r="S97" i="14"/>
  <c r="AL96" i="14"/>
  <c r="AA96" i="14"/>
  <c r="S96" i="14"/>
  <c r="AL95" i="14"/>
  <c r="AA95" i="14"/>
  <c r="S95" i="14"/>
  <c r="AL94" i="14"/>
  <c r="AA94" i="14"/>
  <c r="S94" i="14"/>
  <c r="AL93" i="14"/>
  <c r="AA93" i="14"/>
  <c r="S93" i="14"/>
  <c r="AL92" i="14"/>
  <c r="AA92" i="14"/>
  <c r="S92" i="14"/>
  <c r="K92" i="14"/>
  <c r="AL91" i="14"/>
  <c r="AA91" i="14"/>
  <c r="S91" i="14"/>
  <c r="K91" i="14"/>
  <c r="AL90" i="14"/>
  <c r="AA90" i="14"/>
  <c r="S90" i="14"/>
  <c r="K90" i="14"/>
  <c r="AL89" i="14"/>
  <c r="AA89" i="14"/>
  <c r="S89" i="14"/>
  <c r="K89" i="14"/>
  <c r="AL88" i="14"/>
  <c r="AA88" i="14"/>
  <c r="S88" i="14"/>
  <c r="K88" i="14"/>
  <c r="AL87" i="14"/>
  <c r="AA87" i="14"/>
  <c r="S87" i="14"/>
  <c r="K87" i="14"/>
  <c r="AL86" i="14"/>
  <c r="AA86" i="14"/>
  <c r="S86" i="14"/>
  <c r="K86" i="14"/>
  <c r="AL85" i="14"/>
  <c r="AA85" i="14"/>
  <c r="S85" i="14"/>
  <c r="K85" i="14"/>
  <c r="AL84" i="14"/>
  <c r="AA84" i="14"/>
  <c r="S84" i="14"/>
  <c r="K84" i="14"/>
  <c r="AL83" i="14"/>
  <c r="AA83" i="14"/>
  <c r="S83" i="14"/>
  <c r="K83" i="14"/>
  <c r="AL82" i="14"/>
  <c r="AA82" i="14"/>
  <c r="S82" i="14"/>
  <c r="K82" i="14"/>
  <c r="AL81" i="14"/>
  <c r="AA81" i="14"/>
  <c r="S81" i="14"/>
  <c r="K81" i="14"/>
  <c r="AL80" i="14"/>
  <c r="AA80" i="14"/>
  <c r="S80" i="14"/>
  <c r="K80" i="14"/>
  <c r="AL79" i="14"/>
  <c r="AA79" i="14"/>
  <c r="S79" i="14"/>
  <c r="K79" i="14"/>
  <c r="AL78" i="14"/>
  <c r="AA78" i="14"/>
  <c r="S78" i="14"/>
  <c r="K78" i="14"/>
  <c r="AL77" i="14"/>
  <c r="AA77" i="14"/>
  <c r="S77" i="14"/>
  <c r="K77" i="14"/>
  <c r="AL76" i="14"/>
  <c r="AA76" i="14"/>
  <c r="S76" i="14"/>
  <c r="K76" i="14"/>
  <c r="AL75" i="14"/>
  <c r="AA75" i="14"/>
  <c r="S75" i="14"/>
  <c r="K75" i="14"/>
  <c r="AL74" i="14"/>
  <c r="AA74" i="14"/>
  <c r="S74" i="14"/>
  <c r="K74" i="14"/>
  <c r="AL73" i="14"/>
  <c r="AA73" i="14"/>
  <c r="S73" i="14"/>
  <c r="K73" i="14"/>
  <c r="AL72" i="14"/>
  <c r="AA72" i="14"/>
  <c r="S72" i="14"/>
  <c r="K72" i="14"/>
  <c r="AL71" i="14"/>
  <c r="AA71" i="14"/>
  <c r="S71" i="14"/>
  <c r="K71" i="14"/>
  <c r="AL70" i="14"/>
  <c r="AA70" i="14"/>
  <c r="S70" i="14"/>
  <c r="K70" i="14"/>
  <c r="AL69" i="14"/>
  <c r="AA69" i="14"/>
  <c r="S69" i="14"/>
  <c r="K69" i="14"/>
  <c r="AL68" i="14"/>
  <c r="AA68" i="14"/>
  <c r="S68" i="14"/>
  <c r="K68" i="14"/>
  <c r="AL67" i="14"/>
  <c r="AA67" i="14"/>
  <c r="S67" i="14"/>
  <c r="K67" i="14"/>
  <c r="AL66" i="14"/>
  <c r="AA66" i="14"/>
  <c r="S66" i="14"/>
  <c r="K66" i="14"/>
  <c r="AL65" i="14"/>
  <c r="AA65" i="14"/>
  <c r="S65" i="14"/>
  <c r="K65" i="14"/>
  <c r="AL64" i="14"/>
  <c r="AA64" i="14"/>
  <c r="S64" i="14"/>
  <c r="K64" i="14"/>
  <c r="AL63" i="14"/>
  <c r="AA63" i="14"/>
  <c r="S63" i="14"/>
  <c r="K63" i="14"/>
  <c r="AL62" i="14"/>
  <c r="AA62" i="14"/>
  <c r="S62" i="14"/>
  <c r="K62" i="14"/>
  <c r="AL61" i="14"/>
  <c r="AA61" i="14"/>
  <c r="S61" i="14"/>
  <c r="K61" i="14"/>
  <c r="AL60" i="14"/>
  <c r="AA60" i="14"/>
  <c r="S60" i="14"/>
  <c r="K60" i="14"/>
  <c r="AL59" i="14"/>
  <c r="AA59" i="14"/>
  <c r="S59" i="14"/>
  <c r="K59" i="14"/>
  <c r="AL58" i="14"/>
  <c r="AA58" i="14"/>
  <c r="S58" i="14"/>
  <c r="K58" i="14"/>
  <c r="AL57" i="14"/>
  <c r="AA57" i="14"/>
  <c r="S57" i="14"/>
  <c r="K57" i="14"/>
  <c r="AL56" i="14"/>
  <c r="AA56" i="14"/>
  <c r="S56" i="14"/>
  <c r="K56" i="14"/>
  <c r="AL55" i="14"/>
  <c r="AA55" i="14"/>
  <c r="S55" i="14"/>
  <c r="K55" i="14"/>
  <c r="AL54" i="14"/>
  <c r="AA54" i="14"/>
  <c r="S54" i="14"/>
  <c r="K54" i="14"/>
  <c r="AL53" i="14"/>
  <c r="AA53" i="14"/>
  <c r="S53" i="14"/>
  <c r="K53" i="14"/>
  <c r="AL52" i="14"/>
  <c r="AA52" i="14"/>
  <c r="S52" i="14"/>
  <c r="K52" i="14"/>
  <c r="AL51" i="14"/>
  <c r="AA51" i="14"/>
  <c r="S51" i="14"/>
  <c r="K51" i="14"/>
  <c r="AL50" i="14"/>
  <c r="AA50" i="14"/>
  <c r="S50" i="14"/>
  <c r="K50" i="14"/>
  <c r="AL49" i="14"/>
  <c r="AA49" i="14"/>
  <c r="S49" i="14"/>
  <c r="K49" i="14"/>
  <c r="AL48" i="14"/>
  <c r="AA48" i="14"/>
  <c r="S48" i="14"/>
  <c r="K48" i="14"/>
  <c r="AL47" i="14"/>
  <c r="AA47" i="14"/>
  <c r="S47" i="14"/>
  <c r="K47" i="14"/>
  <c r="AL46" i="14"/>
  <c r="AA46" i="14"/>
  <c r="S46" i="14"/>
  <c r="K46" i="14"/>
  <c r="AL45" i="14"/>
  <c r="AA45" i="14"/>
  <c r="S45" i="14"/>
  <c r="K45" i="14"/>
  <c r="AL44" i="14"/>
  <c r="AA44" i="14"/>
  <c r="S44" i="14"/>
  <c r="K44" i="14"/>
  <c r="AL43" i="14"/>
  <c r="AA43" i="14"/>
  <c r="S43" i="14"/>
  <c r="K43" i="14"/>
  <c r="AL42" i="14"/>
  <c r="AA42" i="14"/>
  <c r="S42" i="14"/>
  <c r="K42" i="14"/>
  <c r="AL41" i="14"/>
  <c r="AA41" i="14"/>
  <c r="S41" i="14"/>
  <c r="K41" i="14"/>
  <c r="AL40" i="14"/>
  <c r="AA40" i="14"/>
  <c r="S40" i="14"/>
  <c r="K40" i="14"/>
  <c r="AL39" i="14"/>
  <c r="AA39" i="14"/>
  <c r="S39" i="14"/>
  <c r="K39" i="14"/>
  <c r="AL38" i="14"/>
  <c r="AA38" i="14"/>
  <c r="S38" i="14"/>
  <c r="K38" i="14"/>
  <c r="AL37" i="14"/>
  <c r="AA37" i="14"/>
  <c r="S37" i="14"/>
  <c r="K37" i="14"/>
  <c r="AL36" i="14"/>
  <c r="AA36" i="14"/>
  <c r="S36" i="14"/>
  <c r="K36" i="14"/>
  <c r="AL35" i="14"/>
  <c r="AA35" i="14"/>
  <c r="S35" i="14"/>
  <c r="K35" i="14"/>
  <c r="AL34" i="14"/>
  <c r="AA34" i="14"/>
  <c r="S34" i="14"/>
  <c r="K34" i="14"/>
  <c r="AL33" i="14"/>
  <c r="AA33" i="14"/>
  <c r="S33" i="14"/>
  <c r="K33" i="14"/>
  <c r="AL32" i="14"/>
  <c r="AA32" i="14"/>
  <c r="S32" i="14"/>
  <c r="K32" i="14"/>
  <c r="AL31" i="14"/>
  <c r="AA31" i="14"/>
  <c r="S31" i="14"/>
  <c r="K31" i="14"/>
  <c r="AL30" i="14"/>
  <c r="AA30" i="14"/>
  <c r="S30" i="14"/>
  <c r="K30" i="14"/>
  <c r="AL29" i="14"/>
  <c r="AA29" i="14"/>
  <c r="S29" i="14"/>
  <c r="K29" i="14"/>
  <c r="AL28" i="14"/>
  <c r="AA28" i="14"/>
  <c r="S28" i="14"/>
  <c r="K28" i="14"/>
  <c r="AL27" i="14"/>
  <c r="AA27" i="14"/>
  <c r="S27" i="14"/>
  <c r="K27" i="14"/>
  <c r="AL26" i="14"/>
  <c r="AA26" i="14"/>
  <c r="S26" i="14"/>
  <c r="K26" i="14"/>
  <c r="AL25" i="14"/>
  <c r="AA25" i="14"/>
  <c r="S25" i="14"/>
  <c r="K25" i="14"/>
  <c r="AL24" i="14"/>
  <c r="AA24" i="14"/>
  <c r="S24" i="14"/>
  <c r="K24" i="14"/>
  <c r="AL23" i="14"/>
  <c r="AA23" i="14"/>
  <c r="S23" i="14"/>
  <c r="K23" i="14"/>
  <c r="AL22" i="14"/>
  <c r="AA22" i="14"/>
  <c r="S22" i="14"/>
  <c r="K22" i="14"/>
  <c r="AL21" i="14"/>
  <c r="AA21" i="14"/>
  <c r="S21" i="14"/>
  <c r="K21" i="14"/>
  <c r="AL20" i="14"/>
  <c r="AA20" i="14"/>
  <c r="S20" i="14"/>
  <c r="K20" i="14"/>
  <c r="AL19" i="14"/>
  <c r="AA19" i="14"/>
  <c r="S19" i="14"/>
  <c r="K19" i="14"/>
  <c r="AL18" i="14"/>
  <c r="AA18" i="14"/>
  <c r="S18" i="14"/>
  <c r="K18" i="14"/>
  <c r="AL17" i="14"/>
  <c r="AA17" i="14"/>
  <c r="S17" i="14"/>
  <c r="AA14" i="14"/>
  <c r="S14" i="14"/>
  <c r="AL11" i="14"/>
  <c r="S11" i="14"/>
  <c r="K11" i="14"/>
  <c r="AL9" i="14"/>
  <c r="AA9" i="14"/>
  <c r="S9" i="14"/>
  <c r="K9" i="14"/>
  <c r="AM96" i="14" l="1"/>
  <c r="AM104" i="14"/>
  <c r="AM120" i="14"/>
  <c r="AM125" i="14"/>
  <c r="AN125" i="14" s="1"/>
  <c r="AM17" i="14"/>
  <c r="AM9" i="14"/>
  <c r="AM11" i="14"/>
  <c r="AN11" i="14" s="1"/>
  <c r="AM18" i="14"/>
  <c r="AN18" i="14" s="1"/>
  <c r="AM19" i="14"/>
  <c r="AM20" i="14"/>
  <c r="AM21" i="14"/>
  <c r="AM22" i="14"/>
  <c r="AM23" i="14"/>
  <c r="AM24" i="14"/>
  <c r="AN24" i="14" s="1"/>
  <c r="AM25" i="14"/>
  <c r="AM26" i="14"/>
  <c r="AN26" i="14" s="1"/>
  <c r="AM27" i="14"/>
  <c r="AM28" i="14"/>
  <c r="AM29" i="14"/>
  <c r="AM30" i="14"/>
  <c r="AM95" i="14"/>
  <c r="AM99" i="14"/>
  <c r="AN99" i="14" s="1"/>
  <c r="AM103" i="14"/>
  <c r="AN103" i="14" s="1"/>
  <c r="AM124" i="14"/>
  <c r="AN124" i="14" s="1"/>
  <c r="AM14" i="14"/>
  <c r="AM94" i="14"/>
  <c r="AM98" i="14"/>
  <c r="AM102" i="14"/>
  <c r="AN104" i="14"/>
  <c r="AM123" i="14"/>
  <c r="AN123" i="14" s="1"/>
  <c r="AM31" i="14"/>
  <c r="AN31" i="14" s="1"/>
  <c r="AM32" i="14"/>
  <c r="AN32" i="14" s="1"/>
  <c r="AM33" i="14"/>
  <c r="AN33" i="14" s="1"/>
  <c r="AM34" i="14"/>
  <c r="AM35" i="14"/>
  <c r="AM36" i="14"/>
  <c r="AN36" i="14" s="1"/>
  <c r="AM37" i="14"/>
  <c r="AN37" i="14" s="1"/>
  <c r="AM38" i="14"/>
  <c r="AN38" i="14" s="1"/>
  <c r="AM39" i="14"/>
  <c r="AM40" i="14"/>
  <c r="AN40" i="14" s="1"/>
  <c r="AM41" i="14"/>
  <c r="AN41" i="14" s="1"/>
  <c r="AM42" i="14"/>
  <c r="AM43" i="14"/>
  <c r="AM44" i="14"/>
  <c r="AN44" i="14" s="1"/>
  <c r="AM45" i="14"/>
  <c r="AN45" i="14" s="1"/>
  <c r="AM46" i="14"/>
  <c r="AM47" i="14"/>
  <c r="AN47" i="14" s="1"/>
  <c r="AM48" i="14"/>
  <c r="AN48" i="14" s="1"/>
  <c r="AM49" i="14"/>
  <c r="AM50" i="14"/>
  <c r="AM51" i="14"/>
  <c r="AM52" i="14"/>
  <c r="AN52" i="14" s="1"/>
  <c r="AM53" i="14"/>
  <c r="AM54" i="14"/>
  <c r="AN54" i="14" s="1"/>
  <c r="AM55" i="14"/>
  <c r="AN55" i="14" s="1"/>
  <c r="AM56" i="14"/>
  <c r="AN56" i="14" s="1"/>
  <c r="AM57" i="14"/>
  <c r="AM58" i="14"/>
  <c r="AM59" i="14"/>
  <c r="AM60" i="14"/>
  <c r="AN60" i="14" s="1"/>
  <c r="AM61" i="14"/>
  <c r="AM62" i="14"/>
  <c r="AN62" i="14" s="1"/>
  <c r="AM63" i="14"/>
  <c r="AN63" i="14" s="1"/>
  <c r="AM64" i="14"/>
  <c r="AN64" i="14" s="1"/>
  <c r="AM65" i="14"/>
  <c r="AN65" i="14" s="1"/>
  <c r="AM66" i="14"/>
  <c r="AM67" i="14"/>
  <c r="AN67" i="14" s="1"/>
  <c r="AM68" i="14"/>
  <c r="AN68" i="14" s="1"/>
  <c r="AM69" i="14"/>
  <c r="AN69" i="14" s="1"/>
  <c r="AM70" i="14"/>
  <c r="AN70" i="14" s="1"/>
  <c r="AM71" i="14"/>
  <c r="AN71" i="14" s="1"/>
  <c r="AM72" i="14"/>
  <c r="AN72" i="14" s="1"/>
  <c r="AM73" i="14"/>
  <c r="AN73" i="14" s="1"/>
  <c r="AM74" i="14"/>
  <c r="AM75" i="14"/>
  <c r="AM76" i="14"/>
  <c r="AN76" i="14" s="1"/>
  <c r="AM77" i="14"/>
  <c r="AN77" i="14" s="1"/>
  <c r="AM78" i="14"/>
  <c r="AN78" i="14" s="1"/>
  <c r="AM79" i="14"/>
  <c r="AM80" i="14"/>
  <c r="AN80" i="14" s="1"/>
  <c r="AM81" i="14"/>
  <c r="AM82" i="14"/>
  <c r="AM83" i="14"/>
  <c r="AM84" i="14"/>
  <c r="AM85" i="14"/>
  <c r="AN85" i="14" s="1"/>
  <c r="AM86" i="14"/>
  <c r="AN86" i="14" s="1"/>
  <c r="AM87" i="14"/>
  <c r="AM88" i="14"/>
  <c r="AN88" i="14" s="1"/>
  <c r="AM89" i="14"/>
  <c r="AN89" i="14" s="1"/>
  <c r="AM90" i="14"/>
  <c r="AM91" i="14"/>
  <c r="AM92" i="14"/>
  <c r="AM93" i="14"/>
  <c r="AM97" i="14"/>
  <c r="AN97" i="14" s="1"/>
  <c r="AM101" i="14"/>
  <c r="AN101" i="14" s="1"/>
  <c r="AM105" i="14"/>
  <c r="AN105" i="14" s="1"/>
  <c r="AM106" i="14"/>
  <c r="AN106" i="14" s="1"/>
  <c r="AM107" i="14"/>
  <c r="AM108" i="14"/>
  <c r="AN108" i="14" s="1"/>
  <c r="AM109" i="14"/>
  <c r="AN109" i="14" s="1"/>
  <c r="AM110" i="14"/>
  <c r="AN110" i="14" s="1"/>
  <c r="AM111" i="14"/>
  <c r="AM112" i="14"/>
  <c r="AN112" i="14" s="1"/>
  <c r="AM113" i="14"/>
  <c r="AN113" i="14" s="1"/>
  <c r="AM114" i="14"/>
  <c r="AN114" i="14" s="1"/>
  <c r="AM115" i="14"/>
  <c r="AN115" i="14" s="1"/>
  <c r="AM116" i="14"/>
  <c r="AM117" i="14"/>
  <c r="AM118" i="14"/>
  <c r="AN118" i="14" s="1"/>
  <c r="AM119" i="14"/>
  <c r="AN119" i="14" s="1"/>
  <c r="AM122" i="14"/>
  <c r="AN122" i="14" s="1"/>
  <c r="AM126" i="14"/>
  <c r="AN126" i="14" s="1"/>
  <c r="AM127" i="14"/>
  <c r="AM129" i="14"/>
  <c r="AM131" i="14"/>
  <c r="AN23" i="14"/>
  <c r="AN25" i="14"/>
  <c r="AN28" i="14"/>
  <c r="AN51" i="14"/>
  <c r="AN107" i="14"/>
  <c r="AN111" i="14"/>
  <c r="AN29" i="14"/>
  <c r="AN39" i="14"/>
  <c r="AN57" i="14"/>
  <c r="AN27" i="14"/>
  <c r="AN35" i="14"/>
  <c r="AN43" i="14"/>
  <c r="AN46" i="14"/>
  <c r="AN61" i="14"/>
  <c r="AN74" i="14"/>
  <c r="AN83" i="14"/>
  <c r="AN91" i="14"/>
  <c r="AN92" i="14"/>
  <c r="AN93" i="14"/>
  <c r="AN94" i="14"/>
  <c r="AN98" i="14"/>
  <c r="AN121" i="14"/>
  <c r="AN102" i="14"/>
  <c r="AN96" i="14"/>
  <c r="AN21" i="14"/>
  <c r="AN100" i="14"/>
  <c r="AN59" i="14"/>
  <c r="AN75" i="14"/>
  <c r="AN19" i="14"/>
  <c r="AN79" i="14"/>
  <c r="AN87" i="14"/>
  <c r="AN116" i="14"/>
  <c r="AN117" i="14"/>
  <c r="AN22" i="14"/>
  <c r="AN30" i="14"/>
  <c r="AN34" i="14"/>
  <c r="AN42" i="14"/>
  <c r="AN50" i="14"/>
  <c r="AN58" i="14"/>
  <c r="AN66" i="14"/>
  <c r="AN82" i="14"/>
  <c r="AN90" i="14"/>
  <c r="AN9" i="14"/>
  <c r="AN17" i="14"/>
  <c r="AN84" i="14"/>
  <c r="AN120" i="14"/>
  <c r="AN20" i="14" l="1"/>
  <c r="AN53" i="14"/>
  <c r="AN49" i="14"/>
  <c r="AN14" i="14"/>
  <c r="AN81" i="14"/>
  <c r="AN95" i="14"/>
  <c r="AN10" i="14"/>
  <c r="H8" i="43" l="1"/>
  <c r="H7" i="43" s="1"/>
  <c r="E122" i="43" s="1"/>
  <c r="N8" i="43"/>
  <c r="O8" i="43" l="1"/>
  <c r="O7" i="43" s="1"/>
  <c r="I122" i="43" s="1"/>
  <c r="I55" i="48"/>
  <c r="I124" i="48" s="1"/>
  <c r="P55" i="48"/>
  <c r="P124" i="48" s="1"/>
  <c r="N55" i="48"/>
  <c r="N124" i="48" s="1"/>
  <c r="J129" i="48" l="1"/>
  <c r="J135" i="48" s="1"/>
  <c r="I129" i="48"/>
  <c r="I135" i="48" s="1"/>
  <c r="F129" i="48"/>
  <c r="F135" i="48" s="1"/>
  <c r="O125" i="44"/>
  <c r="E130" i="43"/>
  <c r="E124" i="43"/>
  <c r="O68" i="47"/>
  <c r="I139" i="45"/>
  <c r="I133" i="45"/>
  <c r="O65" i="45"/>
  <c r="O53" i="45"/>
  <c r="O128" i="45"/>
  <c r="M69" i="47"/>
  <c r="O131" i="47"/>
  <c r="H130" i="43"/>
  <c r="H124" i="43"/>
  <c r="H139" i="45"/>
  <c r="H133" i="45"/>
  <c r="H68" i="47"/>
  <c r="E68" i="47"/>
  <c r="M68" i="47"/>
  <c r="O119" i="43"/>
  <c r="O67" i="47"/>
  <c r="O55" i="47"/>
  <c r="I136" i="47"/>
  <c r="I142" i="47"/>
  <c r="M58" i="43"/>
  <c r="M46" i="43"/>
  <c r="M119" i="43"/>
  <c r="O66" i="45"/>
  <c r="H66" i="45"/>
  <c r="E66" i="45"/>
  <c r="M66" i="45"/>
  <c r="H46" i="43"/>
  <c r="H119" i="43"/>
  <c r="M64" i="44"/>
  <c r="E58" i="43"/>
  <c r="H58" i="43"/>
  <c r="O58" i="43"/>
  <c r="O46" i="43"/>
  <c r="I124" i="43"/>
  <c r="I130" i="43"/>
  <c r="O63" i="44"/>
  <c r="H142" i="47"/>
  <c r="H136" i="47"/>
  <c r="O59" i="43"/>
  <c r="M67" i="47"/>
  <c r="M55" i="47"/>
  <c r="M131" i="47"/>
  <c r="O67" i="45"/>
  <c r="H59" i="43"/>
  <c r="E59" i="43"/>
  <c r="M59" i="43"/>
  <c r="M125" i="44"/>
  <c r="O60" i="43"/>
  <c r="E69" i="47"/>
  <c r="H69" i="47"/>
  <c r="O69" i="47"/>
  <c r="H131" i="47"/>
  <c r="E136" i="44"/>
  <c r="E130" i="44"/>
  <c r="H63" i="44"/>
  <c r="E63" i="44"/>
  <c r="M63" i="44"/>
  <c r="E64" i="44"/>
  <c r="H64" i="44"/>
  <c r="O64" i="44"/>
  <c r="H67" i="45"/>
  <c r="E67" i="45"/>
  <c r="M67" i="45"/>
  <c r="H128" i="45"/>
  <c r="M62" i="44"/>
  <c r="M50" i="44"/>
  <c r="H130" i="44"/>
  <c r="H136" i="44"/>
  <c r="H53" i="45"/>
  <c r="E133" i="45"/>
  <c r="E139" i="45"/>
  <c r="H60" i="43"/>
  <c r="E60" i="43"/>
  <c r="M60" i="43"/>
  <c r="H50" i="44"/>
  <c r="H125" i="44"/>
  <c r="E62" i="44"/>
  <c r="H62" i="44"/>
  <c r="O62" i="44"/>
  <c r="O50" i="44"/>
  <c r="I130" i="44"/>
  <c r="I136" i="44"/>
  <c r="H65" i="45"/>
  <c r="E65" i="45"/>
  <c r="M65" i="45"/>
  <c r="M53" i="45"/>
  <c r="M128" i="45"/>
  <c r="E67" i="47"/>
  <c r="H67" i="47"/>
  <c r="H55" i="47"/>
  <c r="E136" i="47"/>
  <c r="E142" i="47"/>
</calcChain>
</file>

<file path=xl/sharedStrings.xml><?xml version="1.0" encoding="utf-8"?>
<sst xmlns="http://schemas.openxmlformats.org/spreadsheetml/2006/main" count="2314" uniqueCount="543">
  <si>
    <t>ក្រុមហ៊ុន ឫទ្ធី ក្រានីត (ខេមបូឌា)</t>
  </si>
  <si>
    <t>VƯƠNG QUỐC CAMPUCHIA</t>
  </si>
  <si>
    <t>ការដ្ឋានធ្វើអាជីវកម្មថ្មក្រានីត ស្វាយជ្រះ</t>
  </si>
  <si>
    <t>DÂN TỘC - TÔN GIÁO - QUỐC VƯƠNG</t>
  </si>
  <si>
    <t></t>
  </si>
  <si>
    <t>No</t>
  </si>
  <si>
    <t>DESCRIPTION</t>
  </si>
  <si>
    <t>PRICE $</t>
  </si>
  <si>
    <t>BEGINNING</t>
  </si>
  <si>
    <t>IN</t>
  </si>
  <si>
    <t>OUT</t>
  </si>
  <si>
    <t>END</t>
  </si>
  <si>
    <t>GÍA USD</t>
  </si>
  <si>
    <t>TỒN ĐẦU</t>
  </si>
  <si>
    <t>$</t>
  </si>
  <si>
    <t>GIÁ</t>
  </si>
  <si>
    <t>NHẬP</t>
  </si>
  <si>
    <t>XUẤT</t>
  </si>
  <si>
    <t>TỒN</t>
  </si>
  <si>
    <t>I</t>
  </si>
  <si>
    <t>Cuồn</t>
  </si>
  <si>
    <t>Segment 2500 (QA)</t>
  </si>
  <si>
    <t>Segment 3600 (QA)</t>
  </si>
  <si>
    <t>kg</t>
  </si>
  <si>
    <t>Cò hàn segment</t>
  </si>
  <si>
    <t>Cái</t>
  </si>
  <si>
    <t>II</t>
  </si>
  <si>
    <t>Cần khoan 0.60m</t>
  </si>
  <si>
    <t>Cần khoan 1.00m</t>
  </si>
  <si>
    <t>Cần khoan 3.00m</t>
  </si>
  <si>
    <t>Cần khoan 3.50m</t>
  </si>
  <si>
    <t>Cần khoan 4.00m</t>
  </si>
  <si>
    <t>Cần khoan 5.00m</t>
  </si>
  <si>
    <t>Cần khoan 5.50m</t>
  </si>
  <si>
    <t>Cần khoan 6.00m</t>
  </si>
  <si>
    <t>Cần khoan 6.50m</t>
  </si>
  <si>
    <t>Cần khoan 7.00m</t>
  </si>
  <si>
    <t>Mũi khoan Ø 32</t>
  </si>
  <si>
    <t>III</t>
  </si>
  <si>
    <t>Búa khoan hơi 18</t>
  </si>
  <si>
    <t>E gió A-7489 (máy nén khí)</t>
  </si>
  <si>
    <t>V</t>
  </si>
  <si>
    <t>VI</t>
  </si>
  <si>
    <t>Niêm đá 3t5</t>
  </si>
  <si>
    <t>Bột hàn</t>
  </si>
  <si>
    <t>VẬT TƯ SỬ DỤNG DỰ ÁN 2</t>
  </si>
  <si>
    <t>Dây Curo C88</t>
  </si>
  <si>
    <t>Đầu bơm SPHV 09</t>
  </si>
  <si>
    <t>Thau hàn (LM)</t>
  </si>
  <si>
    <t>Dây Curo C85</t>
  </si>
  <si>
    <t>Mũi khoan đá 42</t>
  </si>
  <si>
    <t>Đơn giá</t>
  </si>
  <si>
    <t>TUẦN  1</t>
  </si>
  <si>
    <t>TUẦN  2</t>
  </si>
  <si>
    <t>TUẦN  3</t>
  </si>
  <si>
    <t>TUẦN  4</t>
  </si>
  <si>
    <t>TUẦN 5</t>
  </si>
  <si>
    <t xml:space="preserve">Xuất </t>
  </si>
  <si>
    <t>T2</t>
  </si>
  <si>
    <t>T3</t>
  </si>
  <si>
    <t>T4</t>
  </si>
  <si>
    <t>T5</t>
  </si>
  <si>
    <t>T6</t>
  </si>
  <si>
    <t>T7</t>
  </si>
  <si>
    <t>CN</t>
  </si>
  <si>
    <t xml:space="preserve">Vật Tư </t>
  </si>
  <si>
    <t>Thành Tiền</t>
  </si>
  <si>
    <t>Dây cưa 50m (Long Meo)</t>
  </si>
  <si>
    <t>Lượt bơm nhớt (Máy hơi)</t>
  </si>
  <si>
    <t>Rô tin ty ben (máy cưa mâm)</t>
  </si>
  <si>
    <t>CB 3P -250A</t>
  </si>
  <si>
    <t>Buli 380mm</t>
  </si>
  <si>
    <t>Dây lót bu li 5m</t>
  </si>
  <si>
    <t>Sơn chai (LM)</t>
  </si>
  <si>
    <t>TUẦN 
1</t>
  </si>
  <si>
    <t>TUẦN 
2</t>
  </si>
  <si>
    <t>TUẦN 
3</t>
  </si>
  <si>
    <t>TUẦN 
4</t>
  </si>
  <si>
    <t>VẬT  TƯ KHAI  THÁC  MỎ</t>
  </si>
  <si>
    <t>THÁNG  8 / 2021</t>
  </si>
  <si>
    <t xml:space="preserve">VẬT TƯ  LẶT VẶT KHÁC  </t>
  </si>
  <si>
    <t xml:space="preserve">CỘNG </t>
  </si>
  <si>
    <t xml:space="preserve">VẬT TƯ TRÙNG TU MÁY CƯA MÂM </t>
  </si>
  <si>
    <t>TOTAL</t>
  </si>
  <si>
    <t>VẬT TƯ  BẢO TRÌ  TBMM</t>
  </si>
  <si>
    <t xml:space="preserve"> VÂT TƯ  CƯA  ( Định mức )</t>
  </si>
  <si>
    <t xml:space="preserve">VẬT TƯ  KHAI  THÁC , NHỎ LẶT VẶT </t>
  </si>
  <si>
    <t>Bạc đạn P 208</t>
  </si>
  <si>
    <t>Ty ben hộp số</t>
  </si>
  <si>
    <t>Phốt bơm nước lỗ 40</t>
  </si>
  <si>
    <t>II.1</t>
  </si>
  <si>
    <t>Segment 2500 (LM)</t>
  </si>
  <si>
    <t>Mũi khoan đá 50</t>
  </si>
  <si>
    <t>Mũi khoan đá 55</t>
  </si>
  <si>
    <t xml:space="preserve">Phục hồi mơ tơ bơm nước 7.5 kw </t>
  </si>
  <si>
    <t xml:space="preserve">Bộ nhông mô tơ bơm nước </t>
  </si>
  <si>
    <t>Giầy ững</t>
  </si>
  <si>
    <t xml:space="preserve">Bạc đạn 6205 </t>
  </si>
  <si>
    <t>Segment 3600 (vũ tín )</t>
  </si>
  <si>
    <t>Segment 3600 (LM)</t>
  </si>
  <si>
    <t>Rinh 4li*80</t>
  </si>
  <si>
    <t>Phốt 40*50*6</t>
  </si>
  <si>
    <t>Dây cưa 50m (WANHAO)</t>
  </si>
  <si>
    <t>Segment 3600 (WANHAO)</t>
  </si>
  <si>
    <t>Segment 2500 (WANHAO)</t>
  </si>
  <si>
    <t xml:space="preserve">Phục hồi mô tơ bơm nước 3 kw </t>
  </si>
  <si>
    <t xml:space="preserve">Phục hồi mô tơ bơm nước 2,2 kw </t>
  </si>
  <si>
    <t>Bạc đạn 6213</t>
  </si>
  <si>
    <t>Phốt 115-140-14</t>
  </si>
  <si>
    <t>Phốt 75-100-13</t>
  </si>
  <si>
    <t>Dây cưa 50m (Đối tắc TQ)</t>
  </si>
  <si>
    <t xml:space="preserve">Băng keo điện </t>
  </si>
  <si>
    <t>Giầy ống (CN Mỏ)</t>
  </si>
  <si>
    <t>Rỡ le 24v AC (máy cưa dây 3)</t>
  </si>
  <si>
    <t xml:space="preserve">Đế rờ le </t>
  </si>
  <si>
    <t>THÁNG  11 / 2021</t>
  </si>
  <si>
    <t xml:space="preserve">ក្រុមហ៊ុន ឬទ្ធី ក្រានីត ( ខេមបូឌា ) </t>
  </si>
  <si>
    <t>BẢNG  KIỂM  TRA  - NHẬP XUẤT  VẬT TƯ - MỎ   ( HẰNG  TUẦN )</t>
  </si>
  <si>
    <t>Rithy Granite ( Cambodia ) Co., Ltd</t>
  </si>
  <si>
    <t xml:space="preserve">NHẬP </t>
  </si>
  <si>
    <t>TUẦN 1</t>
  </si>
  <si>
    <t xml:space="preserve">XUẤT </t>
  </si>
  <si>
    <t>tuần 1</t>
  </si>
  <si>
    <t>TUẦN 2</t>
  </si>
  <si>
    <t>tuần 2</t>
  </si>
  <si>
    <t>TUẦN 3</t>
  </si>
  <si>
    <t>tuần 3</t>
  </si>
  <si>
    <t>tuần 4</t>
  </si>
  <si>
    <t xml:space="preserve">TỔNG  NHẬP </t>
  </si>
  <si>
    <t xml:space="preserve">TỔNG XUẤT </t>
  </si>
  <si>
    <t xml:space="preserve">NGÀY </t>
  </si>
  <si>
    <t xml:space="preserve">vật tư </t>
  </si>
  <si>
    <t>usd</t>
  </si>
  <si>
    <t xml:space="preserve">Thành tiền </t>
  </si>
  <si>
    <t>Vật Tư</t>
  </si>
  <si>
    <t>VẬT TƯ BẢO TRÌ  TBMM</t>
  </si>
  <si>
    <t>IV</t>
  </si>
  <si>
    <t>VẬT TƯ CUNG CẤP DỰ ÁN 2</t>
  </si>
  <si>
    <t xml:space="preserve">LẬP  BẢNG </t>
  </si>
  <si>
    <t xml:space="preserve">POV  CHANH  MEAN </t>
  </si>
  <si>
    <t>Phục hồi mô tơ bơm nước 7.5 kw</t>
  </si>
  <si>
    <t>Phục hồi mô tơ bơm nước 2.2 kw</t>
  </si>
  <si>
    <t>Phục hồi mô tơ máy cưa mâm 1.1 kw (máy cưa mâm 1)</t>
  </si>
  <si>
    <t>Đầu nối day diện (máy cưa day 3)</t>
  </si>
  <si>
    <t>Bạc đạn 6312</t>
  </si>
  <si>
    <t>Đầu nối day diện (máy cưa day 1)</t>
  </si>
  <si>
    <t xml:space="preserve">Võ xe cũ cút đá  </t>
  </si>
  <si>
    <t>Rờ le + đế 10A-240VAC (máy cưa dây)</t>
  </si>
  <si>
    <t>Biến thế 220/380v (máy cưa dây)</t>
  </si>
  <si>
    <t>Bulon 12*50</t>
  </si>
  <si>
    <t xml:space="preserve">Thau hàn </t>
  </si>
  <si>
    <t xml:space="preserve">Cây </t>
  </si>
  <si>
    <t xml:space="preserve">Cái </t>
  </si>
  <si>
    <t xml:space="preserve">QUẢN  LÝ CHUNG </t>
  </si>
  <si>
    <t xml:space="preserve">POV CHAN MEAN </t>
  </si>
  <si>
    <t xml:space="preserve">VẬT TƯ CƯA </t>
  </si>
  <si>
    <t xml:space="preserve">BEGINNING
TỒN ĐẦU </t>
  </si>
  <si>
    <t xml:space="preserve">IN
NHẬP </t>
  </si>
  <si>
    <t xml:space="preserve">OUT
XUẤT </t>
  </si>
  <si>
    <t xml:space="preserve">END
TỒN CUỐI </t>
  </si>
  <si>
    <t xml:space="preserve">DESCRIPTION
MÔ  TẢ  TỔNG HỢP </t>
  </si>
  <si>
    <t>NO
STT</t>
  </si>
  <si>
    <t xml:space="preserve"> VÂT TƯ  CƯA  </t>
  </si>
  <si>
    <t>Segment  5.5</t>
  </si>
  <si>
    <t>Segment  7.2</t>
  </si>
  <si>
    <t>Segment  5.5   ( Siêu sắc - QA )</t>
  </si>
  <si>
    <t>Segment  7.2   ( Siêu Sắc - QA )</t>
  </si>
  <si>
    <t xml:space="preserve">Mũi Đục đá lớn </t>
  </si>
  <si>
    <t>Mũi Đục đá nhỏ 17 mm</t>
  </si>
  <si>
    <t xml:space="preserve">Mô tơ đục đá </t>
  </si>
  <si>
    <t>Mũi khoan đá 20 ly</t>
  </si>
  <si>
    <t>Dây Curo C266</t>
  </si>
  <si>
    <t>Dây Curo C323</t>
  </si>
  <si>
    <t xml:space="preserve">Viên </t>
  </si>
  <si>
    <t>Mũi</t>
  </si>
  <si>
    <t xml:space="preserve">Mũi </t>
  </si>
  <si>
    <t>Sợi</t>
  </si>
  <si>
    <t xml:space="preserve">VẬT TƯ  POLEA </t>
  </si>
  <si>
    <t>Đâù polea  30</t>
  </si>
  <si>
    <t>Đâù polea  50</t>
  </si>
  <si>
    <t>Đâù polea  200</t>
  </si>
  <si>
    <t>Đâù polea  400</t>
  </si>
  <si>
    <t>Đâù polea  500</t>
  </si>
  <si>
    <t>Đâù polea  800</t>
  </si>
  <si>
    <t>Đâù polea  1500 - QA</t>
  </si>
  <si>
    <t>Đâù polea  1500  - KP</t>
  </si>
  <si>
    <t>Đâù polea  2000 - LM</t>
  </si>
  <si>
    <t>Đâù polea  2000 - KP</t>
  </si>
  <si>
    <t>Đâù polea  3000</t>
  </si>
  <si>
    <t>Đâù polea  6000</t>
  </si>
  <si>
    <t xml:space="preserve">Đâù  Siêu bóng đen </t>
  </si>
  <si>
    <t xml:space="preserve">Đâù  Siêu bóng  Trắng </t>
  </si>
  <si>
    <t>Lưỡi cắt 350</t>
  </si>
  <si>
    <t>Keo dán hột A +B</t>
  </si>
  <si>
    <t>Hộp</t>
  </si>
  <si>
    <t xml:space="preserve">VẬT TƯ  XỬ  LÝ ĐÁ </t>
  </si>
  <si>
    <t>Keo xử lý đá  - 1K9</t>
  </si>
  <si>
    <t>Keo AKEPOX  - 1016</t>
  </si>
  <si>
    <t>Keo AKEPOX  - 1005</t>
  </si>
  <si>
    <t xml:space="preserve">Keo AKEMI </t>
  </si>
  <si>
    <t>Keo  SIONE  SEALEA</t>
  </si>
  <si>
    <t>Keo  SIONE  CLANER  - 10812</t>
  </si>
  <si>
    <t xml:space="preserve">Thuốc Xử lý đá </t>
  </si>
  <si>
    <t xml:space="preserve">Nước Chống Thấm </t>
  </si>
  <si>
    <t xml:space="preserve">Poly  2100 - Keo Dán Lưới </t>
  </si>
  <si>
    <t xml:space="preserve">V 388  - Chất Đông Keo </t>
  </si>
  <si>
    <t xml:space="preserve">Lưới gia cố đá </t>
  </si>
  <si>
    <t xml:space="preserve">Lít </t>
  </si>
  <si>
    <t>VẬT TƯ  CẮT  ĐÁ</t>
  </si>
  <si>
    <t>Lưỡi Cắt  400  - LM</t>
  </si>
  <si>
    <t>Lưỡi Cắt  400  -  QA</t>
  </si>
  <si>
    <t xml:space="preserve">Lưỡi Cắt  600  </t>
  </si>
  <si>
    <t xml:space="preserve">VẬT  TƯ  BẮN  CÁT </t>
  </si>
  <si>
    <t xml:space="preserve">Hạt Thép </t>
  </si>
  <si>
    <t>VẬT  TƯ  BAO  BÌ</t>
  </si>
  <si>
    <t xml:space="preserve">Dây Đóng Kiện </t>
  </si>
  <si>
    <t xml:space="preserve">Kềm Bấm Dây Kiện </t>
  </si>
  <si>
    <t xml:space="preserve">Con tán  + Long Đền 10 ly </t>
  </si>
  <si>
    <t xml:space="preserve">Pallet Gổ  0.6 m x 1.2 m </t>
  </si>
  <si>
    <t xml:space="preserve">Pallet Gổ  1.0 m x 1.2 m </t>
  </si>
  <si>
    <t xml:space="preserve">Cây chèn đá </t>
  </si>
  <si>
    <t xml:space="preserve">Bao </t>
  </si>
  <si>
    <t>Con</t>
  </si>
  <si>
    <t xml:space="preserve">Bộ </t>
  </si>
  <si>
    <t>VII</t>
  </si>
  <si>
    <t xml:space="preserve">VẬT  TƯ  BẢO  TRÌ MÁY MÓC </t>
  </si>
  <si>
    <t>Bạc đạn 6211</t>
  </si>
  <si>
    <t>Bạc đạn 6215</t>
  </si>
  <si>
    <t>Bạc đạn  32211</t>
  </si>
  <si>
    <t>Bạc đạn  F - 212</t>
  </si>
  <si>
    <t>VIII</t>
  </si>
  <si>
    <t xml:space="preserve">VẬT TƯ  SỬ  DỤNG KHÁC </t>
  </si>
  <si>
    <t>Cont</t>
  </si>
  <si>
    <t xml:space="preserve">VẬT TƯ  XỬ LÝ ĐÁ </t>
  </si>
  <si>
    <t xml:space="preserve">VẬT TƯ CẮT ĐÁ </t>
  </si>
  <si>
    <t xml:space="preserve">VẬT TƯ BẮN CÁT </t>
  </si>
  <si>
    <t xml:space="preserve">VẬT  TƯ BAO  BÌ </t>
  </si>
  <si>
    <t xml:space="preserve">VẬT  TƯ BẢO  TRÌ  MÁY MÓC </t>
  </si>
  <si>
    <t xml:space="preserve">VẬT  TƯ  SỬ  DỤNG KHÁC </t>
  </si>
  <si>
    <t xml:space="preserve">segment  siêu sắc  - mua tại thời điểm DOLA tăng </t>
  </si>
  <si>
    <t>Tháng 6</t>
  </si>
  <si>
    <t>NGÀY 30 THÁNG 08 NĂM 2022</t>
  </si>
  <si>
    <t xml:space="preserve">LẬP BẢNG </t>
  </si>
  <si>
    <t>PHẠM  THÀNH BÉ</t>
  </si>
  <si>
    <t>NGÀY</t>
  </si>
  <si>
    <t>VẬT  TƯ  SỬ  DỤNG  NHÀ  MÁY - THÁNG 8/ 2022</t>
  </si>
  <si>
    <t xml:space="preserve">Dầu D.O </t>
  </si>
  <si>
    <t xml:space="preserve">Bốc xếp đá lên Container </t>
  </si>
  <si>
    <t>Bạc đạn  6203</t>
  </si>
  <si>
    <t>Lưỡi cắt 114  ( mỹ nghệ )</t>
  </si>
  <si>
    <t>Lưỡi cắt 110  ( mỹ nghệ )</t>
  </si>
  <si>
    <t>Lưỡi cắt 100  ( mỹ nghệ )</t>
  </si>
  <si>
    <t>Lưỡi cắt 150  ( mỹ nghệ )</t>
  </si>
  <si>
    <t xml:space="preserve">Keo A+ B </t>
  </si>
  <si>
    <t xml:space="preserve">Gà cúng </t>
  </si>
  <si>
    <t xml:space="preserve">Nước uống công nhân nhà máy </t>
  </si>
  <si>
    <t xml:space="preserve">bình </t>
  </si>
  <si>
    <t xml:space="preserve">lần </t>
  </si>
  <si>
    <t xml:space="preserve">Bù lon </t>
  </si>
  <si>
    <t xml:space="preserve">Chìa khóa mở máy </t>
  </si>
  <si>
    <t xml:space="preserve">Đầu ống nước </t>
  </si>
  <si>
    <t xml:space="preserve">Keo  </t>
  </si>
  <si>
    <t>Thay kiếng màn hình cảm ứng 
( máy cắt hồng ngoại )</t>
  </si>
  <si>
    <t>Chìa khóa 17 - 19</t>
  </si>
  <si>
    <t xml:space="preserve">Bạc đạn máy cưa </t>
  </si>
  <si>
    <t xml:space="preserve">Phốt máy cưa </t>
  </si>
  <si>
    <t>Sửa mô tô ( văn phòng )</t>
  </si>
  <si>
    <t xml:space="preserve">Xăng cắt cỏ </t>
  </si>
  <si>
    <t xml:space="preserve">lít </t>
  </si>
  <si>
    <t xml:space="preserve">cái </t>
  </si>
  <si>
    <t>chai</t>
  </si>
  <si>
    <t>Bồi dưỡng nước uống bảo vệ cắt cỏ</t>
  </si>
  <si>
    <t>lần</t>
  </si>
  <si>
    <t>Bóng đèn</t>
  </si>
  <si>
    <t>giấy A4</t>
  </si>
  <si>
    <t>ram</t>
  </si>
  <si>
    <t xml:space="preserve">Sửa máy in </t>
  </si>
  <si>
    <t>Đâù  Siêu bóng đen - LM</t>
  </si>
  <si>
    <t>Đâù polea  500 - LM</t>
  </si>
  <si>
    <t>Phục hồi  bơm nước  11kw</t>
  </si>
  <si>
    <t>Phục hồi  bơm nước  15kw</t>
  </si>
  <si>
    <t xml:space="preserve">Chiếc </t>
  </si>
  <si>
    <t>Sửa chữa Landcruiser</t>
  </si>
  <si>
    <t xml:space="preserve">Photocoppy giấy tờ </t>
  </si>
  <si>
    <t xml:space="preserve">tờ </t>
  </si>
  <si>
    <t>cont</t>
  </si>
  <si>
    <t>សម្ភារអារ</t>
  </si>
  <si>
    <t>ស៊ិចម៉ាំង ៥.៥</t>
  </si>
  <si>
    <t>ស៊ិចម៉ាំង ៧.២</t>
  </si>
  <si>
    <t>ស្ពាន់ផ្សារ</t>
  </si>
  <si>
    <t>ម្សៅផ្សារ</t>
  </si>
  <si>
    <t>ផ្លែបុកថ្មធំ</t>
  </si>
  <si>
    <t>ផ្លែបុកថ្មតូច ១៧mm</t>
  </si>
  <si>
    <t>ម៉ូទ័របុកថ្ម</t>
  </si>
  <si>
    <t>ខ្សែកូរ៉ C266</t>
  </si>
  <si>
    <t>ខ្សែកូរ៉ C323</t>
  </si>
  <si>
    <t>ក្បាលប៉ូលា ៣០</t>
  </si>
  <si>
    <t>ក្បាលប៉ូលា ៥០</t>
  </si>
  <si>
    <t>ក្បាលប៉ូលា ២០០</t>
  </si>
  <si>
    <t>ក្បាលប៉ូលា ៤០០</t>
  </si>
  <si>
    <t>ក្បាលប៉ូលា ៥០០</t>
  </si>
  <si>
    <t>ក្បាលប៉ូលា ៥០០ - LM</t>
  </si>
  <si>
    <t>ក្បាលប៉ូលា ៨០០</t>
  </si>
  <si>
    <t>ក្បាលប៉ូលា ១៥០០ - QA</t>
  </si>
  <si>
    <t>ក្បាលប៉ូលា ១៥០០ - KP</t>
  </si>
  <si>
    <t>ក្បាលប៉ូលា ២០០០ - LM</t>
  </si>
  <si>
    <t>ក្បាលប៉ូលា ២០០០ - KP</t>
  </si>
  <si>
    <t xml:space="preserve">ក្បាលប៉ូលា ៣០០០ </t>
  </si>
  <si>
    <t xml:space="preserve">ក្បាលប៉ូលា ៦០០០ </t>
  </si>
  <si>
    <t>ក្បាលប៉ូលាខ្មៅ</t>
  </si>
  <si>
    <t>ក្បាលប៉ូលាខ្មៅ - LM</t>
  </si>
  <si>
    <t xml:space="preserve">ក្បាលប៉ូលាស </t>
  </si>
  <si>
    <t xml:space="preserve">Đâù  Chải bóng   24 </t>
  </si>
  <si>
    <t>Đâù  Chải bóng   36</t>
  </si>
  <si>
    <t>Đâù  Chải bóng   80</t>
  </si>
  <si>
    <t>Đâù  Chải bóng   120</t>
  </si>
  <si>
    <t>Đâù  Chải bóng   220</t>
  </si>
  <si>
    <t>Đâù  Chải bóng   320</t>
  </si>
  <si>
    <t>ផ្លែកាត់​ ៣៥០​</t>
  </si>
  <si>
    <t>កាវបិតគ្រាប់ A+B</t>
  </si>
  <si>
    <t>កាវ</t>
  </si>
  <si>
    <t>កាវ AKEPOX - 1016</t>
  </si>
  <si>
    <t>កាវ AKEPOX - 1005</t>
  </si>
  <si>
    <t>កាវ AKEMI</t>
  </si>
  <si>
    <t>កាវ SIONE SEALEA</t>
  </si>
  <si>
    <t>កាវ​ SIONE CLANER - 10812</t>
  </si>
  <si>
    <t>កាវបាញ់ថ្ម 1K9</t>
  </si>
  <si>
    <t>ថ្នាំបាញ់ថ្ម</t>
  </si>
  <si>
    <t>Poly 2100 - កាវបិតសំណាញ់</t>
  </si>
  <si>
    <t>V388 - សារធាតុបង្កកកាវ</t>
  </si>
  <si>
    <t>សំណាញ់ដាក់ថ្ម</t>
  </si>
  <si>
    <t>សម្ភារៈកាត់ថ្ម</t>
  </si>
  <si>
    <t>សម្ភារៈកម្ចាត់ថ្ម</t>
  </si>
  <si>
    <t>ផ្លែកាត់ ៤០០ - LM</t>
  </si>
  <si>
    <t>ផ្លែកាត់ ៤០០ - QA</t>
  </si>
  <si>
    <t>ផ្លែកាត់ ៦០០​</t>
  </si>
  <si>
    <t>សម្ភារៈបាញ់ខ្សាច់</t>
  </si>
  <si>
    <t>គ្រាប់បាញ់ខ្សាច់</t>
  </si>
  <si>
    <t>សម្ភារៈវេចខ្ចប់</t>
  </si>
  <si>
    <t xml:space="preserve">Bộ Bấm Dây Kiện </t>
  </si>
  <si>
    <t>ឈុតកិបខ្សែប៉ាឡែត</t>
  </si>
  <si>
    <t>ខ្សែចងប៉ាឡែត</t>
  </si>
  <si>
    <t>ដង្កៀបកិបខ្សែប៉ាឡែត</t>
  </si>
  <si>
    <t>ប៉ាឡែតឈើ 0.6 m x 1.2 m</t>
  </si>
  <si>
    <t xml:space="preserve">ប៉ាឡែតឈើ 1.0 m x 1.2 m </t>
  </si>
  <si>
    <t>ឈើបញ្ឈថ្ម</t>
  </si>
  <si>
    <t xml:space="preserve">ពិដាង </t>
  </si>
  <si>
    <t>សោបើកម៉ាស៊ីន</t>
  </si>
  <si>
    <t>សោពីលេខ ១៧ - ១៩</t>
  </si>
  <si>
    <t>ពិដាង 6211</t>
  </si>
  <si>
    <t>ពិដាង 6215</t>
  </si>
  <si>
    <t>ពិដាង 32211</t>
  </si>
  <si>
    <t>ពិដាង F-212</t>
  </si>
  <si>
    <t>ដូរអេក្រង់ម៉ាស៊ីនកាត់ខ្នាត</t>
  </si>
  <si>
    <t>ពិដាង់ម៉ាស៊ីនអារ</t>
  </si>
  <si>
    <t>រុំម៉ូទ័រ 11 KW</t>
  </si>
  <si>
    <t>រុំម៉ូទ័រ 15 KW</t>
  </si>
  <si>
    <t>ប្រេងម៉ាស៊ូត</t>
  </si>
  <si>
    <t>ថ្លៃឡើងកុង</t>
  </si>
  <si>
    <t>ផ្លេកាត់​១១៤​ (រោងគ្រឿងសង្ហារឹម)</t>
  </si>
  <si>
    <t>ផ្លេកាត់​១០០​ (រោងគ្រឿងសង្ហារឹម)</t>
  </si>
  <si>
    <t>ផ្លេកាត់​១១០​ (រោងគ្រឿងសង្ហារឹម)</t>
  </si>
  <si>
    <t>ផ្លេកាត់​១៥០​ (រោងគ្រឿងសង្ហារឹម)</t>
  </si>
  <si>
    <t>ជួសជុលម៉ូតូ​(ការិយាល័យ)</t>
  </si>
  <si>
    <t>ជួសជុលឡាន Landcruiser</t>
  </si>
  <si>
    <t>ក្រដាស A4</t>
  </si>
  <si>
    <t>ថតចម្លងឯកសារ</t>
  </si>
  <si>
    <t>ជួសជុលម៉ាស៊ីនព្រីន</t>
  </si>
  <si>
    <t>កាវ A + B</t>
  </si>
  <si>
    <t>មាន់សែន</t>
  </si>
  <si>
    <t>ទឹកកម្មករ</t>
  </si>
  <si>
    <t>បូឡុង</t>
  </si>
  <si>
    <t>ក្បាលទ្រនាប់</t>
  </si>
  <si>
    <t>សាំងកាត់ស្មៅ</t>
  </si>
  <si>
    <t>ទិញទឹកអោយសន្តិសុខកាត់ស្មៅ</t>
  </si>
  <si>
    <t>អំពូល</t>
  </si>
  <si>
    <t>សម្ភារៈអារ</t>
  </si>
  <si>
    <t>សម្ភារៈប៉ូលា</t>
  </si>
  <si>
    <t>សម្ភារៈជួសជុលគ្រឿងចក្រ</t>
  </si>
  <si>
    <t>សម្ភារៈប្រើប្រាស់ផ្សេងៗ</t>
  </si>
  <si>
    <t>សម្ភារៈបាញ់ថ្នាំថ្ម</t>
  </si>
  <si>
    <t>ក្បាលបូឡង​ ឡុងដេន</t>
  </si>
  <si>
    <t>ស៊ិចម៉ាំង ៥.៥​ (មុតខ្លាំង QA)</t>
  </si>
  <si>
    <t>ស៊ិចម៉ាំង ៧.២​ (មុតខ្លាំង QA)</t>
  </si>
  <si>
    <t>ផ្លែខួងថ្ម ២០​លី</t>
  </si>
  <si>
    <t>ក្បាលប៉ូលារលោង 24</t>
  </si>
  <si>
    <t>ក្បាលប៉ូលារលោង 36</t>
  </si>
  <si>
    <t>ក្បាលប៉ូលារលោង 80</t>
  </si>
  <si>
    <t>ក្បាលប៉ូលារលោង 120</t>
  </si>
  <si>
    <t>ក្បាលប៉ូលារលោង 220</t>
  </si>
  <si>
    <t>ក្បាលប៉ូលារលោង 320</t>
  </si>
  <si>
    <t>ថ្នាំការពារបញ្រ្ជាបទឹក</t>
  </si>
  <si>
    <t>ហ្វូតម៉ាស៊ីនអារ</t>
  </si>
  <si>
    <t>VẬT  TƯ  SỬ  DỤNG  NHÀ  MÁY - THÁNG 9/ 2022</t>
  </si>
  <si>
    <t>គ្រាប់ដេកកិបខ្សែប៉ាឡែត</t>
  </si>
  <si>
    <t>ដង្កាបកិបខ្សែប៉ាឡែត</t>
  </si>
  <si>
    <t>ថងដាកខ្សាច់</t>
  </si>
  <si>
    <t>ឈើប៉ាឡែត 5X5X80 CM</t>
  </si>
  <si>
    <t>ដេក 100X100 (2li)</t>
  </si>
  <si>
    <t>ជួសជុលឡាន</t>
  </si>
  <si>
    <t>ដូរពោះវៀនកងឡាន</t>
  </si>
  <si>
    <t>ខ្សែពាន់ កូរ៉ C266</t>
  </si>
  <si>
    <t>ខ្សែពាន់ កូរ៉ C323</t>
  </si>
  <si>
    <t>Thay kiếng màn hình cảm ứng ( máy cắt hồng ngoại )</t>
  </si>
  <si>
    <t>NGÀY 30 THÁNG 09 NĂM 2022</t>
  </si>
  <si>
    <t>VẬT  TƯ  SỬ  DỤNG  NHÀ  MÁY - THÁNG 10/ 2022</t>
  </si>
  <si>
    <t>NGÀY 30 THÁNG 10 NĂM 2022</t>
  </si>
  <si>
    <t>ថ្លៃអាណាអារថ្មប្លុក កំរាស់ 5.5ហ៊ុន មុខ 530</t>
  </si>
  <si>
    <t>ថ្លៃអាណាអារថ្មប្លុក កំរាស់ 5.5ហ៊ុន មុខ 680</t>
  </si>
  <si>
    <t>ថ្លៃអាណាអារថ្មប្លុក កំរាស់ 5.5ហ៊ុន មុខ 980</t>
  </si>
  <si>
    <t>ថ្លៃអាណាអារថ្មប្លុក កំរាស់ 5.5ហ៊ុន មុខ 1280</t>
  </si>
  <si>
    <t>ថ្លៃអាណាអារថ្មប្លុក កំរាស់ 5.5ហ៊ុន មុខ 1580</t>
  </si>
  <si>
    <r>
      <t xml:space="preserve">Lưới gia cố đá 5.5 </t>
    </r>
    <r>
      <rPr>
        <sz val="14"/>
        <color theme="1"/>
        <rFont val="Symbol"/>
        <family val="1"/>
        <charset val="2"/>
      </rPr>
      <t>f680</t>
    </r>
  </si>
  <si>
    <r>
      <t xml:space="preserve">Lưới gia cố đá 5.5 </t>
    </r>
    <r>
      <rPr>
        <sz val="14"/>
        <color theme="1"/>
        <rFont val="Symbol"/>
        <family val="1"/>
        <charset val="2"/>
      </rPr>
      <t>f530</t>
    </r>
  </si>
  <si>
    <r>
      <t xml:space="preserve">Lưới gia cố đá 5.5 </t>
    </r>
    <r>
      <rPr>
        <sz val="14"/>
        <color theme="1"/>
        <rFont val="Symbol"/>
        <family val="1"/>
        <charset val="2"/>
      </rPr>
      <t>f980</t>
    </r>
  </si>
  <si>
    <r>
      <t xml:space="preserve">Lưới gia cố đá 5.5 </t>
    </r>
    <r>
      <rPr>
        <sz val="14"/>
        <color theme="1"/>
        <rFont val="Symbol"/>
        <family val="1"/>
        <charset val="2"/>
      </rPr>
      <t>f1280</t>
    </r>
  </si>
  <si>
    <r>
      <t xml:space="preserve">Lưới gia cố đá 5.5 </t>
    </r>
    <r>
      <rPr>
        <sz val="14"/>
        <color theme="1"/>
        <rFont val="Symbol"/>
        <family val="1"/>
        <charset val="2"/>
      </rPr>
      <t>f1580</t>
    </r>
  </si>
  <si>
    <t>ផ្លែកាត់ 350</t>
  </si>
  <si>
    <t>Lưỡi Cắt  350</t>
  </si>
  <si>
    <t>Đâù  Siêu bóng xans</t>
  </si>
  <si>
    <r>
      <t xml:space="preserve">Đầu mài sắt </t>
    </r>
    <r>
      <rPr>
        <sz val="14"/>
        <color theme="1"/>
        <rFont val="Symbol"/>
        <family val="1"/>
        <charset val="2"/>
      </rPr>
      <t>f</t>
    </r>
    <r>
      <rPr>
        <sz val="14"/>
        <color theme="1"/>
        <rFont val="Times New Roman"/>
        <family val="1"/>
      </rPr>
      <t>220mm So 30# do</t>
    </r>
  </si>
  <si>
    <r>
      <t xml:space="preserve">Đầu mài sắt </t>
    </r>
    <r>
      <rPr>
        <sz val="14"/>
        <color theme="1"/>
        <rFont val="Symbol"/>
        <family val="1"/>
        <charset val="2"/>
      </rPr>
      <t>f</t>
    </r>
    <r>
      <rPr>
        <sz val="14"/>
        <color theme="1"/>
        <rFont val="Times New Roman"/>
        <family val="1"/>
      </rPr>
      <t>220mm siêu bóng</t>
    </r>
  </si>
  <si>
    <t>Đầu mài sơ 10000#</t>
  </si>
  <si>
    <t>NGÀY 30 THÁNG 11 NĂM 2022</t>
  </si>
  <si>
    <t>Đâù polea  500-QA</t>
  </si>
  <si>
    <t>Đâù polea  800-QA</t>
  </si>
  <si>
    <t>Đâù polea  2000 - LM-QA</t>
  </si>
  <si>
    <t>Đâù polea  3000-QA</t>
  </si>
  <si>
    <t>Keo AKEMI ( 1L )</t>
  </si>
  <si>
    <t>កាវ AKEMI ( 1L )</t>
  </si>
  <si>
    <t>គ្រាប់បាញ់ខ្សាច់ ( តូច )</t>
  </si>
  <si>
    <t>VẬT  TƯ  SỬ  DỤNG  NHÀ  MÁY - THÁNG 12 2022</t>
  </si>
  <si>
    <t>VẬT  TƯ  SỬ  DỤNG  NHÀ  MÁY - THÁNG 11 2022</t>
  </si>
  <si>
    <t>NGÀY 30 THÁNG 12 NĂM 2022</t>
  </si>
  <si>
    <t>PHHLA RATHA</t>
  </si>
  <si>
    <t>Code</t>
  </si>
  <si>
    <t>លេខកូដ</t>
  </si>
  <si>
    <t>FT-01-001</t>
  </si>
  <si>
    <t>FT-01-002</t>
  </si>
  <si>
    <t>FT-01-005</t>
  </si>
  <si>
    <t>FT-01-003</t>
  </si>
  <si>
    <t>FT-01-004</t>
  </si>
  <si>
    <t>FT-01-006</t>
  </si>
  <si>
    <t>FT-01-007</t>
  </si>
  <si>
    <t>FT-01-008</t>
  </si>
  <si>
    <t>FT-01-009</t>
  </si>
  <si>
    <t>FT-01-010</t>
  </si>
  <si>
    <t>FT-01-011</t>
  </si>
  <si>
    <t>FT-01-012</t>
  </si>
  <si>
    <t>FT-01-013</t>
  </si>
  <si>
    <t>FT-01-014</t>
  </si>
  <si>
    <t>FT-01-015</t>
  </si>
  <si>
    <t>FT-01-016</t>
  </si>
  <si>
    <t>FT-01-017</t>
  </si>
  <si>
    <t>FT-02-018</t>
  </si>
  <si>
    <t>FT-02-028</t>
  </si>
  <si>
    <t>FT-02-038</t>
  </si>
  <si>
    <t>FT-02-019</t>
  </si>
  <si>
    <t>FT-02-020</t>
  </si>
  <si>
    <t>FT-02-021</t>
  </si>
  <si>
    <t>FT-02-022</t>
  </si>
  <si>
    <t>FT-02-023</t>
  </si>
  <si>
    <t>FT-02-024</t>
  </si>
  <si>
    <t>FT-02-025</t>
  </si>
  <si>
    <t>FT-02-026</t>
  </si>
  <si>
    <t>FT-02-027</t>
  </si>
  <si>
    <t>FT-02-029</t>
  </si>
  <si>
    <t>FT-02-030</t>
  </si>
  <si>
    <t>FT-02-031</t>
  </si>
  <si>
    <t>FT-02-032</t>
  </si>
  <si>
    <t>FT-02-033</t>
  </si>
  <si>
    <t>FT-02-034</t>
  </si>
  <si>
    <t>FT-02-035</t>
  </si>
  <si>
    <t>FT-02-036</t>
  </si>
  <si>
    <t>FT-02-037</t>
  </si>
  <si>
    <t>FT-02-039</t>
  </si>
  <si>
    <t>FT-02-040</t>
  </si>
  <si>
    <t>FT-02-041</t>
  </si>
  <si>
    <t>FT-02-042</t>
  </si>
  <si>
    <t>FT-02-043</t>
  </si>
  <si>
    <t>FT-02-044</t>
  </si>
  <si>
    <t>FT-02-045</t>
  </si>
  <si>
    <t>FT-03-046</t>
  </si>
  <si>
    <t>FT-03-047</t>
  </si>
  <si>
    <t>FT-03-048</t>
  </si>
  <si>
    <t>FT-03-049</t>
  </si>
  <si>
    <t>FT-03-050</t>
  </si>
  <si>
    <t>FT-03-051</t>
  </si>
  <si>
    <t>FT-03-052</t>
  </si>
  <si>
    <t>FT-03-053</t>
  </si>
  <si>
    <t>FT-03-054</t>
  </si>
  <si>
    <t>FT-03-055</t>
  </si>
  <si>
    <t>FT-03-056</t>
  </si>
  <si>
    <t>FT-04-057</t>
  </si>
  <si>
    <t>FT-04-058</t>
  </si>
  <si>
    <t>FT-04-059</t>
  </si>
  <si>
    <t>FT-04-060</t>
  </si>
  <si>
    <t>FT-05-061</t>
  </si>
  <si>
    <t>FT-06-062</t>
  </si>
  <si>
    <t>FT-06-063</t>
  </si>
  <si>
    <t>FT-06-064</t>
  </si>
  <si>
    <t>FT-06-065</t>
  </si>
  <si>
    <t>FT-06-066</t>
  </si>
  <si>
    <t>FT-06-067</t>
  </si>
  <si>
    <t>FT-06-068</t>
  </si>
  <si>
    <t>FT-06-069</t>
  </si>
  <si>
    <t>FT-07-070</t>
  </si>
  <si>
    <t>FT-07-071</t>
  </si>
  <si>
    <t>FT-07-072</t>
  </si>
  <si>
    <t>FT-07-073</t>
  </si>
  <si>
    <t>FT-07-074</t>
  </si>
  <si>
    <t>FT-07-075</t>
  </si>
  <si>
    <t>FT-07-076</t>
  </si>
  <si>
    <t>FT-07-077</t>
  </si>
  <si>
    <t>FT-07-078</t>
  </si>
  <si>
    <t>FT-07-079</t>
  </si>
  <si>
    <t>FT-07-080</t>
  </si>
  <si>
    <t>FT-07-081</t>
  </si>
  <si>
    <t>FT-08-082</t>
  </si>
  <si>
    <t>FT-08-083</t>
  </si>
  <si>
    <t>FT-08-084</t>
  </si>
  <si>
    <t>FT-08-085</t>
  </si>
  <si>
    <t>FT-08-086</t>
  </si>
  <si>
    <t>FT-08-087</t>
  </si>
  <si>
    <t>FT-08-088</t>
  </si>
  <si>
    <t>FT-08-089</t>
  </si>
  <si>
    <t>FT-08-090</t>
  </si>
  <si>
    <t>FT-08-091</t>
  </si>
  <si>
    <t>FT-08-092</t>
  </si>
  <si>
    <t>FT-08-093</t>
  </si>
  <si>
    <t>FT-08-094</t>
  </si>
  <si>
    <t>FT-08-095</t>
  </si>
  <si>
    <t>FT-08-096</t>
  </si>
  <si>
    <t>FT-08-097</t>
  </si>
  <si>
    <t>FT-08-098</t>
  </si>
  <si>
    <t>FT-08-099</t>
  </si>
  <si>
    <t>FT-08-100</t>
  </si>
  <si>
    <t>FT-08-101</t>
  </si>
  <si>
    <t>FT-08-102</t>
  </si>
  <si>
    <t>FT-08-103</t>
  </si>
  <si>
    <t>FT-08-104</t>
  </si>
  <si>
    <t>FT-08-105</t>
  </si>
  <si>
    <t>FT-08-106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</si>
</sst>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.0_);_(&quot;$&quot;* \(#,##0.0\);_(&quot;$&quot;* &quot;-&quot;??_);_(@_)"/>
    <numFmt numFmtId="166" formatCode="_(* #,##0.0_);_(* \(#,##0.0\);_(* &quot;-&quot;??_);_(@_)"/>
    <numFmt numFmtId="167" formatCode="_(&quot;$&quot;* #,##0_);_(&quot;$&quot;* \(#,##0\);_(&quot;$&quot;* &quot;-&quot;??_);_(@_)"/>
    <numFmt numFmtId="168" formatCode="_(&quot;$&quot;* #,##0.000_);_(&quot;$&quot;* \(#,##0.000\);_(&quot;$&quot;* &quot;-&quot;??_);_(@_)"/>
    <numFmt numFmtId="169" formatCode="_(&quot;$&quot;* #,##0.00000_);_(&quot;$&quot;* \(#,##0.00000\);_(&quot;$&quot;* &quot;-&quot;??_);_(@_)"/>
  </numFmts>
  <fonts count="70">
    <font>
      <sz val="11"/>
      <color theme="1"/>
      <name val="DaunPenh"/>
      <family val="2"/>
      <scheme val="minor"/>
    </font>
    <font>
      <sz val="11"/>
      <color theme="1"/>
      <name val="DaunPenh"/>
      <family val="2"/>
      <scheme val="minor"/>
    </font>
    <font>
      <sz val="12"/>
      <color rgb="FF000000"/>
      <name val="Khmer OS Muol Light"/>
    </font>
    <font>
      <sz val="12"/>
      <color theme="1"/>
      <name val="DaunPenh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color theme="1"/>
      <name val="Wingdings"/>
      <charset val="2"/>
    </font>
    <font>
      <sz val="10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name val="Times New Roman"/>
      <family val="1"/>
    </font>
    <font>
      <b/>
      <sz val="12"/>
      <color theme="1"/>
      <name val="DaunPenh"/>
      <family val="2"/>
      <scheme val="minor"/>
    </font>
    <font>
      <b/>
      <sz val="16"/>
      <color rgb="FFFF0000"/>
      <name val="Times New Roman"/>
      <family val="1"/>
    </font>
    <font>
      <sz val="14"/>
      <color rgb="FFFF0000"/>
      <name val="Times New Roman"/>
      <family val="1"/>
    </font>
    <font>
      <b/>
      <sz val="14"/>
      <color rgb="FFFF0000"/>
      <name val="Times New Roman"/>
      <family val="1"/>
    </font>
    <font>
      <sz val="14"/>
      <color theme="1"/>
      <name val="Times New Roman"/>
      <family val="1"/>
    </font>
    <font>
      <sz val="18"/>
      <color theme="1"/>
      <name val="Times New Roman"/>
      <family val="1"/>
    </font>
    <font>
      <b/>
      <sz val="16"/>
      <color theme="1"/>
      <name val="Times New Roman"/>
      <family val="1"/>
    </font>
    <font>
      <b/>
      <sz val="14"/>
      <color theme="1"/>
      <name val="Times New Roman"/>
      <family val="1"/>
    </font>
    <font>
      <sz val="20"/>
      <color theme="1"/>
      <name val="Times New Roman"/>
      <family val="1"/>
    </font>
    <font>
      <u/>
      <sz val="18"/>
      <color theme="1"/>
      <name val="Times New Roman"/>
      <family val="1"/>
    </font>
    <font>
      <sz val="22"/>
      <color theme="1"/>
      <name val="Times New Roman"/>
      <family val="1"/>
    </font>
    <font>
      <sz val="16"/>
      <color theme="1"/>
      <name val="DaunPenh"/>
      <family val="2"/>
      <scheme val="minor"/>
    </font>
    <font>
      <b/>
      <sz val="11"/>
      <color theme="1"/>
      <name val="Time s New Roman"/>
    </font>
    <font>
      <b/>
      <sz val="11"/>
      <color rgb="FFFF0000"/>
      <name val="Times New Roman"/>
      <family val="1"/>
    </font>
    <font>
      <b/>
      <sz val="12"/>
      <color rgb="FFFF0000"/>
      <name val="Times New Roman"/>
      <family val="1"/>
    </font>
    <font>
      <b/>
      <sz val="14"/>
      <color theme="1"/>
      <name val="DaunPenh"/>
      <family val="2"/>
      <scheme val="minor"/>
    </font>
    <font>
      <sz val="14"/>
      <color theme="1"/>
      <name val="DaunPenh"/>
      <family val="2"/>
      <scheme val="minor"/>
    </font>
    <font>
      <sz val="12"/>
      <color rgb="FFFF0000"/>
      <name val="Times New Roman"/>
      <family val="1"/>
    </font>
    <font>
      <u/>
      <sz val="14"/>
      <color theme="1"/>
      <name val="Times New Roman"/>
      <family val="1"/>
    </font>
    <font>
      <sz val="16"/>
      <color theme="1"/>
      <name val="Times New Roman"/>
      <family val="1"/>
    </font>
    <font>
      <sz val="22"/>
      <color rgb="FFC00000"/>
      <name val="Khmer OS Muol"/>
    </font>
    <font>
      <sz val="11"/>
      <color theme="1"/>
      <name val="Wingdings"/>
      <charset val="2"/>
    </font>
    <font>
      <sz val="22"/>
      <color rgb="FFC00000"/>
      <name val="DaunPenh"/>
      <family val="2"/>
      <scheme val="minor"/>
    </font>
    <font>
      <sz val="16"/>
      <color theme="1"/>
      <name val="Khmer OS Muol Light"/>
    </font>
    <font>
      <sz val="24"/>
      <color rgb="FFC00000"/>
      <name val="DaunPenh"/>
      <family val="2"/>
      <scheme val="minor"/>
    </font>
    <font>
      <b/>
      <sz val="22"/>
      <color rgb="FFC00000"/>
      <name val="Times New Roman"/>
      <family val="1"/>
    </font>
    <font>
      <b/>
      <sz val="22"/>
      <color rgb="FF000000"/>
      <name val="Times New Roman"/>
      <family val="1"/>
    </font>
    <font>
      <b/>
      <sz val="12"/>
      <color rgb="FF000000"/>
      <name val="Times New Roman"/>
      <family val="1"/>
    </font>
    <font>
      <sz val="16"/>
      <color rgb="FFFF0000"/>
      <name val="Times New Roman"/>
      <family val="1"/>
    </font>
    <font>
      <sz val="16"/>
      <name val="Times New Roman"/>
      <family val="1"/>
    </font>
    <font>
      <sz val="14"/>
      <name val="Times New Roman"/>
      <family val="1"/>
    </font>
    <font>
      <sz val="14"/>
      <color rgb="FFC00000"/>
      <name val="Times New Roman"/>
      <family val="1"/>
    </font>
    <font>
      <b/>
      <sz val="12"/>
      <color rgb="FFC00000"/>
      <name val="Times New Roman"/>
      <family val="1"/>
    </font>
    <font>
      <b/>
      <sz val="10"/>
      <color theme="1"/>
      <name val="Times New Roman"/>
      <family val="1"/>
    </font>
    <font>
      <b/>
      <sz val="12"/>
      <color rgb="FFFF0000"/>
      <name val="DaunPenh"/>
      <family val="2"/>
      <scheme val="minor"/>
    </font>
    <font>
      <b/>
      <sz val="8"/>
      <color theme="1"/>
      <name val="Time s New Roman"/>
    </font>
    <font>
      <sz val="20"/>
      <color rgb="FFFF0000"/>
      <name val="Times New Roman"/>
      <family val="1"/>
    </font>
    <font>
      <b/>
      <u/>
      <sz val="12"/>
      <color theme="1"/>
      <name val="Times New Roman"/>
      <family val="1"/>
    </font>
    <font>
      <u/>
      <sz val="15"/>
      <color theme="1"/>
      <name val="Times New Roman"/>
      <family val="1"/>
    </font>
    <font>
      <u/>
      <sz val="11"/>
      <color theme="1"/>
      <name val="DaunPenh"/>
      <family val="2"/>
      <scheme val="minor"/>
    </font>
    <font>
      <b/>
      <sz val="12"/>
      <name val="Times New Roman"/>
      <family val="1"/>
    </font>
    <font>
      <b/>
      <sz val="18"/>
      <color theme="1"/>
      <name val="Times New Roman"/>
      <family val="1"/>
    </font>
    <font>
      <sz val="14"/>
      <color rgb="FF000000"/>
      <name val="Khmer OS Muol Light"/>
    </font>
    <font>
      <sz val="14"/>
      <color theme="1"/>
      <name val="Wingdings"/>
      <charset val="2"/>
    </font>
    <font>
      <b/>
      <sz val="14"/>
      <name val="Times New Roman"/>
      <family val="1"/>
    </font>
    <font>
      <b/>
      <sz val="11"/>
      <color theme="1"/>
      <name val="DaunPenh"/>
      <family val="2"/>
      <scheme val="minor"/>
    </font>
    <font>
      <b/>
      <sz val="14"/>
      <name val="Khmer Unicode"/>
    </font>
    <font>
      <sz val="14"/>
      <color theme="1"/>
      <name val="Khmer Unicode"/>
    </font>
    <font>
      <sz val="11"/>
      <color theme="1"/>
      <name val="Khmer Unicode"/>
    </font>
    <font>
      <sz val="12"/>
      <color theme="1"/>
      <name val="Khmer Unicode"/>
    </font>
    <font>
      <sz val="12"/>
      <color theme="1"/>
      <name val="Khmer OS Battambang"/>
    </font>
    <font>
      <b/>
      <sz val="14"/>
      <name val="Khmer OS Siemreap"/>
    </font>
    <font>
      <b/>
      <sz val="14"/>
      <color theme="1"/>
      <name val="Khmer OS Siemreap"/>
    </font>
    <font>
      <sz val="14"/>
      <color theme="1"/>
      <name val="Symbol"/>
      <family val="1"/>
      <charset val="2"/>
    </font>
    <font>
      <sz val="14"/>
      <color theme="1"/>
      <name val="Khmer OS Battambang"/>
    </font>
    <font>
      <b/>
      <u/>
      <sz val="14"/>
      <color theme="1"/>
      <name val="Times New Roman"/>
      <family val="1"/>
    </font>
    <font>
      <u/>
      <sz val="14"/>
      <color theme="1"/>
      <name val="DaunPenh"/>
      <family val="2"/>
      <scheme val="minor"/>
    </font>
    <font>
      <b/>
      <sz val="14"/>
      <color theme="1"/>
      <name val="Khmer OS Battambang"/>
    </font>
    <font>
      <sz val="8"/>
      <name val="DaunPenh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</fills>
  <borders count="9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317">
    <xf numFmtId="0" fontId="0" fillId="0" borderId="0" xfId="0"/>
    <xf numFmtId="0" fontId="3" fillId="0" borderId="0" xfId="0" applyFont="1"/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44" fontId="8" fillId="0" borderId="1" xfId="0" applyNumberFormat="1" applyFont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44" fontId="8" fillId="4" borderId="1" xfId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3" fontId="8" fillId="4" borderId="1" xfId="0" applyNumberFormat="1" applyFont="1" applyFill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8" fillId="3" borderId="20" xfId="0" applyFont="1" applyFill="1" applyBorder="1" applyAlignment="1">
      <alignment horizontal="center" vertical="center"/>
    </xf>
    <xf numFmtId="0" fontId="9" fillId="3" borderId="20" xfId="0" applyFont="1" applyFill="1" applyBorder="1" applyAlignment="1">
      <alignment horizontal="center" vertical="center"/>
    </xf>
    <xf numFmtId="44" fontId="8" fillId="0" borderId="12" xfId="0" applyNumberFormat="1" applyFont="1" applyBorder="1" applyAlignment="1">
      <alignment horizontal="center" vertical="center"/>
    </xf>
    <xf numFmtId="0" fontId="8" fillId="3" borderId="8" xfId="0" applyFont="1" applyFill="1" applyBorder="1" applyAlignment="1">
      <alignment horizontal="left" vertical="center"/>
    </xf>
    <xf numFmtId="0" fontId="8" fillId="4" borderId="31" xfId="0" applyFont="1" applyFill="1" applyBorder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0" fontId="8" fillId="0" borderId="32" xfId="0" applyFont="1" applyBorder="1" applyAlignment="1">
      <alignment horizontal="center" vertical="center"/>
    </xf>
    <xf numFmtId="0" fontId="8" fillId="3" borderId="16" xfId="0" applyFont="1" applyFill="1" applyBorder="1" applyAlignment="1">
      <alignment horizontal="left" vertical="center"/>
    </xf>
    <xf numFmtId="0" fontId="8" fillId="0" borderId="33" xfId="0" applyFont="1" applyBorder="1" applyAlignment="1">
      <alignment horizontal="left" vertical="center"/>
    </xf>
    <xf numFmtId="44" fontId="8" fillId="0" borderId="3" xfId="1" applyFont="1" applyFill="1" applyBorder="1" applyAlignment="1">
      <alignment horizontal="left" vertical="center"/>
    </xf>
    <xf numFmtId="44" fontId="8" fillId="3" borderId="8" xfId="1" applyFont="1" applyFill="1" applyBorder="1" applyAlignment="1">
      <alignment horizontal="left" vertical="center"/>
    </xf>
    <xf numFmtId="44" fontId="8" fillId="0" borderId="11" xfId="1" applyFont="1" applyFill="1" applyBorder="1" applyAlignment="1">
      <alignment horizontal="left" vertical="center"/>
    </xf>
    <xf numFmtId="44" fontId="8" fillId="0" borderId="3" xfId="1" applyFont="1" applyFill="1" applyBorder="1" applyAlignment="1">
      <alignment horizontal="right" vertical="center"/>
    </xf>
    <xf numFmtId="44" fontId="8" fillId="4" borderId="11" xfId="1" applyFont="1" applyFill="1" applyBorder="1" applyAlignment="1">
      <alignment horizontal="left" vertical="center"/>
    </xf>
    <xf numFmtId="44" fontId="8" fillId="4" borderId="3" xfId="1" applyFont="1" applyFill="1" applyBorder="1" applyAlignment="1">
      <alignment horizontal="left" vertical="center"/>
    </xf>
    <xf numFmtId="0" fontId="9" fillId="3" borderId="19" xfId="0" applyFont="1" applyFill="1" applyBorder="1" applyAlignment="1">
      <alignment horizontal="center" vertical="center"/>
    </xf>
    <xf numFmtId="0" fontId="9" fillId="0" borderId="31" xfId="0" applyFont="1" applyBorder="1" applyAlignment="1">
      <alignment horizontal="center" vertical="center"/>
    </xf>
    <xf numFmtId="0" fontId="8" fillId="4" borderId="29" xfId="0" applyFont="1" applyFill="1" applyBorder="1" applyAlignment="1">
      <alignment horizontal="center" vertical="center"/>
    </xf>
    <xf numFmtId="0" fontId="8" fillId="3" borderId="40" xfId="0" applyFont="1" applyFill="1" applyBorder="1" applyAlignment="1">
      <alignment horizontal="center" vertical="center"/>
    </xf>
    <xf numFmtId="0" fontId="8" fillId="3" borderId="41" xfId="0" applyFont="1" applyFill="1" applyBorder="1" applyAlignment="1">
      <alignment horizontal="center" vertical="center"/>
    </xf>
    <xf numFmtId="49" fontId="0" fillId="0" borderId="0" xfId="0" applyNumberFormat="1"/>
    <xf numFmtId="0" fontId="15" fillId="0" borderId="0" xfId="0" applyFont="1"/>
    <xf numFmtId="164" fontId="13" fillId="5" borderId="1" xfId="2" applyNumberFormat="1" applyFont="1" applyFill="1" applyBorder="1" applyAlignment="1">
      <alignment horizontal="center" vertical="center"/>
    </xf>
    <xf numFmtId="164" fontId="13" fillId="5" borderId="3" xfId="2" applyNumberFormat="1" applyFont="1" applyFill="1" applyBorder="1" applyAlignment="1">
      <alignment horizontal="center" vertical="center"/>
    </xf>
    <xf numFmtId="164" fontId="13" fillId="5" borderId="43" xfId="2" applyNumberFormat="1" applyFont="1" applyFill="1" applyBorder="1" applyAlignment="1">
      <alignment horizontal="center" vertical="center"/>
    </xf>
    <xf numFmtId="164" fontId="15" fillId="0" borderId="4" xfId="2" applyNumberFormat="1" applyFont="1" applyFill="1" applyBorder="1" applyAlignment="1">
      <alignment horizontal="center"/>
    </xf>
    <xf numFmtId="164" fontId="15" fillId="0" borderId="11" xfId="2" applyNumberFormat="1" applyFont="1" applyFill="1" applyBorder="1" applyAlignment="1">
      <alignment horizontal="center"/>
    </xf>
    <xf numFmtId="164" fontId="15" fillId="0" borderId="56" xfId="2" applyNumberFormat="1" applyFont="1" applyFill="1" applyBorder="1" applyAlignment="1">
      <alignment horizontal="center"/>
    </xf>
    <xf numFmtId="164" fontId="15" fillId="0" borderId="1" xfId="2" applyNumberFormat="1" applyFont="1" applyFill="1" applyBorder="1" applyAlignment="1">
      <alignment horizontal="center"/>
    </xf>
    <xf numFmtId="164" fontId="15" fillId="0" borderId="3" xfId="2" applyNumberFormat="1" applyFont="1" applyFill="1" applyBorder="1" applyAlignment="1">
      <alignment horizontal="center"/>
    </xf>
    <xf numFmtId="164" fontId="15" fillId="0" borderId="43" xfId="2" applyNumberFormat="1" applyFont="1" applyFill="1" applyBorder="1" applyAlignment="1">
      <alignment horizontal="center"/>
    </xf>
    <xf numFmtId="164" fontId="15" fillId="0" borderId="1" xfId="2" applyNumberFormat="1" applyFont="1" applyFill="1" applyBorder="1" applyAlignment="1"/>
    <xf numFmtId="164" fontId="15" fillId="0" borderId="47" xfId="2" applyNumberFormat="1" applyFont="1" applyFill="1" applyBorder="1" applyAlignment="1">
      <alignment horizontal="center"/>
    </xf>
    <xf numFmtId="164" fontId="15" fillId="0" borderId="51" xfId="2" applyNumberFormat="1" applyFont="1" applyFill="1" applyBorder="1" applyAlignment="1">
      <alignment horizontal="center"/>
    </xf>
    <xf numFmtId="164" fontId="15" fillId="0" borderId="48" xfId="2" applyNumberFormat="1" applyFont="1" applyFill="1" applyBorder="1" applyAlignment="1">
      <alignment horizontal="center"/>
    </xf>
    <xf numFmtId="44" fontId="17" fillId="4" borderId="2" xfId="1" applyFont="1" applyFill="1" applyBorder="1" applyAlignment="1">
      <alignment horizontal="left" vertical="center"/>
    </xf>
    <xf numFmtId="0" fontId="8" fillId="4" borderId="36" xfId="0" applyFont="1" applyFill="1" applyBorder="1" applyAlignment="1">
      <alignment horizontal="left" vertical="center"/>
    </xf>
    <xf numFmtId="0" fontId="8" fillId="4" borderId="38" xfId="0" applyFont="1" applyFill="1" applyBorder="1" applyAlignment="1">
      <alignment horizontal="left" vertical="center"/>
    </xf>
    <xf numFmtId="0" fontId="8" fillId="4" borderId="39" xfId="0" applyFont="1" applyFill="1" applyBorder="1" applyAlignment="1">
      <alignment horizontal="left" vertical="center"/>
    </xf>
    <xf numFmtId="0" fontId="10" fillId="4" borderId="38" xfId="0" applyFont="1" applyFill="1" applyBorder="1" applyAlignment="1">
      <alignment horizontal="left" vertical="center"/>
    </xf>
    <xf numFmtId="44" fontId="8" fillId="0" borderId="51" xfId="1" applyFont="1" applyFill="1" applyBorder="1" applyAlignment="1">
      <alignment horizontal="left" vertical="center"/>
    </xf>
    <xf numFmtId="164" fontId="19" fillId="0" borderId="1" xfId="2" applyNumberFormat="1" applyFont="1" applyFill="1" applyBorder="1" applyAlignment="1">
      <alignment horizontal="center"/>
    </xf>
    <xf numFmtId="164" fontId="19" fillId="0" borderId="47" xfId="2" applyNumberFormat="1" applyFont="1" applyFill="1" applyBorder="1" applyAlignment="1">
      <alignment horizontal="center"/>
    </xf>
    <xf numFmtId="164" fontId="16" fillId="0" borderId="4" xfId="2" applyNumberFormat="1" applyFont="1" applyFill="1" applyBorder="1" applyAlignment="1">
      <alignment horizontal="center"/>
    </xf>
    <xf numFmtId="164" fontId="19" fillId="0" borderId="4" xfId="2" applyNumberFormat="1" applyFont="1" applyFill="1" applyBorder="1" applyAlignment="1">
      <alignment horizontal="center"/>
    </xf>
    <xf numFmtId="164" fontId="19" fillId="0" borderId="11" xfId="2" applyNumberFormat="1" applyFont="1" applyFill="1" applyBorder="1" applyAlignment="1">
      <alignment horizontal="center"/>
    </xf>
    <xf numFmtId="164" fontId="19" fillId="0" borderId="56" xfId="2" applyNumberFormat="1" applyFont="1" applyFill="1" applyBorder="1" applyAlignment="1">
      <alignment horizontal="center"/>
    </xf>
    <xf numFmtId="164" fontId="19" fillId="0" borderId="3" xfId="2" applyNumberFormat="1" applyFont="1" applyFill="1" applyBorder="1" applyAlignment="1">
      <alignment horizontal="center"/>
    </xf>
    <xf numFmtId="164" fontId="19" fillId="0" borderId="43" xfId="2" applyNumberFormat="1" applyFont="1" applyFill="1" applyBorder="1" applyAlignment="1">
      <alignment horizontal="center"/>
    </xf>
    <xf numFmtId="164" fontId="19" fillId="0" borderId="51" xfId="2" applyNumberFormat="1" applyFont="1" applyFill="1" applyBorder="1" applyAlignment="1">
      <alignment horizontal="center"/>
    </xf>
    <xf numFmtId="164" fontId="19" fillId="0" borderId="48" xfId="2" applyNumberFormat="1" applyFont="1" applyFill="1" applyBorder="1" applyAlignment="1">
      <alignment horizontal="center"/>
    </xf>
    <xf numFmtId="164" fontId="16" fillId="0" borderId="4" xfId="2" applyNumberFormat="1" applyFont="1" applyFill="1" applyBorder="1"/>
    <xf numFmtId="164" fontId="16" fillId="0" borderId="1" xfId="2" applyNumberFormat="1" applyFont="1" applyFill="1" applyBorder="1" applyAlignment="1">
      <alignment horizontal="center"/>
    </xf>
    <xf numFmtId="164" fontId="20" fillId="0" borderId="1" xfId="2" applyNumberFormat="1" applyFont="1" applyFill="1" applyBorder="1" applyAlignment="1"/>
    <xf numFmtId="164" fontId="16" fillId="0" borderId="1" xfId="2" applyNumberFormat="1" applyFont="1" applyFill="1" applyBorder="1" applyAlignment="1"/>
    <xf numFmtId="164" fontId="20" fillId="0" borderId="3" xfId="2" applyNumberFormat="1" applyFont="1" applyFill="1" applyBorder="1" applyAlignment="1"/>
    <xf numFmtId="164" fontId="16" fillId="0" borderId="3" xfId="2" applyNumberFormat="1" applyFont="1" applyFill="1" applyBorder="1" applyAlignment="1"/>
    <xf numFmtId="164" fontId="16" fillId="0" borderId="1" xfId="2" applyNumberFormat="1" applyFont="1" applyFill="1" applyBorder="1"/>
    <xf numFmtId="164" fontId="16" fillId="0" borderId="3" xfId="2" applyNumberFormat="1" applyFont="1" applyFill="1" applyBorder="1"/>
    <xf numFmtId="164" fontId="16" fillId="0" borderId="47" xfId="2" applyNumberFormat="1" applyFont="1" applyFill="1" applyBorder="1" applyAlignment="1">
      <alignment horizontal="center"/>
    </xf>
    <xf numFmtId="164" fontId="16" fillId="0" borderId="51" xfId="2" applyNumberFormat="1" applyFont="1" applyFill="1" applyBorder="1" applyAlignment="1">
      <alignment horizontal="center"/>
    </xf>
    <xf numFmtId="164" fontId="16" fillId="0" borderId="4" xfId="2" applyNumberFormat="1" applyFont="1" applyFill="1" applyBorder="1" applyAlignment="1"/>
    <xf numFmtId="164" fontId="16" fillId="0" borderId="11" xfId="2" applyNumberFormat="1" applyFont="1" applyFill="1" applyBorder="1" applyAlignment="1"/>
    <xf numFmtId="164" fontId="16" fillId="0" borderId="3" xfId="2" applyNumberFormat="1" applyFont="1" applyFill="1" applyBorder="1" applyAlignment="1">
      <alignment horizontal="center"/>
    </xf>
    <xf numFmtId="164" fontId="16" fillId="0" borderId="11" xfId="2" applyNumberFormat="1" applyFont="1" applyFill="1" applyBorder="1" applyAlignment="1">
      <alignment horizontal="center"/>
    </xf>
    <xf numFmtId="164" fontId="16" fillId="0" borderId="47" xfId="2" applyNumberFormat="1" applyFont="1" applyFill="1" applyBorder="1"/>
    <xf numFmtId="164" fontId="16" fillId="0" borderId="51" xfId="2" applyNumberFormat="1" applyFont="1" applyFill="1" applyBorder="1"/>
    <xf numFmtId="0" fontId="15" fillId="0" borderId="1" xfId="0" applyFont="1" applyBorder="1"/>
    <xf numFmtId="0" fontId="8" fillId="4" borderId="46" xfId="0" applyFont="1" applyFill="1" applyBorder="1" applyAlignment="1">
      <alignment horizontal="left" vertical="center"/>
    </xf>
    <xf numFmtId="0" fontId="8" fillId="4" borderId="66" xfId="0" applyFont="1" applyFill="1" applyBorder="1" applyAlignment="1">
      <alignment horizontal="left" vertical="center"/>
    </xf>
    <xf numFmtId="164" fontId="16" fillId="0" borderId="56" xfId="2" applyNumberFormat="1" applyFont="1" applyFill="1" applyBorder="1" applyAlignment="1">
      <alignment horizontal="center"/>
    </xf>
    <xf numFmtId="44" fontId="8" fillId="4" borderId="1" xfId="1" applyFont="1" applyFill="1" applyBorder="1" applyAlignment="1">
      <alignment horizontal="left" vertical="center"/>
    </xf>
    <xf numFmtId="0" fontId="9" fillId="4" borderId="1" xfId="0" applyFont="1" applyFill="1" applyBorder="1" applyAlignment="1">
      <alignment horizontal="center" vertical="center"/>
    </xf>
    <xf numFmtId="164" fontId="21" fillId="0" borderId="1" xfId="2" applyNumberFormat="1" applyFont="1" applyFill="1" applyBorder="1"/>
    <xf numFmtId="0" fontId="8" fillId="4" borderId="1" xfId="0" applyFont="1" applyFill="1" applyBorder="1" applyAlignment="1">
      <alignment horizontal="left" vertical="center"/>
    </xf>
    <xf numFmtId="0" fontId="8" fillId="4" borderId="3" xfId="0" applyFont="1" applyFill="1" applyBorder="1" applyAlignment="1">
      <alignment horizontal="left" vertical="center"/>
    </xf>
    <xf numFmtId="44" fontId="8" fillId="4" borderId="47" xfId="1" applyFont="1" applyFill="1" applyBorder="1" applyAlignment="1">
      <alignment horizontal="left" vertical="center"/>
    </xf>
    <xf numFmtId="0" fontId="19" fillId="0" borderId="51" xfId="1" applyNumberFormat="1" applyFont="1" applyFill="1" applyBorder="1" applyAlignment="1">
      <alignment horizontal="center"/>
    </xf>
    <xf numFmtId="164" fontId="19" fillId="0" borderId="4" xfId="2" applyNumberFormat="1" applyFont="1" applyFill="1" applyBorder="1" applyAlignment="1">
      <alignment horizontal="center" vertical="center"/>
    </xf>
    <xf numFmtId="44" fontId="8" fillId="4" borderId="38" xfId="1" applyFont="1" applyFill="1" applyBorder="1" applyAlignment="1">
      <alignment horizontal="left" vertical="center"/>
    </xf>
    <xf numFmtId="44" fontId="8" fillId="0" borderId="3" xfId="1" applyFont="1" applyFill="1" applyBorder="1" applyAlignment="1">
      <alignment horizontal="center" vertical="center"/>
    </xf>
    <xf numFmtId="0" fontId="8" fillId="4" borderId="47" xfId="0" applyFont="1" applyFill="1" applyBorder="1" applyAlignment="1">
      <alignment horizontal="center" vertical="center"/>
    </xf>
    <xf numFmtId="44" fontId="8" fillId="0" borderId="72" xfId="1" applyFont="1" applyFill="1" applyBorder="1" applyAlignment="1">
      <alignment horizontal="left" vertical="center"/>
    </xf>
    <xf numFmtId="44" fontId="8" fillId="4" borderId="1" xfId="0" applyNumberFormat="1" applyFont="1" applyFill="1" applyBorder="1" applyAlignment="1">
      <alignment horizontal="center" vertical="center"/>
    </xf>
    <xf numFmtId="0" fontId="0" fillId="4" borderId="1" xfId="0" applyFill="1" applyBorder="1"/>
    <xf numFmtId="44" fontId="9" fillId="0" borderId="12" xfId="0" applyNumberFormat="1" applyFont="1" applyBorder="1" applyAlignment="1">
      <alignment horizontal="center" vertical="center"/>
    </xf>
    <xf numFmtId="0" fontId="8" fillId="4" borderId="40" xfId="0" applyFont="1" applyFill="1" applyBorder="1" applyAlignment="1">
      <alignment horizontal="center" vertical="center"/>
    </xf>
    <xf numFmtId="0" fontId="8" fillId="4" borderId="30" xfId="0" applyFont="1" applyFill="1" applyBorder="1" applyAlignment="1">
      <alignment horizontal="center" vertical="center"/>
    </xf>
    <xf numFmtId="0" fontId="8" fillId="4" borderId="73" xfId="0" applyFont="1" applyFill="1" applyBorder="1" applyAlignment="1">
      <alignment horizontal="center" vertical="center"/>
    </xf>
    <xf numFmtId="0" fontId="8" fillId="4" borderId="32" xfId="0" applyFont="1" applyFill="1" applyBorder="1" applyAlignment="1">
      <alignment horizontal="center" vertical="center"/>
    </xf>
    <xf numFmtId="0" fontId="8" fillId="4" borderId="72" xfId="0" applyFont="1" applyFill="1" applyBorder="1" applyAlignment="1">
      <alignment horizontal="left" vertical="center"/>
    </xf>
    <xf numFmtId="44" fontId="8" fillId="0" borderId="46" xfId="1" applyFont="1" applyFill="1" applyBorder="1" applyAlignment="1">
      <alignment horizontal="left" vertical="center"/>
    </xf>
    <xf numFmtId="0" fontId="8" fillId="4" borderId="51" xfId="0" applyFont="1" applyFill="1" applyBorder="1" applyAlignment="1">
      <alignment horizontal="left" vertical="center"/>
    </xf>
    <xf numFmtId="44" fontId="8" fillId="4" borderId="51" xfId="1" applyFont="1" applyFill="1" applyBorder="1" applyAlignment="1">
      <alignment horizontal="left" vertical="center"/>
    </xf>
    <xf numFmtId="0" fontId="8" fillId="4" borderId="11" xfId="0" applyFont="1" applyFill="1" applyBorder="1" applyAlignment="1">
      <alignment horizontal="left" vertical="center"/>
    </xf>
    <xf numFmtId="0" fontId="23" fillId="4" borderId="3" xfId="0" applyFont="1" applyFill="1" applyBorder="1"/>
    <xf numFmtId="0" fontId="8" fillId="4" borderId="10" xfId="0" applyFont="1" applyFill="1" applyBorder="1" applyAlignment="1">
      <alignment horizontal="left" vertical="center"/>
    </xf>
    <xf numFmtId="44" fontId="8" fillId="4" borderId="72" xfId="1" applyFont="1" applyFill="1" applyBorder="1" applyAlignment="1">
      <alignment horizontal="left" vertical="center"/>
    </xf>
    <xf numFmtId="0" fontId="4" fillId="4" borderId="3" xfId="0" applyFont="1" applyFill="1" applyBorder="1" applyAlignment="1">
      <alignment vertical="center"/>
    </xf>
    <xf numFmtId="44" fontId="8" fillId="0" borderId="43" xfId="0" applyNumberFormat="1" applyFont="1" applyBorder="1" applyAlignment="1">
      <alignment horizontal="center" vertical="center"/>
    </xf>
    <xf numFmtId="0" fontId="19" fillId="0" borderId="1" xfId="1" applyNumberFormat="1" applyFont="1" applyFill="1" applyBorder="1" applyAlignment="1">
      <alignment horizontal="center"/>
    </xf>
    <xf numFmtId="164" fontId="15" fillId="4" borderId="4" xfId="2" applyNumberFormat="1" applyFont="1" applyFill="1" applyBorder="1" applyAlignment="1">
      <alignment horizontal="left"/>
    </xf>
    <xf numFmtId="164" fontId="16" fillId="4" borderId="4" xfId="2" applyNumberFormat="1" applyFont="1" applyFill="1" applyBorder="1"/>
    <xf numFmtId="164" fontId="16" fillId="4" borderId="4" xfId="2" applyNumberFormat="1" applyFont="1" applyFill="1" applyBorder="1" applyAlignment="1">
      <alignment horizontal="center"/>
    </xf>
    <xf numFmtId="164" fontId="15" fillId="3" borderId="20" xfId="2" applyNumberFormat="1" applyFont="1" applyFill="1" applyBorder="1" applyAlignment="1">
      <alignment horizontal="left"/>
    </xf>
    <xf numFmtId="164" fontId="15" fillId="3" borderId="53" xfId="2" applyNumberFormat="1" applyFont="1" applyFill="1" applyBorder="1" applyAlignment="1">
      <alignment horizontal="left"/>
    </xf>
    <xf numFmtId="164" fontId="15" fillId="3" borderId="8" xfId="2" applyNumberFormat="1" applyFont="1" applyFill="1" applyBorder="1" applyAlignment="1">
      <alignment horizontal="left"/>
    </xf>
    <xf numFmtId="164" fontId="16" fillId="3" borderId="20" xfId="2" applyNumberFormat="1" applyFont="1" applyFill="1" applyBorder="1" applyAlignment="1">
      <alignment horizontal="left"/>
    </xf>
    <xf numFmtId="164" fontId="16" fillId="3" borderId="20" xfId="2" applyNumberFormat="1" applyFont="1" applyFill="1" applyBorder="1" applyAlignment="1">
      <alignment horizontal="center"/>
    </xf>
    <xf numFmtId="164" fontId="16" fillId="3" borderId="20" xfId="2" applyNumberFormat="1" applyFont="1" applyFill="1" applyBorder="1"/>
    <xf numFmtId="164" fontId="16" fillId="3" borderId="8" xfId="2" applyNumberFormat="1" applyFont="1" applyFill="1" applyBorder="1"/>
    <xf numFmtId="164" fontId="15" fillId="4" borderId="11" xfId="2" applyNumberFormat="1" applyFont="1" applyFill="1" applyBorder="1" applyAlignment="1">
      <alignment horizontal="left"/>
    </xf>
    <xf numFmtId="44" fontId="17" fillId="0" borderId="63" xfId="1" applyFont="1" applyFill="1" applyBorder="1" applyAlignment="1">
      <alignment horizontal="left" vertical="center"/>
    </xf>
    <xf numFmtId="44" fontId="17" fillId="0" borderId="61" xfId="1" applyFont="1" applyFill="1" applyBorder="1" applyAlignment="1">
      <alignment horizontal="left" vertical="center"/>
    </xf>
    <xf numFmtId="44" fontId="8" fillId="4" borderId="63" xfId="1" applyFont="1" applyFill="1" applyBorder="1" applyAlignment="1">
      <alignment horizontal="left" vertical="center"/>
    </xf>
    <xf numFmtId="164" fontId="16" fillId="4" borderId="56" xfId="2" applyNumberFormat="1" applyFont="1" applyFill="1" applyBorder="1" applyAlignment="1">
      <alignment horizontal="left"/>
    </xf>
    <xf numFmtId="164" fontId="13" fillId="7" borderId="29" xfId="2" applyNumberFormat="1" applyFont="1" applyFill="1" applyBorder="1" applyAlignment="1">
      <alignment horizontal="center" vertical="center"/>
    </xf>
    <xf numFmtId="164" fontId="15" fillId="7" borderId="19" xfId="2" applyNumberFormat="1" applyFont="1" applyFill="1" applyBorder="1" applyAlignment="1">
      <alignment horizontal="left" vertical="center"/>
    </xf>
    <xf numFmtId="164" fontId="15" fillId="4" borderId="56" xfId="2" applyNumberFormat="1" applyFont="1" applyFill="1" applyBorder="1" applyAlignment="1">
      <alignment horizontal="left"/>
    </xf>
    <xf numFmtId="164" fontId="16" fillId="3" borderId="8" xfId="2" applyNumberFormat="1" applyFont="1" applyFill="1" applyBorder="1" applyAlignment="1">
      <alignment horizontal="left"/>
    </xf>
    <xf numFmtId="164" fontId="13" fillId="7" borderId="19" xfId="2" applyNumberFormat="1" applyFont="1" applyFill="1" applyBorder="1" applyAlignment="1">
      <alignment horizontal="center" vertical="center"/>
    </xf>
    <xf numFmtId="0" fontId="21" fillId="0" borderId="4" xfId="0" applyFont="1" applyBorder="1"/>
    <xf numFmtId="0" fontId="15" fillId="0" borderId="11" xfId="0" applyFont="1" applyBorder="1"/>
    <xf numFmtId="164" fontId="16" fillId="0" borderId="43" xfId="2" applyNumberFormat="1" applyFont="1" applyFill="1" applyBorder="1" applyAlignment="1">
      <alignment horizontal="center"/>
    </xf>
    <xf numFmtId="164" fontId="16" fillId="0" borderId="48" xfId="2" applyNumberFormat="1" applyFont="1" applyFill="1" applyBorder="1" applyAlignment="1">
      <alignment horizontal="center"/>
    </xf>
    <xf numFmtId="164" fontId="16" fillId="3" borderId="53" xfId="2" applyNumberFormat="1" applyFont="1" applyFill="1" applyBorder="1" applyAlignment="1">
      <alignment horizontal="left"/>
    </xf>
    <xf numFmtId="164" fontId="16" fillId="0" borderId="43" xfId="2" applyNumberFormat="1" applyFont="1" applyFill="1" applyBorder="1" applyAlignment="1"/>
    <xf numFmtId="0" fontId="21" fillId="0" borderId="11" xfId="0" applyFont="1" applyBorder="1"/>
    <xf numFmtId="164" fontId="16" fillId="3" borderId="8" xfId="2" applyNumberFormat="1" applyFont="1" applyFill="1" applyBorder="1" applyAlignment="1">
      <alignment horizontal="center"/>
    </xf>
    <xf numFmtId="164" fontId="16" fillId="4" borderId="11" xfId="2" applyNumberFormat="1" applyFont="1" applyFill="1" applyBorder="1"/>
    <xf numFmtId="164" fontId="16" fillId="7" borderId="32" xfId="2" applyNumberFormat="1" applyFont="1" applyFill="1" applyBorder="1" applyAlignment="1">
      <alignment horizontal="center"/>
    </xf>
    <xf numFmtId="164" fontId="16" fillId="0" borderId="56" xfId="2" applyNumberFormat="1" applyFont="1" applyFill="1" applyBorder="1"/>
    <xf numFmtId="164" fontId="16" fillId="0" borderId="43" xfId="2" applyNumberFormat="1" applyFont="1" applyFill="1" applyBorder="1"/>
    <xf numFmtId="164" fontId="20" fillId="0" borderId="43" xfId="2" applyNumberFormat="1" applyFont="1" applyFill="1" applyBorder="1" applyAlignment="1"/>
    <xf numFmtId="164" fontId="16" fillId="0" borderId="56" xfId="2" applyNumberFormat="1" applyFont="1" applyFill="1" applyBorder="1" applyAlignment="1"/>
    <xf numFmtId="164" fontId="16" fillId="3" borderId="53" xfId="2" applyNumberFormat="1" applyFont="1" applyFill="1" applyBorder="1"/>
    <xf numFmtId="164" fontId="16" fillId="0" borderId="48" xfId="2" applyNumberFormat="1" applyFont="1" applyFill="1" applyBorder="1"/>
    <xf numFmtId="164" fontId="16" fillId="4" borderId="56" xfId="2" applyNumberFormat="1" applyFont="1" applyFill="1" applyBorder="1"/>
    <xf numFmtId="164" fontId="15" fillId="7" borderId="19" xfId="2" applyNumberFormat="1" applyFont="1" applyFill="1" applyBorder="1" applyAlignment="1">
      <alignment horizontal="center" vertical="center"/>
    </xf>
    <xf numFmtId="164" fontId="15" fillId="3" borderId="21" xfId="2" applyNumberFormat="1" applyFont="1" applyFill="1" applyBorder="1" applyAlignment="1">
      <alignment horizontal="left"/>
    </xf>
    <xf numFmtId="44" fontId="17" fillId="4" borderId="60" xfId="1" applyFont="1" applyFill="1" applyBorder="1" applyAlignment="1">
      <alignment horizontal="left" vertical="center"/>
    </xf>
    <xf numFmtId="164" fontId="15" fillId="4" borderId="22" xfId="2" applyNumberFormat="1" applyFont="1" applyFill="1" applyBorder="1" applyAlignment="1">
      <alignment horizontal="left"/>
    </xf>
    <xf numFmtId="164" fontId="15" fillId="0" borderId="38" xfId="2" applyNumberFormat="1" applyFont="1" applyFill="1" applyBorder="1" applyAlignment="1">
      <alignment horizontal="center"/>
    </xf>
    <xf numFmtId="164" fontId="15" fillId="4" borderId="5" xfId="2" applyNumberFormat="1" applyFont="1" applyFill="1" applyBorder="1" applyAlignment="1">
      <alignment horizontal="left"/>
    </xf>
    <xf numFmtId="164" fontId="15" fillId="4" borderId="46" xfId="2" applyNumberFormat="1" applyFont="1" applyFill="1" applyBorder="1" applyAlignment="1">
      <alignment horizontal="left"/>
    </xf>
    <xf numFmtId="164" fontId="15" fillId="4" borderId="38" xfId="2" applyNumberFormat="1" applyFont="1" applyFill="1" applyBorder="1" applyAlignment="1">
      <alignment horizontal="left"/>
    </xf>
    <xf numFmtId="44" fontId="8" fillId="4" borderId="4" xfId="0" applyNumberFormat="1" applyFont="1" applyFill="1" applyBorder="1" applyAlignment="1">
      <alignment horizontal="center" vertical="center"/>
    </xf>
    <xf numFmtId="165" fontId="18" fillId="2" borderId="40" xfId="0" applyNumberFormat="1" applyFont="1" applyFill="1" applyBorder="1"/>
    <xf numFmtId="164" fontId="16" fillId="3" borderId="53" xfId="2" applyNumberFormat="1" applyFont="1" applyFill="1" applyBorder="1" applyAlignment="1">
      <alignment horizontal="center"/>
    </xf>
    <xf numFmtId="164" fontId="16" fillId="0" borderId="22" xfId="2" applyNumberFormat="1" applyFont="1" applyFill="1" applyBorder="1" applyAlignment="1">
      <alignment horizontal="center"/>
    </xf>
    <xf numFmtId="0" fontId="8" fillId="0" borderId="59" xfId="0" applyFont="1" applyBorder="1" applyAlignment="1">
      <alignment horizontal="center" vertical="center"/>
    </xf>
    <xf numFmtId="0" fontId="9" fillId="4" borderId="77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44" fontId="8" fillId="3" borderId="1" xfId="1" applyFont="1" applyFill="1" applyBorder="1" applyAlignment="1">
      <alignment horizontal="left" vertical="center"/>
    </xf>
    <xf numFmtId="44" fontId="8" fillId="0" borderId="1" xfId="1" applyFont="1" applyFill="1" applyBorder="1" applyAlignment="1">
      <alignment horizontal="left" vertical="center"/>
    </xf>
    <xf numFmtId="44" fontId="8" fillId="4" borderId="66" xfId="0" applyNumberFormat="1" applyFont="1" applyFill="1" applyBorder="1" applyAlignment="1">
      <alignment horizontal="left" vertical="center"/>
    </xf>
    <xf numFmtId="44" fontId="8" fillId="0" borderId="38" xfId="1" applyFont="1" applyFill="1" applyBorder="1" applyAlignment="1">
      <alignment horizontal="left" vertical="center"/>
    </xf>
    <xf numFmtId="0" fontId="4" fillId="3" borderId="15" xfId="0" applyFont="1" applyFill="1" applyBorder="1" applyAlignment="1">
      <alignment vertical="center"/>
    </xf>
    <xf numFmtId="0" fontId="8" fillId="4" borderId="36" xfId="0" applyFont="1" applyFill="1" applyBorder="1" applyAlignment="1">
      <alignment horizontal="center" vertical="center"/>
    </xf>
    <xf numFmtId="44" fontId="8" fillId="4" borderId="7" xfId="1" applyFont="1" applyFill="1" applyBorder="1" applyAlignment="1">
      <alignment horizontal="left" vertical="center"/>
    </xf>
    <xf numFmtId="0" fontId="8" fillId="4" borderId="38" xfId="0" applyFont="1" applyFill="1" applyBorder="1" applyAlignment="1">
      <alignment horizontal="center" vertical="center"/>
    </xf>
    <xf numFmtId="0" fontId="8" fillId="3" borderId="74" xfId="0" applyFont="1" applyFill="1" applyBorder="1" applyAlignment="1">
      <alignment horizontal="center" vertical="center"/>
    </xf>
    <xf numFmtId="0" fontId="8" fillId="3" borderId="20" xfId="0" applyFont="1" applyFill="1" applyBorder="1" applyAlignment="1">
      <alignment vertical="center"/>
    </xf>
    <xf numFmtId="0" fontId="8" fillId="0" borderId="73" xfId="0" applyFont="1" applyBorder="1" applyAlignment="1">
      <alignment horizontal="center" vertical="center"/>
    </xf>
    <xf numFmtId="0" fontId="23" fillId="4" borderId="51" xfId="0" applyFont="1" applyFill="1" applyBorder="1"/>
    <xf numFmtId="0" fontId="8" fillId="4" borderId="46" xfId="0" applyFont="1" applyFill="1" applyBorder="1" applyAlignment="1">
      <alignment horizontal="center" vertical="center"/>
    </xf>
    <xf numFmtId="0" fontId="26" fillId="0" borderId="0" xfId="0" applyFont="1"/>
    <xf numFmtId="164" fontId="15" fillId="4" borderId="8" xfId="2" applyNumberFormat="1" applyFont="1" applyFill="1" applyBorder="1" applyAlignment="1">
      <alignment horizontal="left"/>
    </xf>
    <xf numFmtId="164" fontId="15" fillId="4" borderId="20" xfId="2" applyNumberFormat="1" applyFont="1" applyFill="1" applyBorder="1" applyAlignment="1">
      <alignment horizontal="left"/>
    </xf>
    <xf numFmtId="164" fontId="15" fillId="4" borderId="53" xfId="2" applyNumberFormat="1" applyFont="1" applyFill="1" applyBorder="1" applyAlignment="1">
      <alignment horizontal="left"/>
    </xf>
    <xf numFmtId="164" fontId="16" fillId="4" borderId="8" xfId="2" applyNumberFormat="1" applyFont="1" applyFill="1" applyBorder="1" applyAlignment="1">
      <alignment horizontal="left"/>
    </xf>
    <xf numFmtId="164" fontId="16" fillId="4" borderId="20" xfId="2" applyNumberFormat="1" applyFont="1" applyFill="1" applyBorder="1" applyAlignment="1">
      <alignment horizontal="left"/>
    </xf>
    <xf numFmtId="164" fontId="16" fillId="4" borderId="53" xfId="2" applyNumberFormat="1" applyFont="1" applyFill="1" applyBorder="1" applyAlignment="1">
      <alignment horizontal="left"/>
    </xf>
    <xf numFmtId="164" fontId="16" fillId="4" borderId="8" xfId="2" applyNumberFormat="1" applyFont="1" applyFill="1" applyBorder="1" applyAlignment="1">
      <alignment horizontal="center"/>
    </xf>
    <xf numFmtId="164" fontId="16" fillId="4" borderId="20" xfId="2" applyNumberFormat="1" applyFont="1" applyFill="1" applyBorder="1" applyAlignment="1">
      <alignment horizontal="center"/>
    </xf>
    <xf numFmtId="164" fontId="16" fillId="4" borderId="53" xfId="2" applyNumberFormat="1" applyFont="1" applyFill="1" applyBorder="1" applyAlignment="1">
      <alignment horizontal="center"/>
    </xf>
    <xf numFmtId="164" fontId="16" fillId="4" borderId="20" xfId="2" applyNumberFormat="1" applyFont="1" applyFill="1" applyBorder="1"/>
    <xf numFmtId="164" fontId="16" fillId="4" borderId="53" xfId="2" applyNumberFormat="1" applyFont="1" applyFill="1" applyBorder="1"/>
    <xf numFmtId="164" fontId="15" fillId="4" borderId="26" xfId="2" applyNumberFormat="1" applyFont="1" applyFill="1" applyBorder="1" applyAlignment="1">
      <alignment horizontal="left"/>
    </xf>
    <xf numFmtId="164" fontId="15" fillId="4" borderId="68" xfId="2" applyNumberFormat="1" applyFont="1" applyFill="1" applyBorder="1" applyAlignment="1">
      <alignment horizontal="left"/>
    </xf>
    <xf numFmtId="164" fontId="15" fillId="4" borderId="18" xfId="2" applyNumberFormat="1" applyFont="1" applyFill="1" applyBorder="1" applyAlignment="1">
      <alignment horizontal="left"/>
    </xf>
    <xf numFmtId="164" fontId="15" fillId="4" borderId="17" xfId="2" applyNumberFormat="1" applyFont="1" applyFill="1" applyBorder="1" applyAlignment="1">
      <alignment horizontal="left"/>
    </xf>
    <xf numFmtId="164" fontId="16" fillId="4" borderId="18" xfId="2" applyNumberFormat="1" applyFont="1" applyFill="1" applyBorder="1" applyAlignment="1">
      <alignment horizontal="left"/>
    </xf>
    <xf numFmtId="164" fontId="16" fillId="4" borderId="26" xfId="2" applyNumberFormat="1" applyFont="1" applyFill="1" applyBorder="1" applyAlignment="1">
      <alignment horizontal="left"/>
    </xf>
    <xf numFmtId="164" fontId="16" fillId="4" borderId="17" xfId="2" applyNumberFormat="1" applyFont="1" applyFill="1" applyBorder="1" applyAlignment="1">
      <alignment horizontal="left"/>
    </xf>
    <xf numFmtId="164" fontId="16" fillId="4" borderId="18" xfId="2" applyNumberFormat="1" applyFont="1" applyFill="1" applyBorder="1"/>
    <xf numFmtId="164" fontId="16" fillId="4" borderId="26" xfId="2" applyNumberFormat="1" applyFont="1" applyFill="1" applyBorder="1" applyAlignment="1">
      <alignment horizontal="center"/>
    </xf>
    <xf numFmtId="164" fontId="16" fillId="4" borderId="26" xfId="2" applyNumberFormat="1" applyFont="1" applyFill="1" applyBorder="1"/>
    <xf numFmtId="164" fontId="16" fillId="4" borderId="69" xfId="2" applyNumberFormat="1" applyFont="1" applyFill="1" applyBorder="1" applyAlignment="1">
      <alignment horizontal="center"/>
    </xf>
    <xf numFmtId="164" fontId="15" fillId="4" borderId="4" xfId="2" applyNumberFormat="1" applyFont="1" applyFill="1" applyBorder="1" applyAlignment="1">
      <alignment horizontal="center"/>
    </xf>
    <xf numFmtId="164" fontId="15" fillId="4" borderId="56" xfId="2" applyNumberFormat="1" applyFont="1" applyFill="1" applyBorder="1" applyAlignment="1">
      <alignment horizontal="center"/>
    </xf>
    <xf numFmtId="164" fontId="15" fillId="4" borderId="11" xfId="2" applyNumberFormat="1" applyFont="1" applyFill="1" applyBorder="1" applyAlignment="1">
      <alignment horizontal="center"/>
    </xf>
    <xf numFmtId="164" fontId="16" fillId="4" borderId="11" xfId="2" applyNumberFormat="1" applyFont="1" applyFill="1" applyBorder="1" applyAlignment="1">
      <alignment horizontal="center"/>
    </xf>
    <xf numFmtId="164" fontId="16" fillId="4" borderId="56" xfId="2" applyNumberFormat="1" applyFont="1" applyFill="1" applyBorder="1" applyAlignment="1">
      <alignment horizontal="center"/>
    </xf>
    <xf numFmtId="164" fontId="16" fillId="4" borderId="58" xfId="2" applyNumberFormat="1" applyFont="1" applyFill="1" applyBorder="1" applyAlignment="1">
      <alignment horizontal="center"/>
    </xf>
    <xf numFmtId="164" fontId="15" fillId="4" borderId="44" xfId="2" applyNumberFormat="1" applyFont="1" applyFill="1" applyBorder="1" applyAlignment="1">
      <alignment horizontal="center"/>
    </xf>
    <xf numFmtId="164" fontId="15" fillId="4" borderId="1" xfId="2" applyNumberFormat="1" applyFont="1" applyFill="1" applyBorder="1" applyAlignment="1">
      <alignment horizontal="center"/>
    </xf>
    <xf numFmtId="164" fontId="15" fillId="4" borderId="43" xfId="2" applyNumberFormat="1" applyFont="1" applyFill="1" applyBorder="1" applyAlignment="1">
      <alignment horizontal="center"/>
    </xf>
    <xf numFmtId="164" fontId="15" fillId="4" borderId="3" xfId="2" applyNumberFormat="1" applyFont="1" applyFill="1" applyBorder="1" applyAlignment="1">
      <alignment horizontal="center"/>
    </xf>
    <xf numFmtId="164" fontId="16" fillId="4" borderId="3" xfId="2" applyNumberFormat="1" applyFont="1" applyFill="1" applyBorder="1" applyAlignment="1">
      <alignment horizontal="center"/>
    </xf>
    <xf numFmtId="164" fontId="16" fillId="4" borderId="1" xfId="2" applyNumberFormat="1" applyFont="1" applyFill="1" applyBorder="1" applyAlignment="1">
      <alignment horizontal="center"/>
    </xf>
    <xf numFmtId="164" fontId="16" fillId="4" borderId="43" xfId="2" applyNumberFormat="1" applyFont="1" applyFill="1" applyBorder="1" applyAlignment="1">
      <alignment horizontal="center"/>
    </xf>
    <xf numFmtId="164" fontId="16" fillId="4" borderId="3" xfId="2" applyNumberFormat="1" applyFont="1" applyFill="1" applyBorder="1"/>
    <xf numFmtId="164" fontId="16" fillId="4" borderId="1" xfId="2" applyNumberFormat="1" applyFont="1" applyFill="1" applyBorder="1"/>
    <xf numFmtId="164" fontId="16" fillId="4" borderId="45" xfId="2" applyNumberFormat="1" applyFont="1" applyFill="1" applyBorder="1" applyAlignment="1">
      <alignment horizontal="center"/>
    </xf>
    <xf numFmtId="164" fontId="16" fillId="4" borderId="51" xfId="2" applyNumberFormat="1" applyFont="1" applyFill="1" applyBorder="1"/>
    <xf numFmtId="164" fontId="15" fillId="4" borderId="49" xfId="2" applyNumberFormat="1" applyFont="1" applyFill="1" applyBorder="1" applyAlignment="1">
      <alignment horizontal="center"/>
    </xf>
    <xf numFmtId="164" fontId="15" fillId="4" borderId="47" xfId="2" applyNumberFormat="1" applyFont="1" applyFill="1" applyBorder="1" applyAlignment="1">
      <alignment horizontal="center"/>
    </xf>
    <xf numFmtId="164" fontId="15" fillId="4" borderId="48" xfId="2" applyNumberFormat="1" applyFont="1" applyFill="1" applyBorder="1" applyAlignment="1">
      <alignment horizontal="center"/>
    </xf>
    <xf numFmtId="164" fontId="15" fillId="4" borderId="51" xfId="2" applyNumberFormat="1" applyFont="1" applyFill="1" applyBorder="1" applyAlignment="1">
      <alignment horizontal="center"/>
    </xf>
    <xf numFmtId="164" fontId="16" fillId="4" borderId="51" xfId="2" applyNumberFormat="1" applyFont="1" applyFill="1" applyBorder="1" applyAlignment="1">
      <alignment horizontal="center"/>
    </xf>
    <xf numFmtId="164" fontId="16" fillId="4" borderId="47" xfId="2" applyNumberFormat="1" applyFont="1" applyFill="1" applyBorder="1" applyAlignment="1">
      <alignment horizontal="center"/>
    </xf>
    <xf numFmtId="164" fontId="16" fillId="4" borderId="48" xfId="2" applyNumberFormat="1" applyFont="1" applyFill="1" applyBorder="1" applyAlignment="1">
      <alignment horizontal="center"/>
    </xf>
    <xf numFmtId="164" fontId="16" fillId="4" borderId="47" xfId="2" applyNumberFormat="1" applyFont="1" applyFill="1" applyBorder="1"/>
    <xf numFmtId="164" fontId="16" fillId="4" borderId="50" xfId="2" applyNumberFormat="1" applyFont="1" applyFill="1" applyBorder="1" applyAlignment="1">
      <alignment horizontal="center"/>
    </xf>
    <xf numFmtId="164" fontId="15" fillId="4" borderId="44" xfId="2" applyNumberFormat="1" applyFont="1" applyFill="1" applyBorder="1" applyAlignment="1"/>
    <xf numFmtId="164" fontId="15" fillId="4" borderId="1" xfId="2" applyNumberFormat="1" applyFont="1" applyFill="1" applyBorder="1" applyAlignment="1"/>
    <xf numFmtId="164" fontId="15" fillId="4" borderId="43" xfId="2" applyNumberFormat="1" applyFont="1" applyFill="1" applyBorder="1" applyAlignment="1"/>
    <xf numFmtId="164" fontId="15" fillId="4" borderId="3" xfId="2" applyNumberFormat="1" applyFont="1" applyFill="1" applyBorder="1" applyAlignment="1"/>
    <xf numFmtId="164" fontId="16" fillId="4" borderId="3" xfId="2" applyNumberFormat="1" applyFont="1" applyFill="1" applyBorder="1" applyAlignment="1"/>
    <xf numFmtId="164" fontId="16" fillId="4" borderId="1" xfId="2" applyNumberFormat="1" applyFont="1" applyFill="1" applyBorder="1" applyAlignment="1"/>
    <xf numFmtId="164" fontId="16" fillId="4" borderId="43" xfId="2" applyNumberFormat="1" applyFont="1" applyFill="1" applyBorder="1" applyAlignment="1"/>
    <xf numFmtId="164" fontId="15" fillId="4" borderId="49" xfId="2" applyNumberFormat="1" applyFont="1" applyFill="1" applyBorder="1" applyAlignment="1"/>
    <xf numFmtId="164" fontId="15" fillId="4" borderId="47" xfId="2" applyNumberFormat="1" applyFont="1" applyFill="1" applyBorder="1" applyAlignment="1"/>
    <xf numFmtId="164" fontId="15" fillId="4" borderId="48" xfId="2" applyNumberFormat="1" applyFont="1" applyFill="1" applyBorder="1" applyAlignment="1"/>
    <xf numFmtId="164" fontId="15" fillId="4" borderId="51" xfId="2" applyNumberFormat="1" applyFont="1" applyFill="1" applyBorder="1" applyAlignment="1"/>
    <xf numFmtId="164" fontId="16" fillId="4" borderId="51" xfId="2" applyNumberFormat="1" applyFont="1" applyFill="1" applyBorder="1" applyAlignment="1"/>
    <xf numFmtId="164" fontId="16" fillId="4" borderId="47" xfId="2" applyNumberFormat="1" applyFont="1" applyFill="1" applyBorder="1" applyAlignment="1"/>
    <xf numFmtId="164" fontId="16" fillId="4" borderId="48" xfId="2" applyNumberFormat="1" applyFont="1" applyFill="1" applyBorder="1" applyAlignment="1"/>
    <xf numFmtId="44" fontId="17" fillId="4" borderId="16" xfId="1" applyFont="1" applyFill="1" applyBorder="1" applyAlignment="1">
      <alignment horizontal="left" vertical="center"/>
    </xf>
    <xf numFmtId="164" fontId="15" fillId="4" borderId="54" xfId="2" applyNumberFormat="1" applyFont="1" applyFill="1" applyBorder="1" applyAlignment="1"/>
    <xf numFmtId="164" fontId="15" fillId="4" borderId="20" xfId="2" applyNumberFormat="1" applyFont="1" applyFill="1" applyBorder="1" applyAlignment="1"/>
    <xf numFmtId="164" fontId="15" fillId="4" borderId="53" xfId="2" applyNumberFormat="1" applyFont="1" applyFill="1" applyBorder="1" applyAlignment="1"/>
    <xf numFmtId="164" fontId="15" fillId="4" borderId="8" xfId="2" applyNumberFormat="1" applyFont="1" applyFill="1" applyBorder="1" applyAlignment="1"/>
    <xf numFmtId="164" fontId="16" fillId="4" borderId="8" xfId="2" applyNumberFormat="1" applyFont="1" applyFill="1" applyBorder="1" applyAlignment="1"/>
    <xf numFmtId="164" fontId="16" fillId="4" borderId="20" xfId="2" applyNumberFormat="1" applyFont="1" applyFill="1" applyBorder="1" applyAlignment="1"/>
    <xf numFmtId="164" fontId="16" fillId="4" borderId="53" xfId="2" applyNumberFormat="1" applyFont="1" applyFill="1" applyBorder="1" applyAlignment="1"/>
    <xf numFmtId="164" fontId="16" fillId="4" borderId="55" xfId="2" applyNumberFormat="1" applyFont="1" applyFill="1" applyBorder="1" applyAlignment="1">
      <alignment horizontal="center"/>
    </xf>
    <xf numFmtId="164" fontId="16" fillId="4" borderId="11" xfId="2" applyNumberFormat="1" applyFont="1" applyFill="1" applyBorder="1" applyAlignment="1">
      <alignment horizontal="left"/>
    </xf>
    <xf numFmtId="164" fontId="16" fillId="4" borderId="4" xfId="2" applyNumberFormat="1" applyFont="1" applyFill="1" applyBorder="1" applyAlignment="1">
      <alignment horizontal="left"/>
    </xf>
    <xf numFmtId="0" fontId="0" fillId="11" borderId="0" xfId="0" applyFill="1"/>
    <xf numFmtId="164" fontId="15" fillId="11" borderId="20" xfId="2" applyNumberFormat="1" applyFont="1" applyFill="1" applyBorder="1" applyAlignment="1"/>
    <xf numFmtId="164" fontId="15" fillId="11" borderId="53" xfId="2" applyNumberFormat="1" applyFont="1" applyFill="1" applyBorder="1" applyAlignment="1"/>
    <xf numFmtId="164" fontId="15" fillId="11" borderId="8" xfId="2" applyNumberFormat="1" applyFont="1" applyFill="1" applyBorder="1" applyAlignment="1"/>
    <xf numFmtId="164" fontId="16" fillId="11" borderId="8" xfId="2" applyNumberFormat="1" applyFont="1" applyFill="1" applyBorder="1" applyAlignment="1"/>
    <xf numFmtId="164" fontId="16" fillId="11" borderId="20" xfId="2" applyNumberFormat="1" applyFont="1" applyFill="1" applyBorder="1" applyAlignment="1"/>
    <xf numFmtId="164" fontId="16" fillId="11" borderId="53" xfId="2" applyNumberFormat="1" applyFont="1" applyFill="1" applyBorder="1" applyAlignment="1"/>
    <xf numFmtId="164" fontId="16" fillId="11" borderId="8" xfId="2" applyNumberFormat="1" applyFont="1" applyFill="1" applyBorder="1" applyAlignment="1">
      <alignment horizontal="center"/>
    </xf>
    <xf numFmtId="164" fontId="16" fillId="11" borderId="20" xfId="2" applyNumberFormat="1" applyFont="1" applyFill="1" applyBorder="1" applyAlignment="1">
      <alignment horizontal="center"/>
    </xf>
    <xf numFmtId="164" fontId="16" fillId="11" borderId="55" xfId="2" applyNumberFormat="1" applyFont="1" applyFill="1" applyBorder="1" applyAlignment="1">
      <alignment horizontal="center"/>
    </xf>
    <xf numFmtId="164" fontId="15" fillId="12" borderId="51" xfId="2" applyNumberFormat="1" applyFont="1" applyFill="1" applyBorder="1" applyAlignment="1">
      <alignment horizontal="center" vertical="center"/>
    </xf>
    <xf numFmtId="164" fontId="15" fillId="12" borderId="47" xfId="2" applyNumberFormat="1" applyFont="1" applyFill="1" applyBorder="1" applyAlignment="1">
      <alignment horizontal="center" vertical="center"/>
    </xf>
    <xf numFmtId="164" fontId="15" fillId="12" borderId="48" xfId="2" applyNumberFormat="1" applyFont="1" applyFill="1" applyBorder="1" applyAlignment="1">
      <alignment horizontal="center" vertical="center"/>
    </xf>
    <xf numFmtId="0" fontId="0" fillId="12" borderId="0" xfId="0" applyFill="1"/>
    <xf numFmtId="44" fontId="17" fillId="3" borderId="16" xfId="1" applyFont="1" applyFill="1" applyBorder="1" applyAlignment="1">
      <alignment horizontal="left" vertical="center"/>
    </xf>
    <xf numFmtId="164" fontId="15" fillId="3" borderId="54" xfId="2" applyNumberFormat="1" applyFont="1" applyFill="1" applyBorder="1" applyAlignment="1"/>
    <xf numFmtId="164" fontId="15" fillId="3" borderId="20" xfId="2" applyNumberFormat="1" applyFont="1" applyFill="1" applyBorder="1" applyAlignment="1"/>
    <xf numFmtId="164" fontId="15" fillId="3" borderId="53" xfId="2" applyNumberFormat="1" applyFont="1" applyFill="1" applyBorder="1" applyAlignment="1"/>
    <xf numFmtId="164" fontId="15" fillId="3" borderId="8" xfId="2" applyNumberFormat="1" applyFont="1" applyFill="1" applyBorder="1" applyAlignment="1"/>
    <xf numFmtId="164" fontId="16" fillId="3" borderId="8" xfId="2" applyNumberFormat="1" applyFont="1" applyFill="1" applyBorder="1" applyAlignment="1"/>
    <xf numFmtId="164" fontId="16" fillId="3" borderId="20" xfId="2" applyNumberFormat="1" applyFont="1" applyFill="1" applyBorder="1" applyAlignment="1"/>
    <xf numFmtId="164" fontId="16" fillId="3" borderId="53" xfId="2" applyNumberFormat="1" applyFont="1" applyFill="1" applyBorder="1" applyAlignment="1"/>
    <xf numFmtId="164" fontId="16" fillId="3" borderId="55" xfId="2" applyNumberFormat="1" applyFont="1" applyFill="1" applyBorder="1" applyAlignment="1">
      <alignment horizontal="center"/>
    </xf>
    <xf numFmtId="0" fontId="0" fillId="3" borderId="0" xfId="0" applyFill="1"/>
    <xf numFmtId="0" fontId="8" fillId="10" borderId="3" xfId="0" applyFont="1" applyFill="1" applyBorder="1" applyAlignment="1">
      <alignment horizontal="left" vertical="center"/>
    </xf>
    <xf numFmtId="164" fontId="15" fillId="4" borderId="16" xfId="2" applyNumberFormat="1" applyFont="1" applyFill="1" applyBorder="1" applyAlignment="1">
      <alignment horizontal="left"/>
    </xf>
    <xf numFmtId="164" fontId="15" fillId="4" borderId="21" xfId="2" applyNumberFormat="1" applyFont="1" applyFill="1" applyBorder="1" applyAlignment="1">
      <alignment horizontal="left"/>
    </xf>
    <xf numFmtId="0" fontId="0" fillId="4" borderId="0" xfId="0" applyFill="1"/>
    <xf numFmtId="0" fontId="0" fillId="0" borderId="33" xfId="0" applyBorder="1"/>
    <xf numFmtId="164" fontId="18" fillId="4" borderId="21" xfId="0" applyNumberFormat="1" applyFont="1" applyFill="1" applyBorder="1"/>
    <xf numFmtId="0" fontId="8" fillId="3" borderId="4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left" vertical="center"/>
    </xf>
    <xf numFmtId="0" fontId="0" fillId="0" borderId="1" xfId="0" applyBorder="1"/>
    <xf numFmtId="164" fontId="15" fillId="4" borderId="23" xfId="2" applyNumberFormat="1" applyFont="1" applyFill="1" applyBorder="1" applyAlignment="1"/>
    <xf numFmtId="164" fontId="15" fillId="4" borderId="6" xfId="2" applyNumberFormat="1" applyFont="1" applyFill="1" applyBorder="1" applyAlignment="1"/>
    <xf numFmtId="164" fontId="15" fillId="4" borderId="7" xfId="2" applyNumberFormat="1" applyFont="1" applyFill="1" applyBorder="1" applyAlignment="1"/>
    <xf numFmtId="164" fontId="16" fillId="4" borderId="7" xfId="2" applyNumberFormat="1" applyFont="1" applyFill="1" applyBorder="1" applyAlignment="1"/>
    <xf numFmtId="164" fontId="16" fillId="4" borderId="23" xfId="2" applyNumberFormat="1" applyFont="1" applyFill="1" applyBorder="1" applyAlignment="1"/>
    <xf numFmtId="164" fontId="16" fillId="4" borderId="6" xfId="2" applyNumberFormat="1" applyFont="1" applyFill="1" applyBorder="1" applyAlignment="1"/>
    <xf numFmtId="164" fontId="16" fillId="4" borderId="7" xfId="2" applyNumberFormat="1" applyFont="1" applyFill="1" applyBorder="1" applyAlignment="1">
      <alignment horizontal="center"/>
    </xf>
    <xf numFmtId="164" fontId="16" fillId="4" borderId="23" xfId="2" applyNumberFormat="1" applyFont="1" applyFill="1" applyBorder="1" applyAlignment="1">
      <alignment horizontal="center"/>
    </xf>
    <xf numFmtId="164" fontId="16" fillId="4" borderId="81" xfId="2" applyNumberFormat="1" applyFont="1" applyFill="1" applyBorder="1" applyAlignment="1">
      <alignment horizontal="center"/>
    </xf>
    <xf numFmtId="164" fontId="15" fillId="4" borderId="82" xfId="2" applyNumberFormat="1" applyFont="1" applyFill="1" applyBorder="1" applyAlignment="1"/>
    <xf numFmtId="164" fontId="15" fillId="4" borderId="26" xfId="2" applyNumberFormat="1" applyFont="1" applyFill="1" applyBorder="1" applyAlignment="1"/>
    <xf numFmtId="164" fontId="15" fillId="4" borderId="17" xfId="2" applyNumberFormat="1" applyFont="1" applyFill="1" applyBorder="1" applyAlignment="1"/>
    <xf numFmtId="164" fontId="15" fillId="7" borderId="41" xfId="2" applyNumberFormat="1" applyFont="1" applyFill="1" applyBorder="1" applyAlignment="1">
      <alignment horizontal="left" vertical="center"/>
    </xf>
    <xf numFmtId="164" fontId="15" fillId="4" borderId="18" xfId="2" applyNumberFormat="1" applyFont="1" applyFill="1" applyBorder="1" applyAlignment="1"/>
    <xf numFmtId="164" fontId="16" fillId="4" borderId="18" xfId="2" applyNumberFormat="1" applyFont="1" applyFill="1" applyBorder="1" applyAlignment="1"/>
    <xf numFmtId="164" fontId="16" fillId="4" borderId="26" xfId="2" applyNumberFormat="1" applyFont="1" applyFill="1" applyBorder="1" applyAlignment="1"/>
    <xf numFmtId="164" fontId="16" fillId="4" borderId="17" xfId="2" applyNumberFormat="1" applyFont="1" applyFill="1" applyBorder="1" applyAlignment="1"/>
    <xf numFmtId="164" fontId="16" fillId="4" borderId="18" xfId="2" applyNumberFormat="1" applyFont="1" applyFill="1" applyBorder="1" applyAlignment="1">
      <alignment horizontal="center"/>
    </xf>
    <xf numFmtId="164" fontId="15" fillId="7" borderId="1" xfId="2" applyNumberFormat="1" applyFont="1" applyFill="1" applyBorder="1" applyAlignment="1">
      <alignment horizontal="left" vertical="center"/>
    </xf>
    <xf numFmtId="164" fontId="15" fillId="0" borderId="3" xfId="2" applyNumberFormat="1" applyFont="1" applyFill="1" applyBorder="1" applyAlignment="1">
      <alignment horizontal="center" vertical="center"/>
    </xf>
    <xf numFmtId="0" fontId="15" fillId="0" borderId="0" xfId="0" applyFont="1" applyAlignment="1">
      <alignment vertical="center"/>
    </xf>
    <xf numFmtId="0" fontId="27" fillId="0" borderId="0" xfId="0" applyFont="1"/>
    <xf numFmtId="164" fontId="15" fillId="0" borderId="1" xfId="2" applyNumberFormat="1" applyFont="1" applyFill="1" applyBorder="1" applyAlignment="1">
      <alignment horizontal="center" vertical="center"/>
    </xf>
    <xf numFmtId="166" fontId="16" fillId="4" borderId="26" xfId="2" applyNumberFormat="1" applyFont="1" applyFill="1" applyBorder="1" applyAlignment="1"/>
    <xf numFmtId="166" fontId="15" fillId="7" borderId="19" xfId="2" applyNumberFormat="1" applyFont="1" applyFill="1" applyBorder="1" applyAlignment="1">
      <alignment horizontal="left" vertical="center"/>
    </xf>
    <xf numFmtId="164" fontId="15" fillId="4" borderId="19" xfId="2" applyNumberFormat="1" applyFont="1" applyFill="1" applyBorder="1" applyAlignment="1">
      <alignment horizontal="left" vertical="center"/>
    </xf>
    <xf numFmtId="165" fontId="18" fillId="4" borderId="40" xfId="0" applyNumberFormat="1" applyFont="1" applyFill="1" applyBorder="1"/>
    <xf numFmtId="164" fontId="15" fillId="0" borderId="4" xfId="2" applyNumberFormat="1" applyFont="1" applyFill="1" applyBorder="1"/>
    <xf numFmtId="164" fontId="15" fillId="0" borderId="1" xfId="2" applyNumberFormat="1" applyFont="1" applyFill="1" applyBorder="1"/>
    <xf numFmtId="164" fontId="15" fillId="0" borderId="4" xfId="2" applyNumberFormat="1" applyFont="1" applyFill="1" applyBorder="1" applyAlignment="1"/>
    <xf numFmtId="164" fontId="15" fillId="4" borderId="20" xfId="2" applyNumberFormat="1" applyFont="1" applyFill="1" applyBorder="1" applyAlignment="1">
      <alignment horizontal="center"/>
    </xf>
    <xf numFmtId="164" fontId="15" fillId="0" borderId="47" xfId="2" applyNumberFormat="1" applyFont="1" applyFill="1" applyBorder="1"/>
    <xf numFmtId="164" fontId="15" fillId="11" borderId="20" xfId="2" applyNumberFormat="1" applyFont="1" applyFill="1" applyBorder="1" applyAlignment="1">
      <alignment horizontal="center"/>
    </xf>
    <xf numFmtId="164" fontId="15" fillId="4" borderId="23" xfId="2" applyNumberFormat="1" applyFont="1" applyFill="1" applyBorder="1" applyAlignment="1">
      <alignment horizontal="center"/>
    </xf>
    <xf numFmtId="164" fontId="15" fillId="4" borderId="26" xfId="2" applyNumberFormat="1" applyFont="1" applyFill="1" applyBorder="1" applyAlignment="1">
      <alignment horizontal="center"/>
    </xf>
    <xf numFmtId="164" fontId="15" fillId="3" borderId="20" xfId="2" applyNumberFormat="1" applyFont="1" applyFill="1" applyBorder="1" applyAlignment="1">
      <alignment horizontal="center"/>
    </xf>
    <xf numFmtId="164" fontId="28" fillId="5" borderId="1" xfId="2" applyNumberFormat="1" applyFont="1" applyFill="1" applyBorder="1" applyAlignment="1">
      <alignment horizontal="center" vertical="center"/>
    </xf>
    <xf numFmtId="164" fontId="5" fillId="12" borderId="47" xfId="2" applyNumberFormat="1" applyFont="1" applyFill="1" applyBorder="1" applyAlignment="1">
      <alignment horizontal="center" vertical="center"/>
    </xf>
    <xf numFmtId="164" fontId="5" fillId="0" borderId="4" xfId="2" applyNumberFormat="1" applyFont="1" applyFill="1" applyBorder="1"/>
    <xf numFmtId="164" fontId="5" fillId="0" borderId="1" xfId="2" applyNumberFormat="1" applyFont="1" applyFill="1" applyBorder="1"/>
    <xf numFmtId="164" fontId="5" fillId="0" borderId="1" xfId="2" applyNumberFormat="1" applyFont="1" applyFill="1" applyBorder="1" applyAlignment="1"/>
    <xf numFmtId="164" fontId="5" fillId="0" borderId="1" xfId="2" applyNumberFormat="1" applyFont="1" applyFill="1" applyBorder="1" applyAlignment="1">
      <alignment horizontal="center"/>
    </xf>
    <xf numFmtId="164" fontId="5" fillId="0" borderId="4" xfId="2" applyNumberFormat="1" applyFont="1" applyFill="1" applyBorder="1" applyAlignment="1">
      <alignment horizontal="center"/>
    </xf>
    <xf numFmtId="164" fontId="5" fillId="4" borderId="20" xfId="2" applyNumberFormat="1" applyFont="1" applyFill="1" applyBorder="1" applyAlignment="1">
      <alignment horizontal="left"/>
    </xf>
    <xf numFmtId="164" fontId="5" fillId="0" borderId="4" xfId="2" applyNumberFormat="1" applyFont="1" applyFill="1" applyBorder="1" applyAlignment="1"/>
    <xf numFmtId="164" fontId="5" fillId="0" borderId="47" xfId="2" applyNumberFormat="1" applyFont="1" applyFill="1" applyBorder="1" applyAlignment="1">
      <alignment horizontal="center"/>
    </xf>
    <xf numFmtId="164" fontId="5" fillId="4" borderId="20" xfId="2" applyNumberFormat="1" applyFont="1" applyFill="1" applyBorder="1" applyAlignment="1">
      <alignment horizontal="center"/>
    </xf>
    <xf numFmtId="164" fontId="5" fillId="0" borderId="47" xfId="2" applyNumberFormat="1" applyFont="1" applyFill="1" applyBorder="1"/>
    <xf numFmtId="164" fontId="5" fillId="3" borderId="20" xfId="2" applyNumberFormat="1" applyFont="1" applyFill="1" applyBorder="1"/>
    <xf numFmtId="164" fontId="5" fillId="4" borderId="4" xfId="2" applyNumberFormat="1" applyFont="1" applyFill="1" applyBorder="1"/>
    <xf numFmtId="164" fontId="5" fillId="4" borderId="26" xfId="2" applyNumberFormat="1" applyFont="1" applyFill="1" applyBorder="1"/>
    <xf numFmtId="164" fontId="5" fillId="4" borderId="1" xfId="2" applyNumberFormat="1" applyFont="1" applyFill="1" applyBorder="1"/>
    <xf numFmtId="164" fontId="5" fillId="4" borderId="47" xfId="2" applyNumberFormat="1" applyFont="1" applyFill="1" applyBorder="1"/>
    <xf numFmtId="164" fontId="5" fillId="4" borderId="1" xfId="2" applyNumberFormat="1" applyFont="1" applyFill="1" applyBorder="1" applyAlignment="1">
      <alignment horizontal="center"/>
    </xf>
    <xf numFmtId="164" fontId="5" fillId="4" borderId="47" xfId="2" applyNumberFormat="1" applyFont="1" applyFill="1" applyBorder="1" applyAlignment="1">
      <alignment horizontal="center"/>
    </xf>
    <xf numFmtId="164" fontId="5" fillId="11" borderId="20" xfId="2" applyNumberFormat="1" applyFont="1" applyFill="1" applyBorder="1" applyAlignment="1">
      <alignment horizontal="center"/>
    </xf>
    <xf numFmtId="164" fontId="5" fillId="4" borderId="23" xfId="2" applyNumberFormat="1" applyFont="1" applyFill="1" applyBorder="1" applyAlignment="1">
      <alignment horizontal="center"/>
    </xf>
    <xf numFmtId="164" fontId="5" fillId="4" borderId="26" xfId="2" applyNumberFormat="1" applyFont="1" applyFill="1" applyBorder="1" applyAlignment="1">
      <alignment horizontal="center"/>
    </xf>
    <xf numFmtId="164" fontId="5" fillId="3" borderId="20" xfId="2" applyNumberFormat="1" applyFont="1" applyFill="1" applyBorder="1" applyAlignment="1">
      <alignment horizontal="center"/>
    </xf>
    <xf numFmtId="164" fontId="29" fillId="0" borderId="1" xfId="2" applyNumberFormat="1" applyFont="1" applyFill="1" applyBorder="1" applyAlignment="1"/>
    <xf numFmtId="164" fontId="15" fillId="3" borderId="1" xfId="2" applyNumberFormat="1" applyFont="1" applyFill="1" applyBorder="1" applyAlignment="1">
      <alignment horizontal="center"/>
    </xf>
    <xf numFmtId="164" fontId="15" fillId="3" borderId="43" xfId="2" applyNumberFormat="1" applyFont="1" applyFill="1" applyBorder="1" applyAlignment="1">
      <alignment horizontal="center"/>
    </xf>
    <xf numFmtId="164" fontId="15" fillId="3" borderId="19" xfId="2" applyNumberFormat="1" applyFont="1" applyFill="1" applyBorder="1" applyAlignment="1">
      <alignment horizontal="left" vertical="center"/>
    </xf>
    <xf numFmtId="164" fontId="15" fillId="3" borderId="3" xfId="2" applyNumberFormat="1" applyFont="1" applyFill="1" applyBorder="1" applyAlignment="1">
      <alignment horizontal="center"/>
    </xf>
    <xf numFmtId="164" fontId="16" fillId="3" borderId="3" xfId="2" applyNumberFormat="1" applyFont="1" applyFill="1" applyBorder="1" applyAlignment="1">
      <alignment horizontal="center"/>
    </xf>
    <xf numFmtId="164" fontId="16" fillId="3" borderId="1" xfId="2" applyNumberFormat="1" applyFont="1" applyFill="1" applyBorder="1" applyAlignment="1">
      <alignment horizontal="center"/>
    </xf>
    <xf numFmtId="164" fontId="16" fillId="3" borderId="43" xfId="2" applyNumberFormat="1" applyFont="1" applyFill="1" applyBorder="1" applyAlignment="1">
      <alignment horizontal="center"/>
    </xf>
    <xf numFmtId="164" fontId="16" fillId="3" borderId="3" xfId="2" applyNumberFormat="1" applyFont="1" applyFill="1" applyBorder="1" applyAlignment="1"/>
    <xf numFmtId="164" fontId="16" fillId="3" borderId="1" xfId="2" applyNumberFormat="1" applyFont="1" applyFill="1" applyBorder="1" applyAlignment="1"/>
    <xf numFmtId="164" fontId="5" fillId="3" borderId="1" xfId="2" applyNumberFormat="1" applyFont="1" applyFill="1" applyBorder="1" applyAlignment="1"/>
    <xf numFmtId="164" fontId="15" fillId="3" borderId="1" xfId="2" applyNumberFormat="1" applyFont="1" applyFill="1" applyBorder="1" applyAlignment="1"/>
    <xf numFmtId="164" fontId="16" fillId="3" borderId="43" xfId="2" applyNumberFormat="1" applyFont="1" applyFill="1" applyBorder="1" applyAlignment="1"/>
    <xf numFmtId="164" fontId="15" fillId="3" borderId="19" xfId="2" applyNumberFormat="1" applyFont="1" applyFill="1" applyBorder="1" applyAlignment="1">
      <alignment horizontal="center" vertical="center"/>
    </xf>
    <xf numFmtId="165" fontId="18" fillId="3" borderId="40" xfId="0" applyNumberFormat="1" applyFont="1" applyFill="1" applyBorder="1"/>
    <xf numFmtId="164" fontId="19" fillId="3" borderId="3" xfId="2" applyNumberFormat="1" applyFont="1" applyFill="1" applyBorder="1" applyAlignment="1">
      <alignment horizontal="center"/>
    </xf>
    <xf numFmtId="164" fontId="19" fillId="3" borderId="1" xfId="2" applyNumberFormat="1" applyFont="1" applyFill="1" applyBorder="1" applyAlignment="1">
      <alignment horizontal="center"/>
    </xf>
    <xf numFmtId="164" fontId="19" fillId="3" borderId="43" xfId="2" applyNumberFormat="1" applyFont="1" applyFill="1" applyBorder="1" applyAlignment="1">
      <alignment horizontal="center"/>
    </xf>
    <xf numFmtId="164" fontId="5" fillId="3" borderId="1" xfId="2" applyNumberFormat="1" applyFont="1" applyFill="1" applyBorder="1" applyAlignment="1">
      <alignment horizontal="center"/>
    </xf>
    <xf numFmtId="44" fontId="8" fillId="3" borderId="3" xfId="1" applyFont="1" applyFill="1" applyBorder="1" applyAlignment="1">
      <alignment horizontal="left" vertical="center"/>
    </xf>
    <xf numFmtId="0" fontId="8" fillId="3" borderId="35" xfId="0" applyFont="1" applyFill="1" applyBorder="1" applyAlignment="1">
      <alignment horizontal="left" vertical="center"/>
    </xf>
    <xf numFmtId="0" fontId="8" fillId="3" borderId="59" xfId="0" applyFont="1" applyFill="1" applyBorder="1" applyAlignment="1">
      <alignment horizontal="center" vertical="center"/>
    </xf>
    <xf numFmtId="44" fontId="10" fillId="4" borderId="38" xfId="1" applyFont="1" applyFill="1" applyBorder="1" applyAlignment="1">
      <alignment horizontal="left" vertical="center"/>
    </xf>
    <xf numFmtId="164" fontId="5" fillId="0" borderId="1" xfId="2" applyNumberFormat="1" applyFont="1" applyFill="1" applyBorder="1" applyAlignment="1">
      <alignment horizontal="center" vertical="center"/>
    </xf>
    <xf numFmtId="164" fontId="5" fillId="3" borderId="20" xfId="2" applyNumberFormat="1" applyFont="1" applyFill="1" applyBorder="1" applyAlignment="1">
      <alignment horizontal="left"/>
    </xf>
    <xf numFmtId="164" fontId="5" fillId="4" borderId="22" xfId="2" applyNumberFormat="1" applyFont="1" applyFill="1" applyBorder="1" applyAlignment="1">
      <alignment horizontal="left"/>
    </xf>
    <xf numFmtId="164" fontId="5" fillId="4" borderId="26" xfId="2" applyNumberFormat="1" applyFont="1" applyFill="1" applyBorder="1" applyAlignment="1">
      <alignment horizontal="left"/>
    </xf>
    <xf numFmtId="164" fontId="5" fillId="4" borderId="4" xfId="2" applyNumberFormat="1" applyFont="1" applyFill="1" applyBorder="1" applyAlignment="1">
      <alignment horizontal="center"/>
    </xf>
    <xf numFmtId="164" fontId="5" fillId="4" borderId="1" xfId="2" applyNumberFormat="1" applyFont="1" applyFill="1" applyBorder="1" applyAlignment="1"/>
    <xf numFmtId="164" fontId="5" fillId="4" borderId="47" xfId="2" applyNumberFormat="1" applyFont="1" applyFill="1" applyBorder="1" applyAlignment="1"/>
    <xf numFmtId="164" fontId="5" fillId="11" borderId="20" xfId="2" applyNumberFormat="1" applyFont="1" applyFill="1" applyBorder="1" applyAlignment="1"/>
    <xf numFmtId="164" fontId="5" fillId="4" borderId="20" xfId="2" applyNumberFormat="1" applyFont="1" applyFill="1" applyBorder="1" applyAlignment="1"/>
    <xf numFmtId="164" fontId="5" fillId="4" borderId="23" xfId="2" applyNumberFormat="1" applyFont="1" applyFill="1" applyBorder="1" applyAlignment="1"/>
    <xf numFmtId="164" fontId="5" fillId="4" borderId="26" xfId="2" applyNumberFormat="1" applyFont="1" applyFill="1" applyBorder="1" applyAlignment="1"/>
    <xf numFmtId="164" fontId="5" fillId="3" borderId="20" xfId="2" applyNumberFormat="1" applyFont="1" applyFill="1" applyBorder="1" applyAlignment="1"/>
    <xf numFmtId="164" fontId="15" fillId="4" borderId="37" xfId="2" applyNumberFormat="1" applyFont="1" applyFill="1" applyBorder="1" applyAlignment="1">
      <alignment horizontal="left"/>
    </xf>
    <xf numFmtId="164" fontId="18" fillId="0" borderId="12" xfId="2" applyNumberFormat="1" applyFont="1" applyFill="1" applyBorder="1" applyAlignment="1">
      <alignment horizontal="center"/>
    </xf>
    <xf numFmtId="164" fontId="18" fillId="3" borderId="12" xfId="2" applyNumberFormat="1" applyFont="1" applyFill="1" applyBorder="1" applyAlignment="1">
      <alignment horizontal="center"/>
    </xf>
    <xf numFmtId="164" fontId="5" fillId="0" borderId="3" xfId="2" applyNumberFormat="1" applyFont="1" applyFill="1" applyBorder="1" applyAlignment="1">
      <alignment horizontal="center"/>
    </xf>
    <xf numFmtId="164" fontId="30" fillId="0" borderId="4" xfId="2" applyNumberFormat="1" applyFont="1" applyFill="1" applyBorder="1"/>
    <xf numFmtId="164" fontId="30" fillId="0" borderId="43" xfId="2" applyNumberFormat="1" applyFont="1" applyFill="1" applyBorder="1" applyAlignment="1">
      <alignment horizontal="center" vertical="center"/>
    </xf>
    <xf numFmtId="164" fontId="15" fillId="0" borderId="43" xfId="2" applyNumberFormat="1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32" fillId="0" borderId="0" xfId="0" applyFont="1" applyAlignment="1">
      <alignment vertical="center"/>
    </xf>
    <xf numFmtId="164" fontId="30" fillId="4" borderId="0" xfId="2" applyNumberFormat="1" applyFont="1" applyFill="1"/>
    <xf numFmtId="0" fontId="30" fillId="0" borderId="0" xfId="0" applyFont="1"/>
    <xf numFmtId="0" fontId="2" fillId="0" borderId="0" xfId="0" applyFont="1" applyAlignment="1">
      <alignment vertical="center"/>
    </xf>
    <xf numFmtId="0" fontId="22" fillId="0" borderId="0" xfId="0" applyFont="1"/>
    <xf numFmtId="0" fontId="34" fillId="0" borderId="0" xfId="0" applyFont="1" applyAlignment="1">
      <alignment vertical="center"/>
    </xf>
    <xf numFmtId="164" fontId="30" fillId="0" borderId="0" xfId="0" applyNumberFormat="1" applyFont="1" applyAlignment="1">
      <alignment horizontal="center"/>
    </xf>
    <xf numFmtId="44" fontId="30" fillId="0" borderId="0" xfId="0" applyNumberFormat="1" applyFont="1" applyAlignment="1">
      <alignment horizontal="center"/>
    </xf>
    <xf numFmtId="0" fontId="36" fillId="0" borderId="0" xfId="0" applyFont="1" applyAlignment="1">
      <alignment vertical="center"/>
    </xf>
    <xf numFmtId="0" fontId="33" fillId="4" borderId="0" xfId="0" applyFont="1" applyFill="1" applyAlignment="1">
      <alignment horizontal="center" vertical="center"/>
    </xf>
    <xf numFmtId="0" fontId="37" fillId="0" borderId="0" xfId="0" applyFont="1" applyAlignment="1">
      <alignment vertical="center"/>
    </xf>
    <xf numFmtId="0" fontId="38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0" fontId="8" fillId="8" borderId="29" xfId="0" applyFont="1" applyFill="1" applyBorder="1" applyAlignment="1">
      <alignment horizontal="center" vertical="center"/>
    </xf>
    <xf numFmtId="0" fontId="8" fillId="8" borderId="30" xfId="0" applyFont="1" applyFill="1" applyBorder="1" applyAlignment="1">
      <alignment horizontal="center" vertical="center"/>
    </xf>
    <xf numFmtId="164" fontId="18" fillId="6" borderId="76" xfId="0" applyNumberFormat="1" applyFont="1" applyFill="1" applyBorder="1" applyAlignment="1">
      <alignment horizontal="center" vertical="center"/>
    </xf>
    <xf numFmtId="164" fontId="18" fillId="6" borderId="12" xfId="0" applyNumberFormat="1" applyFont="1" applyFill="1" applyBorder="1" applyAlignment="1">
      <alignment horizontal="center" vertical="center"/>
    </xf>
    <xf numFmtId="164" fontId="30" fillId="13" borderId="86" xfId="2" applyNumberFormat="1" applyFont="1" applyFill="1" applyBorder="1" applyAlignment="1">
      <alignment horizontal="center" vertical="center" wrapText="1"/>
    </xf>
    <xf numFmtId="164" fontId="30" fillId="13" borderId="45" xfId="2" applyNumberFormat="1" applyFont="1" applyFill="1" applyBorder="1" applyAlignment="1">
      <alignment horizontal="center" vertical="center" wrapText="1"/>
    </xf>
    <xf numFmtId="164" fontId="18" fillId="9" borderId="76" xfId="2" applyNumberFormat="1" applyFont="1" applyFill="1" applyBorder="1" applyAlignment="1">
      <alignment horizontal="center" vertical="center"/>
    </xf>
    <xf numFmtId="164" fontId="18" fillId="9" borderId="12" xfId="2" applyNumberFormat="1" applyFont="1" applyFill="1" applyBorder="1" applyAlignment="1">
      <alignment horizontal="center" vertical="center"/>
    </xf>
    <xf numFmtId="164" fontId="18" fillId="13" borderId="2" xfId="2" applyNumberFormat="1" applyFont="1" applyFill="1" applyBorder="1" applyAlignment="1">
      <alignment vertical="center"/>
    </xf>
    <xf numFmtId="164" fontId="30" fillId="13" borderId="86" xfId="2" applyNumberFormat="1" applyFont="1" applyFill="1" applyBorder="1" applyAlignment="1">
      <alignment horizontal="center" vertical="center"/>
    </xf>
    <xf numFmtId="164" fontId="30" fillId="13" borderId="52" xfId="2" applyNumberFormat="1" applyFont="1" applyFill="1" applyBorder="1" applyAlignment="1">
      <alignment horizontal="center" vertical="center"/>
    </xf>
    <xf numFmtId="164" fontId="30" fillId="9" borderId="65" xfId="2" applyNumberFormat="1" applyFont="1" applyFill="1" applyBorder="1" applyAlignment="1">
      <alignment horizontal="center" vertical="center"/>
    </xf>
    <xf numFmtId="164" fontId="30" fillId="9" borderId="63" xfId="2" applyNumberFormat="1" applyFont="1" applyFill="1" applyBorder="1" applyAlignment="1">
      <alignment horizontal="center" vertical="center"/>
    </xf>
    <xf numFmtId="164" fontId="30" fillId="13" borderId="33" xfId="2" applyNumberFormat="1" applyFont="1" applyFill="1" applyBorder="1" applyAlignment="1">
      <alignment vertical="center"/>
    </xf>
    <xf numFmtId="164" fontId="30" fillId="13" borderId="43" xfId="2" applyNumberFormat="1" applyFont="1" applyFill="1" applyBorder="1" applyAlignment="1">
      <alignment horizontal="center" vertical="center"/>
    </xf>
    <xf numFmtId="164" fontId="30" fillId="13" borderId="12" xfId="2" applyNumberFormat="1" applyFont="1" applyFill="1" applyBorder="1" applyAlignment="1">
      <alignment horizontal="center" vertical="center"/>
    </xf>
    <xf numFmtId="164" fontId="15" fillId="9" borderId="76" xfId="2" applyNumberFormat="1" applyFont="1" applyFill="1" applyBorder="1" applyAlignment="1">
      <alignment vertical="center"/>
    </xf>
    <xf numFmtId="164" fontId="18" fillId="9" borderId="2" xfId="2" applyNumberFormat="1" applyFont="1" applyFill="1" applyBorder="1" applyAlignment="1">
      <alignment vertical="center"/>
    </xf>
    <xf numFmtId="164" fontId="15" fillId="9" borderId="2" xfId="2" applyNumberFormat="1" applyFont="1" applyFill="1" applyBorder="1" applyAlignment="1">
      <alignment vertical="center"/>
    </xf>
    <xf numFmtId="164" fontId="15" fillId="9" borderId="61" xfId="2" applyNumberFormat="1" applyFont="1" applyFill="1" applyBorder="1" applyAlignment="1">
      <alignment vertical="center"/>
    </xf>
    <xf numFmtId="164" fontId="30" fillId="9" borderId="76" xfId="2" applyNumberFormat="1" applyFont="1" applyFill="1" applyBorder="1" applyAlignment="1">
      <alignment horizontal="center" vertical="center"/>
    </xf>
    <xf numFmtId="164" fontId="30" fillId="9" borderId="12" xfId="2" applyNumberFormat="1" applyFont="1" applyFill="1" applyBorder="1" applyAlignment="1">
      <alignment horizontal="center" vertical="center"/>
    </xf>
    <xf numFmtId="164" fontId="39" fillId="9" borderId="86" xfId="2" applyNumberFormat="1" applyFont="1" applyFill="1" applyBorder="1" applyAlignment="1">
      <alignment horizontal="center" vertical="center"/>
    </xf>
    <xf numFmtId="164" fontId="39" fillId="9" borderId="52" xfId="2" applyNumberFormat="1" applyFont="1" applyFill="1" applyBorder="1" applyAlignment="1">
      <alignment horizontal="center" vertical="center"/>
    </xf>
    <xf numFmtId="164" fontId="30" fillId="13" borderId="88" xfId="0" applyNumberFormat="1" applyFont="1" applyFill="1" applyBorder="1" applyAlignment="1">
      <alignment horizontal="center" vertical="center"/>
    </xf>
    <xf numFmtId="44" fontId="30" fillId="13" borderId="80" xfId="0" applyNumberFormat="1" applyFont="1" applyFill="1" applyBorder="1" applyAlignment="1">
      <alignment horizontal="center" vertical="center"/>
    </xf>
    <xf numFmtId="164" fontId="40" fillId="3" borderId="51" xfId="2" applyNumberFormat="1" applyFont="1" applyFill="1" applyBorder="1" applyAlignment="1">
      <alignment horizontal="center" vertical="center"/>
    </xf>
    <xf numFmtId="164" fontId="40" fillId="3" borderId="60" xfId="2" applyNumberFormat="1" applyFont="1" applyFill="1" applyBorder="1" applyAlignment="1">
      <alignment horizontal="center" vertical="center"/>
    </xf>
    <xf numFmtId="164" fontId="30" fillId="3" borderId="51" xfId="2" applyNumberFormat="1" applyFont="1" applyFill="1" applyBorder="1" applyAlignment="1">
      <alignment horizontal="center" vertical="center"/>
    </xf>
    <xf numFmtId="164" fontId="30" fillId="3" borderId="47" xfId="2" applyNumberFormat="1" applyFont="1" applyFill="1" applyBorder="1" applyAlignment="1">
      <alignment horizontal="center" vertical="center"/>
    </xf>
    <xf numFmtId="164" fontId="30" fillId="3" borderId="60" xfId="2" applyNumberFormat="1" applyFont="1" applyFill="1" applyBorder="1" applyAlignment="1">
      <alignment horizontal="center" vertical="center"/>
    </xf>
    <xf numFmtId="164" fontId="30" fillId="3" borderId="52" xfId="2" applyNumberFormat="1" applyFont="1" applyFill="1" applyBorder="1" applyAlignment="1">
      <alignment horizontal="center" vertical="center"/>
    </xf>
    <xf numFmtId="164" fontId="30" fillId="3" borderId="48" xfId="2" applyNumberFormat="1" applyFont="1" applyFill="1" applyBorder="1" applyAlignment="1">
      <alignment horizontal="center" vertical="center"/>
    </xf>
    <xf numFmtId="164" fontId="4" fillId="0" borderId="11" xfId="2" applyNumberFormat="1" applyFont="1" applyBorder="1" applyAlignment="1">
      <alignment horizontal="left" vertical="center"/>
    </xf>
    <xf numFmtId="164" fontId="5" fillId="0" borderId="11" xfId="2" applyNumberFormat="1" applyFont="1" applyBorder="1" applyAlignment="1">
      <alignment horizontal="left" vertical="center"/>
    </xf>
    <xf numFmtId="164" fontId="5" fillId="0" borderId="33" xfId="2" applyNumberFormat="1" applyFont="1" applyBorder="1" applyAlignment="1">
      <alignment horizontal="left" vertical="center"/>
    </xf>
    <xf numFmtId="164" fontId="8" fillId="6" borderId="66" xfId="2" applyNumberFormat="1" applyFont="1" applyFill="1" applyBorder="1" applyAlignment="1">
      <alignment horizontal="left" vertical="center"/>
    </xf>
    <xf numFmtId="44" fontId="8" fillId="6" borderId="63" xfId="1" applyFont="1" applyFill="1" applyBorder="1" applyAlignment="1">
      <alignment horizontal="left" vertical="center"/>
    </xf>
    <xf numFmtId="0" fontId="30" fillId="4" borderId="11" xfId="1" applyNumberFormat="1" applyFont="1" applyFill="1" applyBorder="1" applyAlignment="1">
      <alignment horizontal="center"/>
    </xf>
    <xf numFmtId="0" fontId="30" fillId="4" borderId="4" xfId="2" applyNumberFormat="1" applyFont="1" applyFill="1" applyBorder="1" applyAlignment="1">
      <alignment horizontal="center"/>
    </xf>
    <xf numFmtId="0" fontId="30" fillId="4" borderId="56" xfId="2" applyNumberFormat="1" applyFont="1" applyFill="1" applyBorder="1"/>
    <xf numFmtId="0" fontId="5" fillId="13" borderId="65" xfId="2" applyNumberFormat="1" applyFont="1" applyFill="1" applyBorder="1"/>
    <xf numFmtId="44" fontId="5" fillId="13" borderId="27" xfId="2" applyNumberFormat="1" applyFont="1" applyFill="1" applyBorder="1"/>
    <xf numFmtId="164" fontId="30" fillId="4" borderId="11" xfId="2" applyNumberFormat="1" applyFont="1" applyFill="1" applyBorder="1" applyAlignment="1">
      <alignment horizontal="center"/>
    </xf>
    <xf numFmtId="164" fontId="30" fillId="4" borderId="33" xfId="2" applyNumberFormat="1" applyFont="1" applyFill="1" applyBorder="1" applyAlignment="1">
      <alignment horizontal="center"/>
    </xf>
    <xf numFmtId="164" fontId="30" fillId="9" borderId="66" xfId="2" applyNumberFormat="1" applyFont="1" applyFill="1" applyBorder="1" applyAlignment="1">
      <alignment horizontal="center"/>
    </xf>
    <xf numFmtId="44" fontId="15" fillId="9" borderId="63" xfId="1" applyFont="1" applyFill="1" applyBorder="1" applyAlignment="1">
      <alignment horizontal="center"/>
    </xf>
    <xf numFmtId="164" fontId="30" fillId="4" borderId="4" xfId="2" applyNumberFormat="1" applyFont="1" applyFill="1" applyBorder="1" applyAlignment="1">
      <alignment horizontal="center"/>
    </xf>
    <xf numFmtId="164" fontId="30" fillId="4" borderId="56" xfId="2" applyNumberFormat="1" applyFont="1" applyFill="1" applyBorder="1" applyAlignment="1">
      <alignment horizontal="center"/>
    </xf>
    <xf numFmtId="164" fontId="15" fillId="13" borderId="65" xfId="2" applyNumberFormat="1" applyFont="1" applyFill="1" applyBorder="1" applyAlignment="1"/>
    <xf numFmtId="44" fontId="5" fillId="13" borderId="27" xfId="1" applyFont="1" applyFill="1" applyBorder="1" applyAlignment="1">
      <alignment horizontal="center"/>
    </xf>
    <xf numFmtId="164" fontId="5" fillId="4" borderId="3" xfId="2" applyNumberFormat="1" applyFont="1" applyFill="1" applyBorder="1" applyAlignment="1">
      <alignment horizontal="center"/>
    </xf>
    <xf numFmtId="164" fontId="5" fillId="4" borderId="2" xfId="2" applyNumberFormat="1" applyFont="1" applyFill="1" applyBorder="1" applyAlignment="1">
      <alignment horizontal="center"/>
    </xf>
    <xf numFmtId="164" fontId="30" fillId="9" borderId="38" xfId="2" applyNumberFormat="1" applyFont="1" applyFill="1" applyBorder="1" applyAlignment="1">
      <alignment horizontal="center"/>
    </xf>
    <xf numFmtId="167" fontId="5" fillId="9" borderId="61" xfId="1" applyNumberFormat="1" applyFont="1" applyFill="1" applyBorder="1" applyAlignment="1">
      <alignment horizontal="center"/>
    </xf>
    <xf numFmtId="164" fontId="5" fillId="4" borderId="43" xfId="2" applyNumberFormat="1" applyFont="1" applyFill="1" applyBorder="1" applyAlignment="1">
      <alignment horizontal="center"/>
    </xf>
    <xf numFmtId="164" fontId="5" fillId="4" borderId="12" xfId="2" applyNumberFormat="1" applyFont="1" applyFill="1" applyBorder="1"/>
    <xf numFmtId="164" fontId="5" fillId="13" borderId="2" xfId="2" applyNumberFormat="1" applyFont="1" applyFill="1" applyBorder="1"/>
    <xf numFmtId="164" fontId="15" fillId="9" borderId="38" xfId="2" applyNumberFormat="1" applyFont="1" applyFill="1" applyBorder="1" applyAlignment="1">
      <alignment horizontal="center"/>
    </xf>
    <xf numFmtId="164" fontId="5" fillId="4" borderId="38" xfId="2" applyNumberFormat="1" applyFont="1" applyFill="1" applyBorder="1" applyAlignment="1">
      <alignment horizontal="center"/>
    </xf>
    <xf numFmtId="164" fontId="5" fillId="4" borderId="12" xfId="2" applyNumberFormat="1" applyFont="1" applyFill="1" applyBorder="1" applyAlignment="1">
      <alignment horizontal="center"/>
    </xf>
    <xf numFmtId="164" fontId="5" fillId="13" borderId="2" xfId="2" applyNumberFormat="1" applyFont="1" applyFill="1" applyBorder="1" applyAlignment="1">
      <alignment horizontal="center"/>
    </xf>
    <xf numFmtId="167" fontId="5" fillId="13" borderId="12" xfId="1" applyNumberFormat="1" applyFont="1" applyFill="1" applyBorder="1" applyAlignment="1">
      <alignment horizontal="center"/>
    </xf>
    <xf numFmtId="164" fontId="15" fillId="9" borderId="76" xfId="2" applyNumberFormat="1" applyFont="1" applyFill="1" applyBorder="1" applyAlignment="1">
      <alignment horizontal="center"/>
    </xf>
    <xf numFmtId="167" fontId="5" fillId="9" borderId="12" xfId="1" applyNumberFormat="1" applyFont="1" applyFill="1" applyBorder="1" applyAlignment="1">
      <alignment horizontal="center"/>
    </xf>
    <xf numFmtId="164" fontId="5" fillId="13" borderId="38" xfId="0" applyNumberFormat="1" applyFont="1" applyFill="1" applyBorder="1" applyAlignment="1">
      <alignment horizontal="center"/>
    </xf>
    <xf numFmtId="167" fontId="5" fillId="13" borderId="12" xfId="0" applyNumberFormat="1" applyFont="1" applyFill="1" applyBorder="1" applyAlignment="1">
      <alignment horizontal="center"/>
    </xf>
    <xf numFmtId="164" fontId="4" fillId="0" borderId="33" xfId="2" applyNumberFormat="1" applyFont="1" applyBorder="1" applyAlignment="1">
      <alignment horizontal="left" vertical="center"/>
    </xf>
    <xf numFmtId="0" fontId="30" fillId="4" borderId="3" xfId="1" applyNumberFormat="1" applyFont="1" applyFill="1" applyBorder="1" applyAlignment="1">
      <alignment horizontal="center"/>
    </xf>
    <xf numFmtId="0" fontId="30" fillId="4" borderId="1" xfId="2" applyNumberFormat="1" applyFont="1" applyFill="1" applyBorder="1" applyAlignment="1">
      <alignment horizontal="center"/>
    </xf>
    <xf numFmtId="0" fontId="30" fillId="4" borderId="43" xfId="2" applyNumberFormat="1" applyFont="1" applyFill="1" applyBorder="1"/>
    <xf numFmtId="164" fontId="30" fillId="4" borderId="3" xfId="2" applyNumberFormat="1" applyFont="1" applyFill="1" applyBorder="1" applyAlignment="1">
      <alignment horizontal="center"/>
    </xf>
    <xf numFmtId="164" fontId="30" fillId="4" borderId="2" xfId="2" applyNumberFormat="1" applyFont="1" applyFill="1" applyBorder="1" applyAlignment="1">
      <alignment horizontal="center"/>
    </xf>
    <xf numFmtId="168" fontId="15" fillId="9" borderId="63" xfId="1" applyNumberFormat="1" applyFont="1" applyFill="1" applyBorder="1" applyAlignment="1">
      <alignment horizontal="center"/>
    </xf>
    <xf numFmtId="164" fontId="30" fillId="4" borderId="1" xfId="2" applyNumberFormat="1" applyFont="1" applyFill="1" applyBorder="1" applyAlignment="1">
      <alignment horizontal="center"/>
    </xf>
    <xf numFmtId="164" fontId="30" fillId="4" borderId="43" xfId="2" applyNumberFormat="1" applyFont="1" applyFill="1" applyBorder="1" applyAlignment="1">
      <alignment horizontal="center"/>
    </xf>
    <xf numFmtId="164" fontId="30" fillId="13" borderId="65" xfId="2" applyNumberFormat="1" applyFont="1" applyFill="1" applyBorder="1" applyAlignment="1">
      <alignment horizontal="center"/>
    </xf>
    <xf numFmtId="164" fontId="5" fillId="4" borderId="33" xfId="2" applyNumberFormat="1" applyFont="1" applyFill="1" applyBorder="1" applyAlignment="1">
      <alignment horizontal="center"/>
    </xf>
    <xf numFmtId="164" fontId="5" fillId="4" borderId="80" xfId="2" applyNumberFormat="1" applyFont="1" applyFill="1" applyBorder="1"/>
    <xf numFmtId="164" fontId="5" fillId="13" borderId="33" xfId="2" applyNumberFormat="1" applyFont="1" applyFill="1" applyBorder="1"/>
    <xf numFmtId="167" fontId="5" fillId="13" borderId="27" xfId="1" applyNumberFormat="1" applyFont="1" applyFill="1" applyBorder="1"/>
    <xf numFmtId="164" fontId="15" fillId="9" borderId="66" xfId="2" applyNumberFormat="1" applyFont="1" applyFill="1" applyBorder="1" applyAlignment="1">
      <alignment horizontal="center"/>
    </xf>
    <xf numFmtId="167" fontId="5" fillId="9" borderId="63" xfId="1" applyNumberFormat="1" applyFont="1" applyFill="1" applyBorder="1" applyAlignment="1">
      <alignment horizontal="center"/>
    </xf>
    <xf numFmtId="164" fontId="5" fillId="13" borderId="33" xfId="2" applyNumberFormat="1" applyFont="1" applyFill="1" applyBorder="1" applyAlignment="1">
      <alignment horizontal="center"/>
    </xf>
    <xf numFmtId="167" fontId="5" fillId="13" borderId="27" xfId="1" applyNumberFormat="1" applyFont="1" applyFill="1" applyBorder="1" applyAlignment="1">
      <alignment horizontal="center"/>
    </xf>
    <xf numFmtId="164" fontId="15" fillId="9" borderId="65" xfId="2" applyNumberFormat="1" applyFont="1" applyFill="1" applyBorder="1" applyAlignment="1">
      <alignment horizontal="center"/>
    </xf>
    <xf numFmtId="44" fontId="8" fillId="8" borderId="3" xfId="1" applyFont="1" applyFill="1" applyBorder="1" applyAlignment="1">
      <alignment horizontal="left" vertical="center"/>
    </xf>
    <xf numFmtId="164" fontId="4" fillId="0" borderId="3" xfId="2" applyNumberFormat="1" applyFont="1" applyBorder="1" applyAlignment="1">
      <alignment horizontal="left" vertical="center"/>
    </xf>
    <xf numFmtId="164" fontId="4" fillId="0" borderId="2" xfId="2" applyNumberFormat="1" applyFont="1" applyBorder="1" applyAlignment="1">
      <alignment horizontal="left" vertical="center"/>
    </xf>
    <xf numFmtId="0" fontId="30" fillId="4" borderId="43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 vertical="center"/>
    </xf>
    <xf numFmtId="164" fontId="4" fillId="0" borderId="2" xfId="2" applyNumberFormat="1" applyFont="1" applyBorder="1" applyAlignment="1">
      <alignment horizontal="center" vertical="center"/>
    </xf>
    <xf numFmtId="164" fontId="5" fillId="4" borderId="0" xfId="2" applyNumberFormat="1" applyFont="1" applyFill="1"/>
    <xf numFmtId="164" fontId="5" fillId="4" borderId="43" xfId="2" applyNumberFormat="1" applyFont="1" applyFill="1" applyBorder="1"/>
    <xf numFmtId="164" fontId="4" fillId="4" borderId="11" xfId="2" applyNumberFormat="1" applyFont="1" applyFill="1" applyBorder="1" applyAlignment="1">
      <alignment vertical="center"/>
    </xf>
    <xf numFmtId="164" fontId="4" fillId="4" borderId="33" xfId="2" applyNumberFormat="1" applyFont="1" applyFill="1" applyBorder="1" applyAlignment="1">
      <alignment vertical="center"/>
    </xf>
    <xf numFmtId="0" fontId="30" fillId="4" borderId="3" xfId="2" applyNumberFormat="1" applyFont="1" applyFill="1" applyBorder="1" applyAlignment="1">
      <alignment horizontal="center"/>
    </xf>
    <xf numFmtId="164" fontId="4" fillId="4" borderId="11" xfId="2" applyNumberFormat="1" applyFont="1" applyFill="1" applyBorder="1" applyAlignment="1">
      <alignment horizontal="left" vertical="center"/>
    </xf>
    <xf numFmtId="164" fontId="4" fillId="4" borderId="33" xfId="2" applyNumberFormat="1" applyFont="1" applyFill="1" applyBorder="1" applyAlignment="1">
      <alignment horizontal="left" vertical="center"/>
    </xf>
    <xf numFmtId="0" fontId="5" fillId="4" borderId="60" xfId="0" applyFont="1" applyFill="1" applyBorder="1" applyAlignment="1">
      <alignment horizontal="left" vertical="center"/>
    </xf>
    <xf numFmtId="44" fontId="30" fillId="8" borderId="73" xfId="1" applyFont="1" applyFill="1" applyBorder="1" applyAlignment="1">
      <alignment horizontal="left" vertical="center"/>
    </xf>
    <xf numFmtId="164" fontId="5" fillId="0" borderId="51" xfId="2" applyNumberFormat="1" applyFont="1" applyBorder="1" applyAlignment="1">
      <alignment horizontal="left" vertical="center"/>
    </xf>
    <xf numFmtId="164" fontId="5" fillId="0" borderId="60" xfId="2" applyNumberFormat="1" applyFont="1" applyBorder="1" applyAlignment="1">
      <alignment horizontal="left" vertical="center"/>
    </xf>
    <xf numFmtId="164" fontId="8" fillId="6" borderId="88" xfId="2" applyNumberFormat="1" applyFont="1" applyFill="1" applyBorder="1" applyAlignment="1">
      <alignment horizontal="left" vertical="center"/>
    </xf>
    <xf numFmtId="44" fontId="8" fillId="6" borderId="79" xfId="1" applyFont="1" applyFill="1" applyBorder="1" applyAlignment="1">
      <alignment horizontal="left" vertical="center"/>
    </xf>
    <xf numFmtId="0" fontId="30" fillId="4" borderId="51" xfId="2" applyNumberFormat="1" applyFont="1" applyFill="1" applyBorder="1" applyAlignment="1">
      <alignment horizontal="center"/>
    </xf>
    <xf numFmtId="0" fontId="30" fillId="4" borderId="47" xfId="2" applyNumberFormat="1" applyFont="1" applyFill="1" applyBorder="1" applyAlignment="1">
      <alignment horizontal="center"/>
    </xf>
    <xf numFmtId="0" fontId="30" fillId="4" borderId="48" xfId="2" applyNumberFormat="1" applyFont="1" applyFill="1" applyBorder="1" applyAlignment="1">
      <alignment horizontal="center"/>
    </xf>
    <xf numFmtId="0" fontId="5" fillId="13" borderId="71" xfId="2" applyNumberFormat="1" applyFont="1" applyFill="1" applyBorder="1"/>
    <xf numFmtId="44" fontId="5" fillId="13" borderId="80" xfId="2" applyNumberFormat="1" applyFont="1" applyFill="1" applyBorder="1"/>
    <xf numFmtId="164" fontId="30" fillId="4" borderId="51" xfId="2" applyNumberFormat="1" applyFont="1" applyFill="1" applyBorder="1" applyAlignment="1">
      <alignment horizontal="center"/>
    </xf>
    <xf numFmtId="164" fontId="30" fillId="4" borderId="60" xfId="2" applyNumberFormat="1" applyFont="1" applyFill="1" applyBorder="1" applyAlignment="1">
      <alignment horizontal="center"/>
    </xf>
    <xf numFmtId="164" fontId="30" fillId="9" borderId="88" xfId="2" applyNumberFormat="1" applyFont="1" applyFill="1" applyBorder="1" applyAlignment="1">
      <alignment horizontal="center"/>
    </xf>
    <xf numFmtId="168" fontId="15" fillId="9" borderId="79" xfId="1" applyNumberFormat="1" applyFont="1" applyFill="1" applyBorder="1" applyAlignment="1">
      <alignment horizontal="center"/>
    </xf>
    <xf numFmtId="164" fontId="30" fillId="4" borderId="47" xfId="2" applyNumberFormat="1" applyFont="1" applyFill="1" applyBorder="1" applyAlignment="1">
      <alignment horizontal="center"/>
    </xf>
    <xf numFmtId="164" fontId="30" fillId="4" borderId="48" xfId="2" applyNumberFormat="1" applyFont="1" applyFill="1" applyBorder="1" applyAlignment="1">
      <alignment horizontal="center"/>
    </xf>
    <xf numFmtId="164" fontId="5" fillId="4" borderId="51" xfId="2" applyNumberFormat="1" applyFont="1" applyFill="1" applyBorder="1" applyAlignment="1">
      <alignment horizontal="center"/>
    </xf>
    <xf numFmtId="164" fontId="5" fillId="4" borderId="60" xfId="2" applyNumberFormat="1" applyFont="1" applyFill="1" applyBorder="1" applyAlignment="1">
      <alignment horizontal="center"/>
    </xf>
    <xf numFmtId="164" fontId="5" fillId="4" borderId="48" xfId="2" applyNumberFormat="1" applyFont="1" applyFill="1" applyBorder="1" applyAlignment="1">
      <alignment horizontal="center"/>
    </xf>
    <xf numFmtId="164" fontId="5" fillId="4" borderId="52" xfId="2" applyNumberFormat="1" applyFont="1" applyFill="1" applyBorder="1" applyAlignment="1">
      <alignment horizontal="center"/>
    </xf>
    <xf numFmtId="164" fontId="5" fillId="13" borderId="0" xfId="2" applyNumberFormat="1" applyFont="1" applyFill="1" applyBorder="1" applyAlignment="1">
      <alignment horizontal="center"/>
    </xf>
    <xf numFmtId="167" fontId="5" fillId="13" borderId="80" xfId="1" applyNumberFormat="1" applyFont="1" applyFill="1" applyBorder="1" applyAlignment="1">
      <alignment horizontal="center"/>
    </xf>
    <xf numFmtId="164" fontId="15" fillId="9" borderId="71" xfId="2" applyNumberFormat="1" applyFont="1" applyFill="1" applyBorder="1" applyAlignment="1">
      <alignment horizontal="center"/>
    </xf>
    <xf numFmtId="167" fontId="5" fillId="9" borderId="52" xfId="1" applyNumberFormat="1" applyFont="1" applyFill="1" applyBorder="1" applyAlignment="1">
      <alignment horizontal="center"/>
    </xf>
    <xf numFmtId="164" fontId="5" fillId="13" borderId="46" xfId="0" applyNumberFormat="1" applyFont="1" applyFill="1" applyBorder="1" applyAlignment="1">
      <alignment horizontal="center"/>
    </xf>
    <xf numFmtId="167" fontId="5" fillId="13" borderId="52" xfId="0" applyNumberFormat="1" applyFont="1" applyFill="1" applyBorder="1" applyAlignment="1">
      <alignment horizontal="center"/>
    </xf>
    <xf numFmtId="164" fontId="30" fillId="3" borderId="1" xfId="2" applyNumberFormat="1" applyFont="1" applyFill="1" applyBorder="1" applyAlignment="1">
      <alignment horizontal="left" vertical="center"/>
    </xf>
    <xf numFmtId="164" fontId="30" fillId="3" borderId="1" xfId="2" applyNumberFormat="1" applyFont="1" applyFill="1" applyBorder="1" applyAlignment="1">
      <alignment horizontal="center" vertical="center"/>
    </xf>
    <xf numFmtId="164" fontId="30" fillId="3" borderId="43" xfId="2" applyNumberFormat="1" applyFont="1" applyFill="1" applyBorder="1" applyAlignment="1">
      <alignment horizontal="center" vertical="center"/>
    </xf>
    <xf numFmtId="164" fontId="30" fillId="3" borderId="76" xfId="2" applyNumberFormat="1" applyFont="1" applyFill="1" applyBorder="1" applyAlignment="1">
      <alignment horizontal="center"/>
    </xf>
    <xf numFmtId="44" fontId="14" fillId="3" borderId="12" xfId="1" applyFont="1" applyFill="1" applyBorder="1" applyAlignment="1">
      <alignment horizontal="center" vertical="center"/>
    </xf>
    <xf numFmtId="164" fontId="30" fillId="3" borderId="2" xfId="2" applyNumberFormat="1" applyFont="1" applyFill="1" applyBorder="1" applyAlignment="1">
      <alignment horizontal="center" vertical="center"/>
    </xf>
    <xf numFmtId="167" fontId="28" fillId="3" borderId="61" xfId="1" applyNumberFormat="1" applyFont="1" applyFill="1" applyBorder="1" applyAlignment="1">
      <alignment horizontal="center" vertical="center"/>
    </xf>
    <xf numFmtId="164" fontId="8" fillId="0" borderId="3" xfId="2" applyNumberFormat="1" applyFont="1" applyBorder="1" applyAlignment="1">
      <alignment horizontal="left" vertical="center"/>
    </xf>
    <xf numFmtId="164" fontId="8" fillId="0" borderId="2" xfId="2" applyNumberFormat="1" applyFont="1" applyBorder="1" applyAlignment="1">
      <alignment horizontal="left" vertical="center"/>
    </xf>
    <xf numFmtId="164" fontId="8" fillId="6" borderId="38" xfId="2" applyNumberFormat="1" applyFont="1" applyFill="1" applyBorder="1" applyAlignment="1">
      <alignment horizontal="left" vertical="center"/>
    </xf>
    <xf numFmtId="44" fontId="8" fillId="6" borderId="61" xfId="1" applyFont="1" applyFill="1" applyBorder="1" applyAlignment="1">
      <alignment horizontal="left" vertical="center"/>
    </xf>
    <xf numFmtId="0" fontId="30" fillId="4" borderId="56" xfId="2" applyNumberFormat="1" applyFont="1" applyFill="1" applyBorder="1" applyAlignment="1">
      <alignment horizontal="center"/>
    </xf>
    <xf numFmtId="44" fontId="5" fillId="13" borderId="56" xfId="2" applyNumberFormat="1" applyFont="1" applyFill="1" applyBorder="1" applyAlignment="1">
      <alignment horizontal="center"/>
    </xf>
    <xf numFmtId="164" fontId="30" fillId="4" borderId="57" xfId="2" applyNumberFormat="1" applyFont="1" applyFill="1" applyBorder="1" applyAlignment="1">
      <alignment horizontal="center"/>
    </xf>
    <xf numFmtId="44" fontId="15" fillId="9" borderId="61" xfId="1" applyFont="1" applyFill="1" applyBorder="1" applyAlignment="1">
      <alignment horizontal="center"/>
    </xf>
    <xf numFmtId="164" fontId="5" fillId="13" borderId="76" xfId="2" applyNumberFormat="1" applyFont="1" applyFill="1" applyBorder="1" applyAlignment="1">
      <alignment horizontal="center"/>
    </xf>
    <xf numFmtId="44" fontId="5" fillId="13" borderId="12" xfId="1" applyFont="1" applyFill="1" applyBorder="1" applyAlignment="1">
      <alignment horizontal="center"/>
    </xf>
    <xf numFmtId="164" fontId="5" fillId="4" borderId="61" xfId="2" applyNumberFormat="1" applyFont="1" applyFill="1" applyBorder="1" applyAlignment="1">
      <alignment horizontal="center"/>
    </xf>
    <xf numFmtId="164" fontId="30" fillId="4" borderId="38" xfId="2" applyNumberFormat="1" applyFont="1" applyFill="1" applyBorder="1" applyAlignment="1">
      <alignment horizontal="center"/>
    </xf>
    <xf numFmtId="164" fontId="30" fillId="4" borderId="12" xfId="2" applyNumberFormat="1" applyFont="1" applyFill="1" applyBorder="1" applyAlignment="1">
      <alignment horizontal="center"/>
    </xf>
    <xf numFmtId="164" fontId="30" fillId="4" borderId="61" xfId="2" applyNumberFormat="1" applyFont="1" applyFill="1" applyBorder="1" applyAlignment="1">
      <alignment horizontal="center"/>
    </xf>
    <xf numFmtId="164" fontId="5" fillId="9" borderId="66" xfId="2" applyNumberFormat="1" applyFont="1" applyFill="1" applyBorder="1" applyAlignment="1">
      <alignment horizontal="center"/>
    </xf>
    <xf numFmtId="164" fontId="5" fillId="9" borderId="76" xfId="2" applyNumberFormat="1" applyFont="1" applyFill="1" applyBorder="1" applyAlignment="1">
      <alignment horizontal="center"/>
    </xf>
    <xf numFmtId="164" fontId="8" fillId="0" borderId="11" xfId="2" applyNumberFormat="1" applyFont="1" applyBorder="1" applyAlignment="1">
      <alignment horizontal="left" vertical="center"/>
    </xf>
    <xf numFmtId="164" fontId="8" fillId="0" borderId="33" xfId="2" applyNumberFormat="1" applyFont="1" applyBorder="1" applyAlignment="1">
      <alignment horizontal="left" vertical="center"/>
    </xf>
    <xf numFmtId="164" fontId="30" fillId="4" borderId="44" xfId="2" applyNumberFormat="1" applyFont="1" applyFill="1" applyBorder="1" applyAlignment="1">
      <alignment horizontal="center"/>
    </xf>
    <xf numFmtId="164" fontId="5" fillId="13" borderId="38" xfId="2" applyNumberFormat="1" applyFont="1" applyFill="1" applyBorder="1" applyAlignment="1">
      <alignment horizontal="center"/>
    </xf>
    <xf numFmtId="44" fontId="5" fillId="13" borderId="12" xfId="0" applyNumberFormat="1" applyFont="1" applyFill="1" applyBorder="1" applyAlignment="1">
      <alignment horizontal="center"/>
    </xf>
    <xf numFmtId="164" fontId="8" fillId="4" borderId="3" xfId="2" applyNumberFormat="1" applyFont="1" applyFill="1" applyBorder="1" applyAlignment="1">
      <alignment horizontal="left" vertical="center"/>
    </xf>
    <xf numFmtId="164" fontId="8" fillId="4" borderId="2" xfId="2" applyNumberFormat="1" applyFont="1" applyFill="1" applyBorder="1" applyAlignment="1">
      <alignment horizontal="left" vertical="center"/>
    </xf>
    <xf numFmtId="0" fontId="30" fillId="4" borderId="3" xfId="1" applyNumberFormat="1" applyFont="1" applyFill="1" applyBorder="1" applyAlignment="1">
      <alignment horizontal="left"/>
    </xf>
    <xf numFmtId="0" fontId="30" fillId="4" borderId="1" xfId="2" applyNumberFormat="1" applyFont="1" applyFill="1" applyBorder="1" applyAlignment="1">
      <alignment horizontal="left"/>
    </xf>
    <xf numFmtId="0" fontId="30" fillId="4" borderId="43" xfId="2" applyNumberFormat="1" applyFont="1" applyFill="1" applyBorder="1" applyAlignment="1">
      <alignment horizontal="left"/>
    </xf>
    <xf numFmtId="164" fontId="30" fillId="4" borderId="44" xfId="2" applyNumberFormat="1" applyFont="1" applyFill="1" applyBorder="1" applyAlignment="1">
      <alignment horizontal="left"/>
    </xf>
    <xf numFmtId="164" fontId="30" fillId="4" borderId="3" xfId="2" applyNumberFormat="1" applyFont="1" applyFill="1" applyBorder="1" applyAlignment="1">
      <alignment horizontal="left"/>
    </xf>
    <xf numFmtId="164" fontId="30" fillId="4" borderId="2" xfId="2" applyNumberFormat="1" applyFont="1" applyFill="1" applyBorder="1" applyAlignment="1">
      <alignment horizontal="left"/>
    </xf>
    <xf numFmtId="164" fontId="30" fillId="4" borderId="1" xfId="2" applyNumberFormat="1" applyFont="1" applyFill="1" applyBorder="1" applyAlignment="1">
      <alignment horizontal="left"/>
    </xf>
    <xf numFmtId="164" fontId="30" fillId="4" borderId="43" xfId="2" applyNumberFormat="1" applyFont="1" applyFill="1" applyBorder="1" applyAlignment="1">
      <alignment horizontal="left"/>
    </xf>
    <xf numFmtId="164" fontId="5" fillId="4" borderId="3" xfId="2" applyNumberFormat="1" applyFont="1" applyFill="1" applyBorder="1" applyAlignment="1">
      <alignment horizontal="left"/>
    </xf>
    <xf numFmtId="164" fontId="5" fillId="4" borderId="2" xfId="2" applyNumberFormat="1" applyFont="1" applyFill="1" applyBorder="1" applyAlignment="1">
      <alignment horizontal="left"/>
    </xf>
    <xf numFmtId="164" fontId="30" fillId="4" borderId="12" xfId="2" applyNumberFormat="1" applyFont="1" applyFill="1" applyBorder="1" applyAlignment="1">
      <alignment horizontal="left"/>
    </xf>
    <xf numFmtId="164" fontId="8" fillId="4" borderId="51" xfId="2" applyNumberFormat="1" applyFont="1" applyFill="1" applyBorder="1" applyAlignment="1">
      <alignment horizontal="left" vertical="center"/>
    </xf>
    <xf numFmtId="164" fontId="8" fillId="4" borderId="47" xfId="2" applyNumberFormat="1" applyFont="1" applyFill="1" applyBorder="1" applyAlignment="1">
      <alignment horizontal="left" vertical="center"/>
    </xf>
    <xf numFmtId="164" fontId="8" fillId="4" borderId="48" xfId="2" applyNumberFormat="1" applyFont="1" applyFill="1" applyBorder="1" applyAlignment="1">
      <alignment horizontal="left" vertical="center"/>
    </xf>
    <xf numFmtId="164" fontId="30" fillId="4" borderId="51" xfId="2" applyNumberFormat="1" applyFont="1" applyFill="1" applyBorder="1"/>
    <xf numFmtId="0" fontId="30" fillId="4" borderId="1" xfId="1" applyNumberFormat="1" applyFont="1" applyFill="1" applyBorder="1" applyAlignment="1">
      <alignment horizontal="center"/>
    </xf>
    <xf numFmtId="164" fontId="8" fillId="4" borderId="1" xfId="2" applyNumberFormat="1" applyFont="1" applyFill="1" applyBorder="1" applyAlignment="1">
      <alignment horizontal="left" vertical="center"/>
    </xf>
    <xf numFmtId="164" fontId="8" fillId="4" borderId="43" xfId="2" applyNumberFormat="1" applyFont="1" applyFill="1" applyBorder="1" applyAlignment="1">
      <alignment horizontal="left" vertical="center"/>
    </xf>
    <xf numFmtId="164" fontId="30" fillId="4" borderId="3" xfId="2" applyNumberFormat="1" applyFont="1" applyFill="1" applyBorder="1"/>
    <xf numFmtId="164" fontId="30" fillId="4" borderId="1" xfId="2" applyNumberFormat="1" applyFont="1" applyFill="1" applyBorder="1"/>
    <xf numFmtId="164" fontId="8" fillId="0" borderId="3" xfId="2" applyNumberFormat="1" applyFont="1" applyFill="1" applyBorder="1" applyAlignment="1">
      <alignment horizontal="left" vertical="center"/>
    </xf>
    <xf numFmtId="164" fontId="8" fillId="0" borderId="2" xfId="2" applyNumberFormat="1" applyFont="1" applyFill="1" applyBorder="1" applyAlignment="1">
      <alignment horizontal="left" vertical="center"/>
    </xf>
    <xf numFmtId="164" fontId="8" fillId="0" borderId="0" xfId="2" applyNumberFormat="1" applyFont="1" applyFill="1" applyBorder="1" applyAlignment="1">
      <alignment horizontal="left" vertical="center"/>
    </xf>
    <xf numFmtId="164" fontId="8" fillId="0" borderId="1" xfId="2" applyNumberFormat="1" applyFont="1" applyFill="1" applyBorder="1" applyAlignment="1">
      <alignment horizontal="left" vertical="center"/>
    </xf>
    <xf numFmtId="164" fontId="30" fillId="4" borderId="0" xfId="2" applyNumberFormat="1" applyFont="1" applyFill="1" applyBorder="1" applyAlignment="1">
      <alignment horizontal="center"/>
    </xf>
    <xf numFmtId="44" fontId="8" fillId="8" borderId="1" xfId="1" applyFont="1" applyFill="1" applyBorder="1" applyAlignment="1">
      <alignment horizontal="left" vertical="center"/>
    </xf>
    <xf numFmtId="0" fontId="4" fillId="4" borderId="3" xfId="0" applyFont="1" applyFill="1" applyBorder="1" applyAlignment="1">
      <alignment horizontal="left" vertical="center"/>
    </xf>
    <xf numFmtId="44" fontId="4" fillId="8" borderId="1" xfId="1" applyFont="1" applyFill="1" applyBorder="1" applyAlignment="1">
      <alignment horizontal="left" vertical="center"/>
    </xf>
    <xf numFmtId="164" fontId="8" fillId="4" borderId="3" xfId="2" applyNumberFormat="1" applyFont="1" applyFill="1" applyBorder="1" applyAlignment="1">
      <alignment horizontal="center" vertical="center"/>
    </xf>
    <xf numFmtId="164" fontId="8" fillId="4" borderId="2" xfId="2" applyNumberFormat="1" applyFont="1" applyFill="1" applyBorder="1" applyAlignment="1">
      <alignment horizontal="center" vertical="center"/>
    </xf>
    <xf numFmtId="0" fontId="4" fillId="4" borderId="51" xfId="0" applyFont="1" applyFill="1" applyBorder="1" applyAlignment="1">
      <alignment horizontal="left" vertical="center"/>
    </xf>
    <xf numFmtId="44" fontId="4" fillId="8" borderId="47" xfId="1" applyFont="1" applyFill="1" applyBorder="1" applyAlignment="1">
      <alignment horizontal="left" vertical="center"/>
    </xf>
    <xf numFmtId="0" fontId="4" fillId="4" borderId="2" xfId="0" applyFont="1" applyFill="1" applyBorder="1" applyAlignment="1">
      <alignment horizontal="left" vertical="center"/>
    </xf>
    <xf numFmtId="44" fontId="8" fillId="8" borderId="32" xfId="1" applyFont="1" applyFill="1" applyBorder="1" applyAlignment="1">
      <alignment horizontal="left" vertical="center"/>
    </xf>
    <xf numFmtId="164" fontId="30" fillId="4" borderId="1" xfId="2" applyNumberFormat="1" applyFont="1" applyFill="1" applyBorder="1" applyAlignment="1"/>
    <xf numFmtId="0" fontId="4" fillId="4" borderId="60" xfId="0" applyFont="1" applyFill="1" applyBorder="1" applyAlignment="1">
      <alignment horizontal="left" vertical="center"/>
    </xf>
    <xf numFmtId="44" fontId="8" fillId="8" borderId="30" xfId="1" applyFont="1" applyFill="1" applyBorder="1" applyAlignment="1">
      <alignment horizontal="left" vertical="center"/>
    </xf>
    <xf numFmtId="164" fontId="8" fillId="4" borderId="60" xfId="2" applyNumberFormat="1" applyFont="1" applyFill="1" applyBorder="1" applyAlignment="1">
      <alignment horizontal="left" vertical="center"/>
    </xf>
    <xf numFmtId="44" fontId="8" fillId="4" borderId="60" xfId="1" applyFont="1" applyFill="1" applyBorder="1" applyAlignment="1">
      <alignment horizontal="left" vertical="center"/>
    </xf>
    <xf numFmtId="0" fontId="30" fillId="13" borderId="76" xfId="2" applyNumberFormat="1" applyFont="1" applyFill="1" applyBorder="1" applyAlignment="1">
      <alignment horizontal="center"/>
    </xf>
    <xf numFmtId="0" fontId="30" fillId="13" borderId="43" xfId="2" applyNumberFormat="1" applyFont="1" applyFill="1" applyBorder="1" applyAlignment="1">
      <alignment horizontal="center"/>
    </xf>
    <xf numFmtId="44" fontId="30" fillId="9" borderId="63" xfId="1" applyFont="1" applyFill="1" applyBorder="1" applyAlignment="1">
      <alignment horizontal="center"/>
    </xf>
    <xf numFmtId="167" fontId="5" fillId="4" borderId="61" xfId="2" applyNumberFormat="1" applyFont="1" applyFill="1" applyBorder="1" applyAlignment="1">
      <alignment horizontal="center"/>
    </xf>
    <xf numFmtId="167" fontId="30" fillId="13" borderId="12" xfId="2" applyNumberFormat="1" applyFont="1" applyFill="1" applyBorder="1" applyAlignment="1">
      <alignment horizontal="center"/>
    </xf>
    <xf numFmtId="167" fontId="5" fillId="13" borderId="27" xfId="2" applyNumberFormat="1" applyFont="1" applyFill="1" applyBorder="1" applyAlignment="1">
      <alignment horizontal="center"/>
    </xf>
    <xf numFmtId="167" fontId="30" fillId="13" borderId="27" xfId="2" applyNumberFormat="1" applyFont="1" applyFill="1" applyBorder="1" applyAlignment="1">
      <alignment horizontal="center"/>
    </xf>
    <xf numFmtId="44" fontId="8" fillId="8" borderId="47" xfId="1" applyFont="1" applyFill="1" applyBorder="1" applyAlignment="1">
      <alignment horizontal="left" vertical="center"/>
    </xf>
    <xf numFmtId="0" fontId="30" fillId="4" borderId="51" xfId="1" applyNumberFormat="1" applyFont="1" applyFill="1" applyBorder="1" applyAlignment="1">
      <alignment horizontal="center"/>
    </xf>
    <xf numFmtId="0" fontId="30" fillId="13" borderId="86" xfId="2" applyNumberFormat="1" applyFont="1" applyFill="1" applyBorder="1" applyAlignment="1">
      <alignment horizontal="center"/>
    </xf>
    <xf numFmtId="0" fontId="30" fillId="13" borderId="48" xfId="2" applyNumberFormat="1" applyFont="1" applyFill="1" applyBorder="1" applyAlignment="1">
      <alignment horizontal="center"/>
    </xf>
    <xf numFmtId="164" fontId="30" fillId="4" borderId="49" xfId="2" applyNumberFormat="1" applyFont="1" applyFill="1" applyBorder="1" applyAlignment="1">
      <alignment horizontal="center"/>
    </xf>
    <xf numFmtId="164" fontId="30" fillId="4" borderId="46" xfId="2" applyNumberFormat="1" applyFont="1" applyFill="1" applyBorder="1" applyAlignment="1">
      <alignment horizontal="center"/>
    </xf>
    <xf numFmtId="167" fontId="5" fillId="4" borderId="64" xfId="2" applyNumberFormat="1" applyFont="1" applyFill="1" applyBorder="1" applyAlignment="1">
      <alignment horizontal="center"/>
    </xf>
    <xf numFmtId="164" fontId="30" fillId="4" borderId="52" xfId="2" applyNumberFormat="1" applyFont="1" applyFill="1" applyBorder="1" applyAlignment="1">
      <alignment horizontal="center"/>
    </xf>
    <xf numFmtId="167" fontId="30" fillId="13" borderId="52" xfId="2" applyNumberFormat="1" applyFont="1" applyFill="1" applyBorder="1" applyAlignment="1">
      <alignment horizontal="center"/>
    </xf>
    <xf numFmtId="167" fontId="5" fillId="13" borderId="80" xfId="2" applyNumberFormat="1" applyFont="1" applyFill="1" applyBorder="1" applyAlignment="1">
      <alignment horizontal="center"/>
    </xf>
    <xf numFmtId="0" fontId="9" fillId="8" borderId="1" xfId="0" applyFont="1" applyFill="1" applyBorder="1" applyAlignment="1">
      <alignment horizontal="center" vertical="center"/>
    </xf>
    <xf numFmtId="0" fontId="9" fillId="0" borderId="43" xfId="0" applyFont="1" applyBorder="1" applyAlignment="1">
      <alignment horizontal="center" vertical="center"/>
    </xf>
    <xf numFmtId="44" fontId="8" fillId="13" borderId="76" xfId="0" applyNumberFormat="1" applyFont="1" applyFill="1" applyBorder="1" applyAlignment="1">
      <alignment horizontal="center" vertical="center"/>
    </xf>
    <xf numFmtId="44" fontId="8" fillId="13" borderId="1" xfId="0" applyNumberFormat="1" applyFont="1" applyFill="1" applyBorder="1" applyAlignment="1">
      <alignment horizontal="center" vertical="center"/>
    </xf>
    <xf numFmtId="0" fontId="8" fillId="0" borderId="43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0" fillId="0" borderId="43" xfId="0" applyBorder="1"/>
    <xf numFmtId="0" fontId="0" fillId="0" borderId="3" xfId="0" applyBorder="1"/>
    <xf numFmtId="0" fontId="0" fillId="0" borderId="2" xfId="0" applyBorder="1"/>
    <xf numFmtId="0" fontId="0" fillId="0" borderId="38" xfId="0" applyBorder="1"/>
    <xf numFmtId="167" fontId="3" fillId="0" borderId="61" xfId="0" applyNumberFormat="1" applyFont="1" applyBorder="1"/>
    <xf numFmtId="0" fontId="0" fillId="0" borderId="12" xfId="0" applyBorder="1"/>
    <xf numFmtId="167" fontId="0" fillId="13" borderId="12" xfId="0" applyNumberFormat="1" applyFill="1" applyBorder="1"/>
    <xf numFmtId="167" fontId="3" fillId="13" borderId="27" xfId="0" applyNumberFormat="1" applyFont="1" applyFill="1" applyBorder="1"/>
    <xf numFmtId="44" fontId="8" fillId="8" borderId="72" xfId="1" applyFont="1" applyFill="1" applyBorder="1" applyAlignment="1">
      <alignment horizontal="left" vertical="center"/>
    </xf>
    <xf numFmtId="44" fontId="8" fillId="4" borderId="0" xfId="1" applyFont="1" applyFill="1" applyBorder="1" applyAlignment="1">
      <alignment horizontal="left" vertical="center"/>
    </xf>
    <xf numFmtId="0" fontId="30" fillId="13" borderId="65" xfId="2" applyNumberFormat="1" applyFont="1" applyFill="1" applyBorder="1" applyAlignment="1">
      <alignment horizontal="center"/>
    </xf>
    <xf numFmtId="0" fontId="30" fillId="13" borderId="56" xfId="2" applyNumberFormat="1" applyFont="1" applyFill="1" applyBorder="1" applyAlignment="1">
      <alignment horizontal="center"/>
    </xf>
    <xf numFmtId="164" fontId="30" fillId="4" borderId="66" xfId="2" applyNumberFormat="1" applyFont="1" applyFill="1" applyBorder="1" applyAlignment="1">
      <alignment horizontal="center"/>
    </xf>
    <xf numFmtId="167" fontId="5" fillId="4" borderId="63" xfId="2" applyNumberFormat="1" applyFont="1" applyFill="1" applyBorder="1" applyAlignment="1">
      <alignment horizontal="center"/>
    </xf>
    <xf numFmtId="164" fontId="30" fillId="4" borderId="27" xfId="2" applyNumberFormat="1" applyFont="1" applyFill="1" applyBorder="1" applyAlignment="1">
      <alignment horizontal="center"/>
    </xf>
    <xf numFmtId="0" fontId="8" fillId="4" borderId="51" xfId="0" applyFont="1" applyFill="1" applyBorder="1" applyAlignment="1">
      <alignment horizontal="left" vertical="center" wrapText="1"/>
    </xf>
    <xf numFmtId="44" fontId="8" fillId="4" borderId="2" xfId="1" applyFont="1" applyFill="1" applyBorder="1" applyAlignment="1">
      <alignment horizontal="left" vertical="center"/>
    </xf>
    <xf numFmtId="0" fontId="30" fillId="4" borderId="3" xfId="0" applyFont="1" applyFill="1" applyBorder="1" applyAlignment="1">
      <alignment horizontal="left" vertical="center"/>
    </xf>
    <xf numFmtId="44" fontId="30" fillId="8" borderId="3" xfId="1" applyFont="1" applyFill="1" applyBorder="1" applyAlignment="1">
      <alignment horizontal="center"/>
    </xf>
    <xf numFmtId="44" fontId="30" fillId="4" borderId="3" xfId="1" applyFont="1" applyFill="1" applyBorder="1" applyAlignment="1">
      <alignment horizontal="center"/>
    </xf>
    <xf numFmtId="44" fontId="30" fillId="4" borderId="2" xfId="1" applyFont="1" applyFill="1" applyBorder="1" applyAlignment="1">
      <alignment horizontal="center"/>
    </xf>
    <xf numFmtId="44" fontId="30" fillId="8" borderId="1" xfId="1" applyFont="1" applyFill="1" applyBorder="1" applyAlignment="1">
      <alignment horizontal="left" vertical="center"/>
    </xf>
    <xf numFmtId="44" fontId="30" fillId="0" borderId="3" xfId="1" applyFont="1" applyBorder="1" applyAlignment="1">
      <alignment horizontal="left" vertical="center"/>
    </xf>
    <xf numFmtId="44" fontId="30" fillId="0" borderId="2" xfId="1" applyFont="1" applyBorder="1" applyAlignment="1">
      <alignment horizontal="left" vertical="center"/>
    </xf>
    <xf numFmtId="164" fontId="30" fillId="3" borderId="2" xfId="2" applyNumberFormat="1" applyFont="1" applyFill="1" applyBorder="1" applyAlignment="1">
      <alignment horizontal="left" vertical="center"/>
    </xf>
    <xf numFmtId="164" fontId="30" fillId="3" borderId="3" xfId="2" applyNumberFormat="1" applyFont="1" applyFill="1" applyBorder="1" applyAlignment="1">
      <alignment horizontal="center" vertical="center"/>
    </xf>
    <xf numFmtId="164" fontId="30" fillId="3" borderId="2" xfId="2" applyNumberFormat="1" applyFont="1" applyFill="1" applyBorder="1" applyAlignment="1">
      <alignment horizontal="center"/>
    </xf>
    <xf numFmtId="167" fontId="14" fillId="3" borderId="12" xfId="1" applyNumberFormat="1" applyFont="1" applyFill="1" applyBorder="1" applyAlignment="1">
      <alignment horizontal="center" vertical="center"/>
    </xf>
    <xf numFmtId="164" fontId="30" fillId="13" borderId="76" xfId="2" applyNumberFormat="1" applyFont="1" applyFill="1" applyBorder="1" applyAlignment="1">
      <alignment horizontal="center"/>
    </xf>
    <xf numFmtId="44" fontId="5" fillId="13" borderId="43" xfId="1" applyFont="1" applyFill="1" applyBorder="1" applyAlignment="1">
      <alignment horizontal="center"/>
    </xf>
    <xf numFmtId="164" fontId="30" fillId="13" borderId="2" xfId="2" applyNumberFormat="1" applyFont="1" applyFill="1" applyBorder="1" applyAlignment="1">
      <alignment horizontal="center"/>
    </xf>
    <xf numFmtId="164" fontId="5" fillId="9" borderId="38" xfId="2" applyNumberFormat="1" applyFont="1" applyFill="1" applyBorder="1" applyAlignment="1">
      <alignment horizontal="center"/>
    </xf>
    <xf numFmtId="164" fontId="5" fillId="9" borderId="65" xfId="2" applyNumberFormat="1" applyFont="1" applyFill="1" applyBorder="1" applyAlignment="1">
      <alignment horizontal="center"/>
    </xf>
    <xf numFmtId="167" fontId="5" fillId="9" borderId="27" xfId="1" applyNumberFormat="1" applyFont="1" applyFill="1" applyBorder="1" applyAlignment="1">
      <alignment horizontal="center"/>
    </xf>
    <xf numFmtId="164" fontId="5" fillId="13" borderId="66" xfId="0" applyNumberFormat="1" applyFont="1" applyFill="1" applyBorder="1" applyAlignment="1">
      <alignment horizontal="center"/>
    </xf>
    <xf numFmtId="44" fontId="8" fillId="8" borderId="11" xfId="1" applyFont="1" applyFill="1" applyBorder="1" applyAlignment="1">
      <alignment horizontal="left" vertical="center"/>
    </xf>
    <xf numFmtId="164" fontId="8" fillId="4" borderId="11" xfId="2" applyNumberFormat="1" applyFont="1" applyFill="1" applyBorder="1" applyAlignment="1">
      <alignment horizontal="center" vertical="center"/>
    </xf>
    <xf numFmtId="164" fontId="8" fillId="4" borderId="33" xfId="2" applyNumberFormat="1" applyFont="1" applyFill="1" applyBorder="1" applyAlignment="1">
      <alignment horizontal="center" vertical="center"/>
    </xf>
    <xf numFmtId="164" fontId="30" fillId="4" borderId="11" xfId="2" applyNumberFormat="1" applyFont="1" applyFill="1" applyBorder="1" applyAlignment="1">
      <alignment horizontal="left"/>
    </xf>
    <xf numFmtId="164" fontId="30" fillId="4" borderId="4" xfId="2" applyNumberFormat="1" applyFont="1" applyFill="1" applyBorder="1" applyAlignment="1">
      <alignment horizontal="left"/>
    </xf>
    <xf numFmtId="164" fontId="30" fillId="4" borderId="56" xfId="2" applyNumberFormat="1" applyFont="1" applyFill="1" applyBorder="1" applyAlignment="1">
      <alignment horizontal="left"/>
    </xf>
    <xf numFmtId="164" fontId="30" fillId="4" borderId="57" xfId="2" applyNumberFormat="1" applyFont="1" applyFill="1" applyBorder="1" applyAlignment="1">
      <alignment horizontal="left"/>
    </xf>
    <xf numFmtId="164" fontId="30" fillId="4" borderId="33" xfId="2" applyNumberFormat="1" applyFont="1" applyFill="1" applyBorder="1" applyAlignment="1">
      <alignment horizontal="left"/>
    </xf>
    <xf numFmtId="164" fontId="30" fillId="4" borderId="27" xfId="2" applyNumberFormat="1" applyFont="1" applyFill="1" applyBorder="1" applyAlignment="1">
      <alignment horizontal="left"/>
    </xf>
    <xf numFmtId="0" fontId="5" fillId="4" borderId="3" xfId="0" applyFont="1" applyFill="1" applyBorder="1" applyAlignment="1">
      <alignment horizontal="left" vertical="center"/>
    </xf>
    <xf numFmtId="44" fontId="5" fillId="8" borderId="3" xfId="1" applyFont="1" applyFill="1" applyBorder="1" applyAlignment="1">
      <alignment horizontal="center"/>
    </xf>
    <xf numFmtId="0" fontId="5" fillId="4" borderId="51" xfId="0" applyFont="1" applyFill="1" applyBorder="1" applyAlignment="1">
      <alignment horizontal="left" vertical="center"/>
    </xf>
    <xf numFmtId="44" fontId="5" fillId="8" borderId="47" xfId="1" applyFont="1" applyFill="1" applyBorder="1" applyAlignment="1">
      <alignment horizontal="left" vertical="center"/>
    </xf>
    <xf numFmtId="44" fontId="30" fillId="4" borderId="51" xfId="1" applyFont="1" applyFill="1" applyBorder="1" applyAlignment="1">
      <alignment horizontal="left" vertical="center"/>
    </xf>
    <xf numFmtId="44" fontId="30" fillId="4" borderId="60" xfId="1" applyFont="1" applyFill="1" applyBorder="1" applyAlignment="1">
      <alignment horizontal="left" vertical="center"/>
    </xf>
    <xf numFmtId="0" fontId="8" fillId="3" borderId="32" xfId="0" applyFont="1" applyFill="1" applyBorder="1" applyAlignment="1">
      <alignment horizontal="center" vertical="center"/>
    </xf>
    <xf numFmtId="0" fontId="15" fillId="3" borderId="3" xfId="0" applyFont="1" applyFill="1" applyBorder="1" applyAlignment="1">
      <alignment horizontal="left" vertical="center"/>
    </xf>
    <xf numFmtId="44" fontId="42" fillId="3" borderId="43" xfId="1" applyFont="1" applyFill="1" applyBorder="1" applyAlignment="1">
      <alignment horizontal="left" vertical="center"/>
    </xf>
    <xf numFmtId="44" fontId="43" fillId="3" borderId="76" xfId="1" applyFont="1" applyFill="1" applyBorder="1" applyAlignment="1">
      <alignment horizontal="left" vertical="center"/>
    </xf>
    <xf numFmtId="44" fontId="43" fillId="3" borderId="12" xfId="1" applyFont="1" applyFill="1" applyBorder="1" applyAlignment="1">
      <alignment horizontal="left" vertical="center"/>
    </xf>
    <xf numFmtId="44" fontId="39" fillId="3" borderId="43" xfId="1" applyFont="1" applyFill="1" applyBorder="1" applyAlignment="1">
      <alignment horizontal="center"/>
    </xf>
    <xf numFmtId="164" fontId="30" fillId="3" borderId="44" xfId="2" applyNumberFormat="1" applyFont="1" applyFill="1" applyBorder="1" applyAlignment="1">
      <alignment horizontal="center" vertical="center"/>
    </xf>
    <xf numFmtId="164" fontId="30" fillId="3" borderId="38" xfId="2" applyNumberFormat="1" applyFont="1" applyFill="1" applyBorder="1" applyAlignment="1">
      <alignment horizontal="center" vertical="center"/>
    </xf>
    <xf numFmtId="44" fontId="14" fillId="3" borderId="61" xfId="1" applyFont="1" applyFill="1" applyBorder="1" applyAlignment="1">
      <alignment horizontal="center" vertical="center"/>
    </xf>
    <xf numFmtId="164" fontId="30" fillId="3" borderId="38" xfId="2" applyNumberFormat="1" applyFont="1" applyFill="1" applyBorder="1" applyAlignment="1">
      <alignment horizontal="center"/>
    </xf>
    <xf numFmtId="167" fontId="25" fillId="3" borderId="61" xfId="1" applyNumberFormat="1" applyFont="1" applyFill="1" applyBorder="1" applyAlignment="1">
      <alignment horizontal="center" vertical="center"/>
    </xf>
    <xf numFmtId="167" fontId="25" fillId="3" borderId="12" xfId="1" applyNumberFormat="1" applyFont="1" applyFill="1" applyBorder="1" applyAlignment="1">
      <alignment horizontal="center"/>
    </xf>
    <xf numFmtId="44" fontId="18" fillId="8" borderId="43" xfId="1" applyFont="1" applyFill="1" applyBorder="1" applyAlignment="1">
      <alignment horizontal="center"/>
    </xf>
    <xf numFmtId="164" fontId="4" fillId="6" borderId="76" xfId="2" applyNumberFormat="1" applyFont="1" applyFill="1" applyBorder="1" applyAlignment="1">
      <alignment horizontal="center"/>
    </xf>
    <xf numFmtId="44" fontId="4" fillId="6" borderId="12" xfId="1" applyFont="1" applyFill="1" applyBorder="1" applyAlignment="1">
      <alignment horizontal="center"/>
    </xf>
    <xf numFmtId="0" fontId="4" fillId="4" borderId="33" xfId="0" applyFont="1" applyFill="1" applyBorder="1" applyAlignment="1">
      <alignment horizontal="left" vertical="center"/>
    </xf>
    <xf numFmtId="44" fontId="18" fillId="8" borderId="56" xfId="1" applyFont="1" applyFill="1" applyBorder="1" applyAlignment="1">
      <alignment horizontal="left" vertical="center"/>
    </xf>
    <xf numFmtId="164" fontId="15" fillId="0" borderId="1" xfId="2" applyNumberFormat="1" applyFont="1" applyFill="1" applyBorder="1" applyAlignment="1">
      <alignment horizontal="left" vertical="center"/>
    </xf>
    <xf numFmtId="164" fontId="15" fillId="0" borderId="43" xfId="2" applyNumberFormat="1" applyFont="1" applyFill="1" applyBorder="1" applyAlignment="1">
      <alignment horizontal="left" vertical="center"/>
    </xf>
    <xf numFmtId="0" fontId="4" fillId="4" borderId="43" xfId="0" applyFont="1" applyFill="1" applyBorder="1" applyAlignment="1">
      <alignment horizontal="left" vertical="center"/>
    </xf>
    <xf numFmtId="44" fontId="18" fillId="8" borderId="43" xfId="1" applyFont="1" applyFill="1" applyBorder="1" applyAlignment="1">
      <alignment horizontal="left" vertical="center"/>
    </xf>
    <xf numFmtId="0" fontId="4" fillId="4" borderId="0" xfId="0" applyFont="1" applyFill="1" applyAlignment="1">
      <alignment horizontal="left" vertical="center"/>
    </xf>
    <xf numFmtId="44" fontId="18" fillId="8" borderId="56" xfId="1" applyFont="1" applyFill="1" applyBorder="1" applyAlignment="1">
      <alignment horizontal="left"/>
    </xf>
    <xf numFmtId="164" fontId="15" fillId="4" borderId="1" xfId="2" applyNumberFormat="1" applyFont="1" applyFill="1" applyBorder="1" applyAlignment="1">
      <alignment horizontal="left"/>
    </xf>
    <xf numFmtId="164" fontId="15" fillId="4" borderId="43" xfId="2" applyNumberFormat="1" applyFont="1" applyFill="1" applyBorder="1" applyAlignment="1">
      <alignment horizontal="left"/>
    </xf>
    <xf numFmtId="164" fontId="5" fillId="4" borderId="1" xfId="2" applyNumberFormat="1" applyFont="1" applyFill="1" applyBorder="1" applyAlignment="1">
      <alignment horizontal="left"/>
    </xf>
    <xf numFmtId="164" fontId="5" fillId="4" borderId="43" xfId="2" applyNumberFormat="1" applyFont="1" applyFill="1" applyBorder="1" applyAlignment="1">
      <alignment horizontal="left"/>
    </xf>
    <xf numFmtId="164" fontId="30" fillId="13" borderId="60" xfId="2" applyNumberFormat="1" applyFont="1" applyFill="1" applyBorder="1" applyAlignment="1">
      <alignment horizontal="center"/>
    </xf>
    <xf numFmtId="167" fontId="5" fillId="13" borderId="52" xfId="1" applyNumberFormat="1" applyFont="1" applyFill="1" applyBorder="1" applyAlignment="1">
      <alignment horizontal="center"/>
    </xf>
    <xf numFmtId="164" fontId="15" fillId="6" borderId="76" xfId="2" applyNumberFormat="1" applyFont="1" applyFill="1" applyBorder="1" applyAlignment="1">
      <alignment horizontal="center"/>
    </xf>
    <xf numFmtId="44" fontId="15" fillId="6" borderId="12" xfId="1" applyFont="1" applyFill="1" applyBorder="1" applyAlignment="1">
      <alignment horizontal="center"/>
    </xf>
    <xf numFmtId="44" fontId="5" fillId="9" borderId="61" xfId="1" applyFont="1" applyFill="1" applyBorder="1" applyAlignment="1">
      <alignment horizontal="center"/>
    </xf>
    <xf numFmtId="164" fontId="4" fillId="9" borderId="38" xfId="2" applyNumberFormat="1" applyFont="1" applyFill="1" applyBorder="1" applyAlignment="1">
      <alignment horizontal="center"/>
    </xf>
    <xf numFmtId="44" fontId="3" fillId="13" borderId="1" xfId="0" applyNumberFormat="1" applyFont="1" applyFill="1" applyBorder="1"/>
    <xf numFmtId="44" fontId="15" fillId="8" borderId="86" xfId="1" applyFont="1" applyFill="1" applyBorder="1" applyAlignment="1">
      <alignment horizontal="center"/>
    </xf>
    <xf numFmtId="164" fontId="15" fillId="4" borderId="13" xfId="2" applyNumberFormat="1" applyFont="1" applyFill="1" applyBorder="1" applyAlignment="1">
      <alignment horizontal="center"/>
    </xf>
    <xf numFmtId="164" fontId="30" fillId="4" borderId="43" xfId="2" applyNumberFormat="1" applyFont="1" applyFill="1" applyBorder="1"/>
    <xf numFmtId="0" fontId="8" fillId="10" borderId="40" xfId="0" applyFont="1" applyFill="1" applyBorder="1" applyAlignment="1">
      <alignment horizontal="center" vertical="center"/>
    </xf>
    <xf numFmtId="0" fontId="8" fillId="10" borderId="42" xfId="0" applyFont="1" applyFill="1" applyBorder="1" applyAlignment="1">
      <alignment horizontal="center" vertical="center"/>
    </xf>
    <xf numFmtId="44" fontId="8" fillId="10" borderId="40" xfId="1" applyFont="1" applyFill="1" applyBorder="1" applyAlignment="1">
      <alignment horizontal="left" vertical="center"/>
    </xf>
    <xf numFmtId="164" fontId="8" fillId="10" borderId="7" xfId="2" applyNumberFormat="1" applyFont="1" applyFill="1" applyBorder="1" applyAlignment="1">
      <alignment horizontal="left" vertical="center"/>
    </xf>
    <xf numFmtId="164" fontId="8" fillId="10" borderId="42" xfId="2" applyNumberFormat="1" applyFont="1" applyFill="1" applyBorder="1" applyAlignment="1">
      <alignment horizontal="left" vertical="center"/>
    </xf>
    <xf numFmtId="164" fontId="8" fillId="10" borderId="78" xfId="2" applyNumberFormat="1" applyFont="1" applyFill="1" applyBorder="1" applyAlignment="1">
      <alignment horizontal="center" vertical="center"/>
    </xf>
    <xf numFmtId="44" fontId="8" fillId="10" borderId="67" xfId="1" applyFont="1" applyFill="1" applyBorder="1" applyAlignment="1">
      <alignment horizontal="center" vertical="center"/>
    </xf>
    <xf numFmtId="164" fontId="30" fillId="10" borderId="7" xfId="2" applyNumberFormat="1" applyFont="1" applyFill="1" applyBorder="1" applyAlignment="1"/>
    <xf numFmtId="164" fontId="30" fillId="10" borderId="23" xfId="2" applyNumberFormat="1" applyFont="1" applyFill="1" applyBorder="1" applyAlignment="1"/>
    <xf numFmtId="164" fontId="30" fillId="10" borderId="6" xfId="2" applyNumberFormat="1" applyFont="1" applyFill="1" applyBorder="1" applyAlignment="1"/>
    <xf numFmtId="164" fontId="30" fillId="10" borderId="78" xfId="2" applyNumberFormat="1" applyFont="1" applyFill="1" applyBorder="1" applyAlignment="1">
      <alignment horizontal="left" vertical="center"/>
    </xf>
    <xf numFmtId="44" fontId="30" fillId="10" borderId="67" xfId="1" applyFont="1" applyFill="1" applyBorder="1" applyAlignment="1">
      <alignment horizontal="left" vertical="center"/>
    </xf>
    <xf numFmtId="164" fontId="30" fillId="10" borderId="42" xfId="2" applyNumberFormat="1" applyFont="1" applyFill="1" applyBorder="1" applyAlignment="1"/>
    <xf numFmtId="164" fontId="30" fillId="10" borderId="5" xfId="2" applyNumberFormat="1" applyFont="1" applyFill="1" applyBorder="1" applyAlignment="1"/>
    <xf numFmtId="164" fontId="30" fillId="10" borderId="34" xfId="2" applyNumberFormat="1" applyFont="1" applyFill="1" applyBorder="1" applyAlignment="1"/>
    <xf numFmtId="164" fontId="30" fillId="10" borderId="78" xfId="2" applyNumberFormat="1" applyFont="1" applyFill="1" applyBorder="1" applyAlignment="1"/>
    <xf numFmtId="44" fontId="30" fillId="10" borderId="67" xfId="1" applyFont="1" applyFill="1" applyBorder="1" applyAlignment="1"/>
    <xf numFmtId="167" fontId="5" fillId="10" borderId="34" xfId="2" applyNumberFormat="1" applyFont="1" applyFill="1" applyBorder="1" applyAlignment="1"/>
    <xf numFmtId="164" fontId="30" fillId="10" borderId="93" xfId="2" applyNumberFormat="1" applyFont="1" applyFill="1" applyBorder="1" applyAlignment="1"/>
    <xf numFmtId="167" fontId="30" fillId="10" borderId="67" xfId="2" applyNumberFormat="1" applyFont="1" applyFill="1" applyBorder="1" applyAlignment="1"/>
    <xf numFmtId="167" fontId="5" fillId="10" borderId="67" xfId="2" applyNumberFormat="1" applyFont="1" applyFill="1" applyBorder="1" applyAlignment="1"/>
    <xf numFmtId="167" fontId="30" fillId="10" borderId="6" xfId="2" applyNumberFormat="1" applyFont="1" applyFill="1" applyBorder="1" applyAlignment="1"/>
    <xf numFmtId="164" fontId="5" fillId="10" borderId="5" xfId="0" applyNumberFormat="1" applyFont="1" applyFill="1" applyBorder="1" applyAlignment="1">
      <alignment horizontal="center"/>
    </xf>
    <xf numFmtId="44" fontId="5" fillId="10" borderId="67" xfId="0" applyNumberFormat="1" applyFont="1" applyFill="1" applyBorder="1" applyAlignment="1">
      <alignment horizontal="center"/>
    </xf>
    <xf numFmtId="0" fontId="44" fillId="10" borderId="39" xfId="0" applyFont="1" applyFill="1" applyBorder="1"/>
    <xf numFmtId="0" fontId="17" fillId="10" borderId="90" xfId="0" applyFont="1" applyFill="1" applyBorder="1" applyAlignment="1">
      <alignment horizontal="center" vertical="center"/>
    </xf>
    <xf numFmtId="0" fontId="44" fillId="10" borderId="30" xfId="0" applyFont="1" applyFill="1" applyBorder="1" applyAlignment="1">
      <alignment vertical="center"/>
    </xf>
    <xf numFmtId="0" fontId="44" fillId="10" borderId="28" xfId="0" applyFont="1" applyFill="1" applyBorder="1" applyAlignment="1">
      <alignment vertical="center"/>
    </xf>
    <xf numFmtId="0" fontId="44" fillId="10" borderId="13" xfId="0" applyFont="1" applyFill="1" applyBorder="1" applyAlignment="1">
      <alignment vertical="center"/>
    </xf>
    <xf numFmtId="0" fontId="44" fillId="10" borderId="90" xfId="0" applyFont="1" applyFill="1" applyBorder="1" applyAlignment="1">
      <alignment vertical="center"/>
    </xf>
    <xf numFmtId="0" fontId="44" fillId="10" borderId="39" xfId="0" applyFont="1" applyFill="1" applyBorder="1" applyAlignment="1">
      <alignment vertical="center"/>
    </xf>
    <xf numFmtId="44" fontId="14" fillId="10" borderId="14" xfId="0" applyNumberFormat="1" applyFont="1" applyFill="1" applyBorder="1" applyAlignment="1">
      <alignment vertical="center"/>
    </xf>
    <xf numFmtId="164" fontId="30" fillId="10" borderId="28" xfId="2" applyNumberFormat="1" applyFont="1" applyFill="1" applyBorder="1" applyAlignment="1"/>
    <xf numFmtId="164" fontId="30" fillId="10" borderId="13" xfId="2" applyNumberFormat="1" applyFont="1" applyFill="1" applyBorder="1" applyAlignment="1"/>
    <xf numFmtId="164" fontId="30" fillId="10" borderId="90" xfId="2" applyNumberFormat="1" applyFont="1" applyFill="1" applyBorder="1" applyAlignment="1"/>
    <xf numFmtId="164" fontId="30" fillId="10" borderId="89" xfId="2" applyNumberFormat="1" applyFont="1" applyFill="1" applyBorder="1" applyAlignment="1"/>
    <xf numFmtId="44" fontId="39" fillId="10" borderId="14" xfId="1" applyFont="1" applyFill="1" applyBorder="1" applyAlignment="1">
      <alignment vertical="center"/>
    </xf>
    <xf numFmtId="164" fontId="30" fillId="10" borderId="39" xfId="2" applyNumberFormat="1" applyFont="1" applyFill="1" applyBorder="1" applyAlignment="1"/>
    <xf numFmtId="167" fontId="14" fillId="10" borderId="14" xfId="1" applyNumberFormat="1" applyFont="1" applyFill="1" applyBorder="1" applyAlignment="1">
      <alignment vertical="center"/>
    </xf>
    <xf numFmtId="167" fontId="13" fillId="10" borderId="14" xfId="1" applyNumberFormat="1" applyFont="1" applyFill="1" applyBorder="1" applyAlignment="1">
      <alignment vertical="center"/>
    </xf>
    <xf numFmtId="167" fontId="25" fillId="10" borderId="13" xfId="1" applyNumberFormat="1" applyFont="1" applyFill="1" applyBorder="1" applyAlignment="1">
      <alignment vertical="center"/>
    </xf>
    <xf numFmtId="167" fontId="25" fillId="10" borderId="14" xfId="1" applyNumberFormat="1" applyFont="1" applyFill="1" applyBorder="1" applyAlignment="1">
      <alignment vertical="center"/>
    </xf>
    <xf numFmtId="0" fontId="3" fillId="10" borderId="39" xfId="0" applyFont="1" applyFill="1" applyBorder="1"/>
    <xf numFmtId="0" fontId="11" fillId="0" borderId="0" xfId="0" applyFont="1"/>
    <xf numFmtId="44" fontId="8" fillId="14" borderId="3" xfId="1" applyFont="1" applyFill="1" applyBorder="1" applyAlignment="1">
      <alignment horizontal="center" vertical="center"/>
    </xf>
    <xf numFmtId="44" fontId="8" fillId="14" borderId="3" xfId="1" applyFont="1" applyFill="1" applyBorder="1" applyAlignment="1">
      <alignment horizontal="left" vertical="center"/>
    </xf>
    <xf numFmtId="0" fontId="8" fillId="14" borderId="41" xfId="0" applyFont="1" applyFill="1" applyBorder="1" applyAlignment="1">
      <alignment horizontal="center" vertical="center"/>
    </xf>
    <xf numFmtId="0" fontId="8" fillId="14" borderId="16" xfId="0" applyFont="1" applyFill="1" applyBorder="1" applyAlignment="1">
      <alignment horizontal="left" vertical="center"/>
    </xf>
    <xf numFmtId="44" fontId="15" fillId="14" borderId="47" xfId="1" applyFont="1" applyFill="1" applyBorder="1" applyAlignment="1">
      <alignment horizontal="left" vertical="center"/>
    </xf>
    <xf numFmtId="164" fontId="30" fillId="14" borderId="1" xfId="2" applyNumberFormat="1" applyFont="1" applyFill="1" applyBorder="1" applyAlignment="1">
      <alignment horizontal="left" vertical="center"/>
    </xf>
    <xf numFmtId="164" fontId="30" fillId="14" borderId="3" xfId="2" applyNumberFormat="1" applyFont="1" applyFill="1" applyBorder="1" applyAlignment="1">
      <alignment horizontal="left" vertical="center"/>
    </xf>
    <xf numFmtId="164" fontId="30" fillId="14" borderId="48" xfId="2" applyNumberFormat="1" applyFont="1" applyFill="1" applyBorder="1" applyAlignment="1">
      <alignment horizontal="left" vertical="center"/>
    </xf>
    <xf numFmtId="44" fontId="30" fillId="14" borderId="46" xfId="1" applyFont="1" applyFill="1" applyBorder="1" applyAlignment="1">
      <alignment horizontal="left" vertical="center"/>
    </xf>
    <xf numFmtId="44" fontId="13" fillId="14" borderId="64" xfId="1" applyFont="1" applyFill="1" applyBorder="1" applyAlignment="1">
      <alignment horizontal="left" vertical="center"/>
    </xf>
    <xf numFmtId="164" fontId="30" fillId="14" borderId="51" xfId="2" applyNumberFormat="1" applyFont="1" applyFill="1" applyBorder="1" applyAlignment="1">
      <alignment horizontal="center" vertical="center"/>
    </xf>
    <xf numFmtId="164" fontId="30" fillId="14" borderId="47" xfId="2" applyNumberFormat="1" applyFont="1" applyFill="1" applyBorder="1" applyAlignment="1">
      <alignment horizontal="center" vertical="center"/>
    </xf>
    <xf numFmtId="164" fontId="30" fillId="14" borderId="1" xfId="2" applyNumberFormat="1" applyFont="1" applyFill="1" applyBorder="1" applyAlignment="1">
      <alignment horizontal="center" vertical="center"/>
    </xf>
    <xf numFmtId="164" fontId="30" fillId="14" borderId="43" xfId="2" applyNumberFormat="1" applyFont="1" applyFill="1" applyBorder="1" applyAlignment="1">
      <alignment horizontal="center" vertical="center"/>
    </xf>
    <xf numFmtId="164" fontId="30" fillId="14" borderId="76" xfId="2" applyNumberFormat="1" applyFont="1" applyFill="1" applyBorder="1" applyAlignment="1">
      <alignment horizontal="center"/>
    </xf>
    <xf numFmtId="44" fontId="14" fillId="14" borderId="45" xfId="1" applyFont="1" applyFill="1" applyBorder="1" applyAlignment="1">
      <alignment horizontal="center"/>
    </xf>
    <xf numFmtId="44" fontId="14" fillId="14" borderId="12" xfId="1" applyFont="1" applyFill="1" applyBorder="1" applyAlignment="1">
      <alignment horizontal="center" vertical="center"/>
    </xf>
    <xf numFmtId="164" fontId="30" fillId="14" borderId="2" xfId="2" applyNumberFormat="1" applyFont="1" applyFill="1" applyBorder="1" applyAlignment="1">
      <alignment horizontal="center" vertical="center"/>
    </xf>
    <xf numFmtId="44" fontId="13" fillId="14" borderId="12" xfId="1" applyFont="1" applyFill="1" applyBorder="1" applyAlignment="1">
      <alignment horizontal="center" vertical="center"/>
    </xf>
    <xf numFmtId="164" fontId="40" fillId="14" borderId="3" xfId="2" applyNumberFormat="1" applyFont="1" applyFill="1" applyBorder="1" applyAlignment="1">
      <alignment horizontal="center" vertical="center"/>
    </xf>
    <xf numFmtId="164" fontId="40" fillId="14" borderId="51" xfId="2" applyNumberFormat="1" applyFont="1" applyFill="1" applyBorder="1" applyAlignment="1">
      <alignment horizontal="center" vertical="center"/>
    </xf>
    <xf numFmtId="164" fontId="40" fillId="14" borderId="60" xfId="2" applyNumberFormat="1" applyFont="1" applyFill="1" applyBorder="1" applyAlignment="1">
      <alignment horizontal="center" vertical="center"/>
    </xf>
    <xf numFmtId="164" fontId="30" fillId="14" borderId="46" xfId="2" applyNumberFormat="1" applyFont="1" applyFill="1" applyBorder="1" applyAlignment="1">
      <alignment horizontal="center"/>
    </xf>
    <xf numFmtId="167" fontId="28" fillId="14" borderId="64" xfId="1" applyNumberFormat="1" applyFont="1" applyFill="1" applyBorder="1" applyAlignment="1">
      <alignment horizontal="center" vertical="center"/>
    </xf>
    <xf numFmtId="164" fontId="30" fillId="14" borderId="60" xfId="2" applyNumberFormat="1" applyFont="1" applyFill="1" applyBorder="1" applyAlignment="1">
      <alignment horizontal="center" vertical="center"/>
    </xf>
    <xf numFmtId="164" fontId="30" fillId="14" borderId="52" xfId="2" applyNumberFormat="1" applyFont="1" applyFill="1" applyBorder="1" applyAlignment="1">
      <alignment horizontal="center" vertical="center"/>
    </xf>
    <xf numFmtId="164" fontId="30" fillId="14" borderId="60" xfId="2" applyNumberFormat="1" applyFont="1" applyFill="1" applyBorder="1" applyAlignment="1">
      <alignment horizontal="center"/>
    </xf>
    <xf numFmtId="167" fontId="14" fillId="14" borderId="52" xfId="1" applyNumberFormat="1" applyFont="1" applyFill="1" applyBorder="1" applyAlignment="1">
      <alignment horizontal="center" vertical="center"/>
    </xf>
    <xf numFmtId="164" fontId="30" fillId="14" borderId="48" xfId="2" applyNumberFormat="1" applyFont="1" applyFill="1" applyBorder="1" applyAlignment="1">
      <alignment horizontal="center" vertical="center"/>
    </xf>
    <xf numFmtId="167" fontId="28" fillId="14" borderId="12" xfId="1" applyNumberFormat="1" applyFont="1" applyFill="1" applyBorder="1" applyAlignment="1">
      <alignment horizontal="center" vertical="center"/>
    </xf>
    <xf numFmtId="44" fontId="13" fillId="14" borderId="76" xfId="1" applyFont="1" applyFill="1" applyBorder="1" applyAlignment="1">
      <alignment horizontal="center" vertical="center"/>
    </xf>
    <xf numFmtId="167" fontId="13" fillId="14" borderId="12" xfId="1" applyNumberFormat="1" applyFont="1" applyFill="1" applyBorder="1" applyAlignment="1">
      <alignment horizontal="center" vertical="center"/>
    </xf>
    <xf numFmtId="164" fontId="5" fillId="14" borderId="38" xfId="2" applyNumberFormat="1" applyFont="1" applyFill="1" applyBorder="1" applyAlignment="1">
      <alignment horizontal="center"/>
    </xf>
    <xf numFmtId="167" fontId="28" fillId="14" borderId="61" xfId="1" applyNumberFormat="1" applyFont="1" applyFill="1" applyBorder="1" applyAlignment="1">
      <alignment horizontal="center" vertical="center"/>
    </xf>
    <xf numFmtId="0" fontId="0" fillId="14" borderId="0" xfId="0" applyFill="1"/>
    <xf numFmtId="0" fontId="8" fillId="14" borderId="40" xfId="0" applyFont="1" applyFill="1" applyBorder="1" applyAlignment="1">
      <alignment horizontal="center" vertical="center"/>
    </xf>
    <xf numFmtId="0" fontId="8" fillId="14" borderId="8" xfId="0" applyFont="1" applyFill="1" applyBorder="1" applyAlignment="1">
      <alignment horizontal="left" vertical="center"/>
    </xf>
    <xf numFmtId="44" fontId="8" fillId="14" borderId="19" xfId="1" applyFont="1" applyFill="1" applyBorder="1" applyAlignment="1">
      <alignment horizontal="left" vertical="center"/>
    </xf>
    <xf numFmtId="164" fontId="30" fillId="14" borderId="39" xfId="2" applyNumberFormat="1" applyFont="1" applyFill="1" applyBorder="1" applyAlignment="1">
      <alignment horizontal="center" vertical="center"/>
    </xf>
    <xf numFmtId="164" fontId="30" fillId="14" borderId="28" xfId="2" applyNumberFormat="1" applyFont="1" applyFill="1" applyBorder="1" applyAlignment="1">
      <alignment horizontal="center" vertical="center"/>
    </xf>
    <xf numFmtId="164" fontId="30" fillId="14" borderId="85" xfId="2" applyNumberFormat="1" applyFont="1" applyFill="1" applyBorder="1" applyAlignment="1">
      <alignment horizontal="center" vertical="center"/>
    </xf>
    <xf numFmtId="164" fontId="30" fillId="14" borderId="89" xfId="2" applyNumberFormat="1" applyFont="1" applyFill="1" applyBorder="1" applyAlignment="1">
      <alignment horizontal="center" vertical="center"/>
    </xf>
    <xf numFmtId="44" fontId="25" fillId="14" borderId="14" xfId="1" applyFont="1" applyFill="1" applyBorder="1" applyAlignment="1">
      <alignment horizontal="center" vertical="center"/>
    </xf>
    <xf numFmtId="164" fontId="30" fillId="14" borderId="28" xfId="2" applyNumberFormat="1" applyFont="1" applyFill="1" applyBorder="1" applyAlignment="1">
      <alignment vertical="center"/>
    </xf>
    <xf numFmtId="164" fontId="30" fillId="14" borderId="13" xfId="2" applyNumberFormat="1" applyFont="1" applyFill="1" applyBorder="1" applyAlignment="1">
      <alignment vertical="center"/>
    </xf>
    <xf numFmtId="164" fontId="30" fillId="14" borderId="90" xfId="2" applyNumberFormat="1" applyFont="1" applyFill="1" applyBorder="1" applyAlignment="1">
      <alignment vertical="center"/>
    </xf>
    <xf numFmtId="164" fontId="30" fillId="14" borderId="89" xfId="2" applyNumberFormat="1" applyFont="1" applyFill="1" applyBorder="1" applyAlignment="1">
      <alignment vertical="center"/>
    </xf>
    <xf numFmtId="44" fontId="14" fillId="14" borderId="91" xfId="1" applyFont="1" applyFill="1" applyBorder="1" applyAlignment="1">
      <alignment vertical="center"/>
    </xf>
    <xf numFmtId="164" fontId="30" fillId="14" borderId="92" xfId="2" applyNumberFormat="1" applyFont="1" applyFill="1" applyBorder="1" applyAlignment="1">
      <alignment horizontal="center" vertical="center"/>
    </xf>
    <xf numFmtId="44" fontId="14" fillId="14" borderId="62" xfId="1" applyFont="1" applyFill="1" applyBorder="1" applyAlignment="1">
      <alignment horizontal="center" vertical="center"/>
    </xf>
    <xf numFmtId="164" fontId="30" fillId="14" borderId="13" xfId="2" applyNumberFormat="1" applyFont="1" applyFill="1" applyBorder="1" applyAlignment="1">
      <alignment horizontal="center" vertical="center"/>
    </xf>
    <xf numFmtId="164" fontId="30" fillId="14" borderId="90" xfId="2" applyNumberFormat="1" applyFont="1" applyFill="1" applyBorder="1" applyAlignment="1">
      <alignment horizontal="center" vertical="center"/>
    </xf>
    <xf numFmtId="44" fontId="13" fillId="14" borderId="14" xfId="1" applyFont="1" applyFill="1" applyBorder="1" applyAlignment="1">
      <alignment vertical="center"/>
    </xf>
    <xf numFmtId="164" fontId="14" fillId="14" borderId="46" xfId="2" applyNumberFormat="1" applyFont="1" applyFill="1" applyBorder="1" applyAlignment="1">
      <alignment horizontal="center" vertical="center"/>
    </xf>
    <xf numFmtId="167" fontId="14" fillId="14" borderId="64" xfId="1" applyNumberFormat="1" applyFont="1" applyFill="1" applyBorder="1" applyAlignment="1">
      <alignment horizontal="center" vertical="center"/>
    </xf>
    <xf numFmtId="164" fontId="28" fillId="14" borderId="86" xfId="2" applyNumberFormat="1" applyFont="1" applyFill="1" applyBorder="1" applyAlignment="1">
      <alignment horizontal="center" vertical="center"/>
    </xf>
    <xf numFmtId="167" fontId="25" fillId="14" borderId="52" xfId="1" applyNumberFormat="1" applyFont="1" applyFill="1" applyBorder="1" applyAlignment="1">
      <alignment vertical="center"/>
    </xf>
    <xf numFmtId="164" fontId="30" fillId="14" borderId="46" xfId="2" applyNumberFormat="1" applyFont="1" applyFill="1" applyBorder="1" applyAlignment="1">
      <alignment horizontal="center" vertical="center"/>
    </xf>
    <xf numFmtId="167" fontId="25" fillId="14" borderId="64" xfId="1" applyNumberFormat="1" applyFont="1" applyFill="1" applyBorder="1" applyAlignment="1">
      <alignment horizontal="center" vertical="center"/>
    </xf>
    <xf numFmtId="164" fontId="39" fillId="14" borderId="86" xfId="2" applyNumberFormat="1" applyFont="1" applyFill="1" applyBorder="1" applyAlignment="1">
      <alignment horizontal="center" vertical="center"/>
    </xf>
    <xf numFmtId="44" fontId="13" fillId="14" borderId="71" xfId="1" applyFont="1" applyFill="1" applyBorder="1" applyAlignment="1">
      <alignment vertical="center"/>
    </xf>
    <xf numFmtId="167" fontId="14" fillId="14" borderId="80" xfId="1" applyNumberFormat="1" applyFont="1" applyFill="1" applyBorder="1" applyAlignment="1">
      <alignment vertical="center"/>
    </xf>
    <xf numFmtId="164" fontId="5" fillId="14" borderId="88" xfId="0" applyNumberFormat="1" applyFont="1" applyFill="1" applyBorder="1" applyAlignment="1">
      <alignment vertical="center"/>
    </xf>
    <xf numFmtId="164" fontId="5" fillId="0" borderId="11" xfId="2" applyNumberFormat="1" applyFont="1" applyBorder="1" applyAlignment="1">
      <alignment horizontal="center" vertical="center"/>
    </xf>
    <xf numFmtId="0" fontId="8" fillId="14" borderId="4" xfId="0" applyFont="1" applyFill="1" applyBorder="1" applyAlignment="1">
      <alignment horizontal="center" vertical="center"/>
    </xf>
    <xf numFmtId="0" fontId="8" fillId="14" borderId="4" xfId="0" applyFont="1" applyFill="1" applyBorder="1" applyAlignment="1">
      <alignment horizontal="left" vertical="center"/>
    </xf>
    <xf numFmtId="44" fontId="8" fillId="14" borderId="77" xfId="1" applyFont="1" applyFill="1" applyBorder="1" applyAlignment="1">
      <alignment horizontal="left" vertical="center"/>
    </xf>
    <xf numFmtId="44" fontId="8" fillId="14" borderId="51" xfId="1" applyFont="1" applyFill="1" applyBorder="1" applyAlignment="1">
      <alignment horizontal="left" vertical="center"/>
    </xf>
    <xf numFmtId="44" fontId="8" fillId="14" borderId="60" xfId="1" applyFont="1" applyFill="1" applyBorder="1" applyAlignment="1">
      <alignment horizontal="left" vertical="center"/>
    </xf>
    <xf numFmtId="44" fontId="8" fillId="14" borderId="46" xfId="1" applyFont="1" applyFill="1" applyBorder="1" applyAlignment="1">
      <alignment horizontal="left" vertical="center"/>
    </xf>
    <xf numFmtId="44" fontId="8" fillId="14" borderId="64" xfId="1" applyFont="1" applyFill="1" applyBorder="1" applyAlignment="1">
      <alignment horizontal="left" vertical="center"/>
    </xf>
    <xf numFmtId="0" fontId="30" fillId="14" borderId="3" xfId="1" applyNumberFormat="1" applyFont="1" applyFill="1" applyBorder="1" applyAlignment="1">
      <alignment horizontal="center"/>
    </xf>
    <xf numFmtId="0" fontId="30" fillId="14" borderId="1" xfId="2" applyNumberFormat="1" applyFont="1" applyFill="1" applyBorder="1" applyAlignment="1">
      <alignment horizontal="center"/>
    </xf>
    <xf numFmtId="0" fontId="30" fillId="14" borderId="43" xfId="2" applyNumberFormat="1" applyFont="1" applyFill="1" applyBorder="1" applyAlignment="1">
      <alignment horizontal="center"/>
    </xf>
    <xf numFmtId="0" fontId="30" fillId="14" borderId="76" xfId="2" applyNumberFormat="1" applyFont="1" applyFill="1" applyBorder="1" applyAlignment="1">
      <alignment horizontal="center"/>
    </xf>
    <xf numFmtId="0" fontId="8" fillId="14" borderId="31" xfId="0" applyFont="1" applyFill="1" applyBorder="1" applyAlignment="1">
      <alignment horizontal="center" vertical="center"/>
    </xf>
    <xf numFmtId="0" fontId="41" fillId="14" borderId="3" xfId="0" applyFont="1" applyFill="1" applyBorder="1" applyAlignment="1">
      <alignment horizontal="left" vertical="center"/>
    </xf>
    <xf numFmtId="44" fontId="30" fillId="14" borderId="47" xfId="1" applyFont="1" applyFill="1" applyBorder="1" applyAlignment="1">
      <alignment horizontal="left" vertical="center"/>
    </xf>
    <xf numFmtId="164" fontId="30" fillId="14" borderId="2" xfId="2" applyNumberFormat="1" applyFont="1" applyFill="1" applyBorder="1" applyAlignment="1">
      <alignment horizontal="left" vertical="center"/>
    </xf>
    <xf numFmtId="44" fontId="30" fillId="14" borderId="38" xfId="1" applyFont="1" applyFill="1" applyBorder="1" applyAlignment="1">
      <alignment horizontal="left" vertical="center"/>
    </xf>
    <xf numFmtId="44" fontId="13" fillId="14" borderId="61" xfId="1" applyFont="1" applyFill="1" applyBorder="1" applyAlignment="1">
      <alignment horizontal="left" vertical="center"/>
    </xf>
    <xf numFmtId="164" fontId="30" fillId="14" borderId="3" xfId="2" applyNumberFormat="1" applyFont="1" applyFill="1" applyBorder="1" applyAlignment="1">
      <alignment horizontal="center" vertical="center"/>
    </xf>
    <xf numFmtId="44" fontId="39" fillId="14" borderId="45" xfId="1" applyFont="1" applyFill="1" applyBorder="1" applyAlignment="1">
      <alignment horizontal="center" vertical="center"/>
    </xf>
    <xf numFmtId="44" fontId="8" fillId="15" borderId="11" xfId="1" applyFont="1" applyFill="1" applyBorder="1" applyAlignment="1">
      <alignment horizontal="left" vertical="center"/>
    </xf>
    <xf numFmtId="44" fontId="8" fillId="15" borderId="3" xfId="1" applyFont="1" applyFill="1" applyBorder="1" applyAlignment="1">
      <alignment horizontal="left" vertical="center"/>
    </xf>
    <xf numFmtId="44" fontId="8" fillId="15" borderId="3" xfId="1" applyFont="1" applyFill="1" applyBorder="1" applyAlignment="1">
      <alignment horizontal="right" vertical="center"/>
    </xf>
    <xf numFmtId="44" fontId="10" fillId="15" borderId="38" xfId="1" applyFont="1" applyFill="1" applyBorder="1" applyAlignment="1">
      <alignment horizontal="left" vertical="center"/>
    </xf>
    <xf numFmtId="0" fontId="46" fillId="4" borderId="3" xfId="0" applyFont="1" applyFill="1" applyBorder="1" applyAlignment="1">
      <alignment vertical="center"/>
    </xf>
    <xf numFmtId="44" fontId="8" fillId="6" borderId="46" xfId="1" applyFont="1" applyFill="1" applyBorder="1" applyAlignment="1">
      <alignment horizontal="left" vertical="center"/>
    </xf>
    <xf numFmtId="44" fontId="8" fillId="6" borderId="64" xfId="1" applyFont="1" applyFill="1" applyBorder="1" applyAlignment="1">
      <alignment horizontal="left" vertical="center"/>
    </xf>
    <xf numFmtId="0" fontId="9" fillId="6" borderId="38" xfId="0" applyFont="1" applyFill="1" applyBorder="1" applyAlignment="1">
      <alignment horizontal="center" vertical="center"/>
    </xf>
    <xf numFmtId="0" fontId="9" fillId="6" borderId="12" xfId="0" applyFont="1" applyFill="1" applyBorder="1" applyAlignment="1">
      <alignment horizontal="center" vertical="center"/>
    </xf>
    <xf numFmtId="44" fontId="8" fillId="6" borderId="88" xfId="1" applyFont="1" applyFill="1" applyBorder="1" applyAlignment="1">
      <alignment horizontal="left" vertical="center"/>
    </xf>
    <xf numFmtId="44" fontId="8" fillId="6" borderId="38" xfId="1" applyFont="1" applyFill="1" applyBorder="1" applyAlignment="1">
      <alignment horizontal="left" vertical="center"/>
    </xf>
    <xf numFmtId="44" fontId="30" fillId="6" borderId="38" xfId="1" applyFont="1" applyFill="1" applyBorder="1" applyAlignment="1">
      <alignment horizontal="center"/>
    </xf>
    <xf numFmtId="44" fontId="30" fillId="6" borderId="61" xfId="1" applyFont="1" applyFill="1" applyBorder="1" applyAlignment="1">
      <alignment horizontal="center"/>
    </xf>
    <xf numFmtId="44" fontId="30" fillId="6" borderId="38" xfId="1" applyFont="1" applyFill="1" applyBorder="1" applyAlignment="1">
      <alignment horizontal="left" vertical="center"/>
    </xf>
    <xf numFmtId="44" fontId="30" fillId="6" borderId="61" xfId="1" applyFont="1" applyFill="1" applyBorder="1" applyAlignment="1">
      <alignment horizontal="left" vertical="center"/>
    </xf>
    <xf numFmtId="164" fontId="5" fillId="3" borderId="38" xfId="0" applyNumberFormat="1" applyFont="1" applyFill="1" applyBorder="1" applyAlignment="1">
      <alignment horizontal="center"/>
    </xf>
    <xf numFmtId="44" fontId="5" fillId="3" borderId="12" xfId="0" applyNumberFormat="1" applyFont="1" applyFill="1" applyBorder="1" applyAlignment="1">
      <alignment horizontal="center"/>
    </xf>
    <xf numFmtId="44" fontId="25" fillId="14" borderId="80" xfId="0" applyNumberFormat="1" applyFont="1" applyFill="1" applyBorder="1" applyAlignment="1">
      <alignment vertical="center"/>
    </xf>
    <xf numFmtId="44" fontId="45" fillId="10" borderId="14" xfId="0" applyNumberFormat="1" applyFont="1" applyFill="1" applyBorder="1" applyAlignment="1">
      <alignment vertical="center"/>
    </xf>
    <xf numFmtId="44" fontId="5" fillId="9" borderId="12" xfId="1" applyFont="1" applyFill="1" applyBorder="1" applyAlignment="1">
      <alignment horizontal="center"/>
    </xf>
    <xf numFmtId="44" fontId="30" fillId="14" borderId="43" xfId="2" applyNumberFormat="1" applyFont="1" applyFill="1" applyBorder="1" applyAlignment="1">
      <alignment horizontal="center"/>
    </xf>
    <xf numFmtId="167" fontId="47" fillId="10" borderId="90" xfId="1" applyNumberFormat="1" applyFont="1" applyFill="1" applyBorder="1" applyAlignment="1">
      <alignment vertical="center"/>
    </xf>
    <xf numFmtId="167" fontId="15" fillId="9" borderId="61" xfId="1" applyNumberFormat="1" applyFont="1" applyFill="1" applyBorder="1" applyAlignment="1">
      <alignment horizontal="center"/>
    </xf>
    <xf numFmtId="44" fontId="5" fillId="13" borderId="12" xfId="1" applyFont="1" applyFill="1" applyBorder="1"/>
    <xf numFmtId="44" fontId="5" fillId="13" borderId="27" xfId="1" applyFont="1" applyFill="1" applyBorder="1"/>
    <xf numFmtId="44" fontId="39" fillId="14" borderId="43" xfId="1" applyFont="1" applyFill="1" applyBorder="1" applyAlignment="1">
      <alignment horizontal="center"/>
    </xf>
    <xf numFmtId="43" fontId="18" fillId="13" borderId="65" xfId="2" applyFont="1" applyFill="1" applyBorder="1" applyAlignment="1">
      <alignment horizontal="center"/>
    </xf>
    <xf numFmtId="0" fontId="9" fillId="4" borderId="1" xfId="0" applyFont="1" applyFill="1" applyBorder="1" applyAlignment="1">
      <alignment horizontal="left" vertical="center"/>
    </xf>
    <xf numFmtId="0" fontId="9" fillId="0" borderId="38" xfId="0" applyFont="1" applyBorder="1" applyAlignment="1">
      <alignment horizontal="center" vertical="center"/>
    </xf>
    <xf numFmtId="44" fontId="3" fillId="0" borderId="0" xfId="0" applyNumberFormat="1" applyFont="1" applyAlignment="1">
      <alignment horizontal="center" vertical="center"/>
    </xf>
    <xf numFmtId="44" fontId="11" fillId="0" borderId="0" xfId="0" applyNumberFormat="1" applyFont="1" applyAlignment="1">
      <alignment horizontal="center" vertical="center"/>
    </xf>
    <xf numFmtId="44" fontId="8" fillId="0" borderId="0" xfId="0" applyNumberFormat="1" applyFont="1" applyAlignment="1">
      <alignment horizontal="center" vertical="center"/>
    </xf>
    <xf numFmtId="0" fontId="24" fillId="4" borderId="0" xfId="0" applyFont="1" applyFill="1" applyAlignment="1">
      <alignment horizontal="center" vertical="center"/>
    </xf>
    <xf numFmtId="44" fontId="8" fillId="4" borderId="0" xfId="0" applyNumberFormat="1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44" fontId="24" fillId="4" borderId="0" xfId="1" applyFont="1" applyFill="1" applyBorder="1" applyAlignment="1">
      <alignment horizontal="center" vertical="center"/>
    </xf>
    <xf numFmtId="164" fontId="24" fillId="4" borderId="0" xfId="2" applyNumberFormat="1" applyFont="1" applyFill="1" applyBorder="1" applyAlignment="1">
      <alignment horizontal="center" vertical="center"/>
    </xf>
    <xf numFmtId="43" fontId="24" fillId="4" borderId="0" xfId="2" applyFont="1" applyFill="1" applyBorder="1" applyAlignment="1">
      <alignment horizontal="center" vertical="center"/>
    </xf>
    <xf numFmtId="0" fontId="8" fillId="4" borderId="0" xfId="0" applyFont="1" applyFill="1" applyAlignment="1">
      <alignment vertical="center"/>
    </xf>
    <xf numFmtId="44" fontId="24" fillId="4" borderId="0" xfId="0" applyNumberFormat="1" applyFont="1" applyFill="1" applyAlignment="1">
      <alignment vertical="center"/>
    </xf>
    <xf numFmtId="0" fontId="8" fillId="4" borderId="39" xfId="0" applyFont="1" applyFill="1" applyBorder="1" applyAlignment="1">
      <alignment horizontal="center" vertical="center"/>
    </xf>
    <xf numFmtId="0" fontId="8" fillId="4" borderId="13" xfId="0" applyFont="1" applyFill="1" applyBorder="1" applyAlignment="1">
      <alignment horizontal="left" vertical="center"/>
    </xf>
    <xf numFmtId="0" fontId="9" fillId="0" borderId="13" xfId="0" applyFont="1" applyBorder="1" applyAlignment="1">
      <alignment horizontal="center" vertical="center"/>
    </xf>
    <xf numFmtId="44" fontId="8" fillId="4" borderId="13" xfId="1" applyFont="1" applyFill="1" applyBorder="1" applyAlignment="1">
      <alignment horizontal="left" vertical="center"/>
    </xf>
    <xf numFmtId="44" fontId="8" fillId="4" borderId="13" xfId="0" applyNumberFormat="1" applyFont="1" applyFill="1" applyBorder="1" applyAlignment="1">
      <alignment horizontal="center" vertical="center"/>
    </xf>
    <xf numFmtId="44" fontId="8" fillId="4" borderId="14" xfId="1" applyFont="1" applyFill="1" applyBorder="1" applyAlignment="1">
      <alignment horizontal="center" vertical="center"/>
    </xf>
    <xf numFmtId="0" fontId="8" fillId="4" borderId="66" xfId="0" applyFont="1" applyFill="1" applyBorder="1" applyAlignment="1">
      <alignment horizontal="center" vertical="center"/>
    </xf>
    <xf numFmtId="44" fontId="8" fillId="4" borderId="4" xfId="1" applyFont="1" applyFill="1" applyBorder="1" applyAlignment="1">
      <alignment horizontal="left" vertical="center"/>
    </xf>
    <xf numFmtId="0" fontId="8" fillId="4" borderId="4" xfId="0" applyFont="1" applyFill="1" applyBorder="1" applyAlignment="1">
      <alignment horizontal="left" vertical="center"/>
    </xf>
    <xf numFmtId="44" fontId="8" fillId="4" borderId="27" xfId="1" applyFont="1" applyFill="1" applyBorder="1" applyAlignment="1">
      <alignment horizontal="center" vertical="center"/>
    </xf>
    <xf numFmtId="0" fontId="48" fillId="0" borderId="0" xfId="0" applyFont="1" applyAlignment="1">
      <alignment horizontal="center" vertical="center"/>
    </xf>
    <xf numFmtId="0" fontId="50" fillId="0" borderId="0" xfId="0" applyFont="1"/>
    <xf numFmtId="44" fontId="50" fillId="0" borderId="0" xfId="0" applyNumberFormat="1" applyFont="1"/>
    <xf numFmtId="44" fontId="9" fillId="4" borderId="12" xfId="0" applyNumberFormat="1" applyFont="1" applyFill="1" applyBorder="1" applyAlignment="1">
      <alignment horizontal="center" vertical="center"/>
    </xf>
    <xf numFmtId="0" fontId="5" fillId="4" borderId="47" xfId="0" applyFont="1" applyFill="1" applyBorder="1" applyAlignment="1">
      <alignment horizontal="center" vertical="center"/>
    </xf>
    <xf numFmtId="44" fontId="0" fillId="0" borderId="0" xfId="0" applyNumberFormat="1"/>
    <xf numFmtId="44" fontId="0" fillId="4" borderId="0" xfId="0" applyNumberFormat="1" applyFill="1"/>
    <xf numFmtId="0" fontId="18" fillId="10" borderId="20" xfId="0" applyFont="1" applyFill="1" applyBorder="1" applyAlignment="1">
      <alignment horizontal="center" vertical="center"/>
    </xf>
    <xf numFmtId="0" fontId="18" fillId="10" borderId="20" xfId="0" applyFont="1" applyFill="1" applyBorder="1" applyAlignment="1">
      <alignment vertical="center"/>
    </xf>
    <xf numFmtId="44" fontId="18" fillId="10" borderId="20" xfId="0" applyNumberFormat="1" applyFont="1" applyFill="1" applyBorder="1" applyAlignment="1">
      <alignment vertical="center"/>
    </xf>
    <xf numFmtId="0" fontId="5" fillId="4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center" vertical="center"/>
    </xf>
    <xf numFmtId="0" fontId="15" fillId="0" borderId="46" xfId="0" applyFont="1" applyBorder="1" applyAlignment="1">
      <alignment horizontal="center" vertical="center"/>
    </xf>
    <xf numFmtId="0" fontId="15" fillId="4" borderId="47" xfId="0" applyFont="1" applyFill="1" applyBorder="1" applyAlignment="1">
      <alignment horizontal="left" vertical="center"/>
    </xf>
    <xf numFmtId="0" fontId="15" fillId="0" borderId="38" xfId="0" applyFont="1" applyBorder="1" applyAlignment="1">
      <alignment horizontal="center" vertical="center"/>
    </xf>
    <xf numFmtId="0" fontId="15" fillId="4" borderId="1" xfId="0" applyFont="1" applyFill="1" applyBorder="1" applyAlignment="1">
      <alignment horizontal="left" vertical="center"/>
    </xf>
    <xf numFmtId="0" fontId="26" fillId="0" borderId="0" xfId="0" applyFont="1" applyAlignment="1">
      <alignment horizontal="left" vertical="center"/>
    </xf>
    <xf numFmtId="0" fontId="27" fillId="0" borderId="0" xfId="0" applyFont="1" applyAlignment="1">
      <alignment horizontal="center" vertical="center"/>
    </xf>
    <xf numFmtId="0" fontId="26" fillId="0" borderId="0" xfId="0" applyFont="1" applyAlignment="1">
      <alignment vertical="center"/>
    </xf>
    <xf numFmtId="0" fontId="8" fillId="4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3" fillId="0" borderId="0" xfId="0" applyFont="1" applyAlignment="1">
      <alignment vertical="center"/>
    </xf>
    <xf numFmtId="0" fontId="26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15" fillId="4" borderId="1" xfId="0" applyFont="1" applyFill="1" applyBorder="1" applyAlignment="1">
      <alignment horizontal="center" vertical="center"/>
    </xf>
    <xf numFmtId="0" fontId="15" fillId="4" borderId="77" xfId="0" applyFont="1" applyFill="1" applyBorder="1" applyAlignment="1">
      <alignment horizontal="center" vertical="center"/>
    </xf>
    <xf numFmtId="0" fontId="15" fillId="4" borderId="38" xfId="0" applyFont="1" applyFill="1" applyBorder="1" applyAlignment="1">
      <alignment horizontal="center" vertical="center"/>
    </xf>
    <xf numFmtId="43" fontId="15" fillId="0" borderId="1" xfId="2" applyFont="1" applyBorder="1" applyAlignment="1">
      <alignment horizontal="center" vertical="center"/>
    </xf>
    <xf numFmtId="164" fontId="15" fillId="0" borderId="1" xfId="2" applyNumberFormat="1" applyFont="1" applyBorder="1" applyAlignment="1">
      <alignment vertical="center"/>
    </xf>
    <xf numFmtId="0" fontId="41" fillId="4" borderId="1" xfId="0" applyFont="1" applyFill="1" applyBorder="1" applyAlignment="1">
      <alignment horizontal="left" vertical="center"/>
    </xf>
    <xf numFmtId="164" fontId="41" fillId="4" borderId="1" xfId="2" applyNumberFormat="1" applyFont="1" applyFill="1" applyBorder="1" applyAlignment="1">
      <alignment vertical="center"/>
    </xf>
    <xf numFmtId="164" fontId="15" fillId="0" borderId="1" xfId="2" applyNumberFormat="1" applyFont="1" applyFill="1" applyBorder="1" applyAlignment="1">
      <alignment vertical="center"/>
    </xf>
    <xf numFmtId="43" fontId="15" fillId="0" borderId="1" xfId="2" applyFont="1" applyFill="1" applyBorder="1" applyAlignment="1">
      <alignment horizontal="center" vertical="center"/>
    </xf>
    <xf numFmtId="44" fontId="15" fillId="0" borderId="12" xfId="0" applyNumberFormat="1" applyFont="1" applyBorder="1" applyAlignment="1">
      <alignment horizontal="center" vertical="center"/>
    </xf>
    <xf numFmtId="0" fontId="18" fillId="3" borderId="46" xfId="0" applyFont="1" applyFill="1" applyBorder="1" applyAlignment="1">
      <alignment horizontal="center" vertical="center"/>
    </xf>
    <xf numFmtId="0" fontId="18" fillId="3" borderId="47" xfId="0" applyFont="1" applyFill="1" applyBorder="1" applyAlignment="1">
      <alignment horizontal="left" vertical="center"/>
    </xf>
    <xf numFmtId="0" fontId="18" fillId="3" borderId="47" xfId="0" applyFont="1" applyFill="1" applyBorder="1" applyAlignment="1">
      <alignment horizontal="center" vertical="center"/>
    </xf>
    <xf numFmtId="44" fontId="18" fillId="3" borderId="52" xfId="0" applyNumberFormat="1" applyFont="1" applyFill="1" applyBorder="1" applyAlignment="1">
      <alignment horizontal="center" vertical="center"/>
    </xf>
    <xf numFmtId="0" fontId="18" fillId="3" borderId="38" xfId="0" applyFont="1" applyFill="1" applyBorder="1" applyAlignment="1">
      <alignment horizontal="center" vertical="center"/>
    </xf>
    <xf numFmtId="0" fontId="18" fillId="3" borderId="1" xfId="0" applyFont="1" applyFill="1" applyBorder="1" applyAlignment="1">
      <alignment horizontal="left" vertical="center"/>
    </xf>
    <xf numFmtId="0" fontId="18" fillId="3" borderId="1" xfId="0" applyFont="1" applyFill="1" applyBorder="1" applyAlignment="1">
      <alignment horizontal="center" vertical="center"/>
    </xf>
    <xf numFmtId="44" fontId="18" fillId="3" borderId="12" xfId="0" applyNumberFormat="1" applyFont="1" applyFill="1" applyBorder="1" applyAlignment="1">
      <alignment horizontal="center" vertical="center"/>
    </xf>
    <xf numFmtId="0" fontId="15" fillId="3" borderId="1" xfId="0" applyFont="1" applyFill="1" applyBorder="1" applyAlignment="1">
      <alignment horizontal="center" vertical="center"/>
    </xf>
    <xf numFmtId="0" fontId="55" fillId="3" borderId="38" xfId="0" applyFont="1" applyFill="1" applyBorder="1" applyAlignment="1">
      <alignment horizontal="center" vertical="center"/>
    </xf>
    <xf numFmtId="0" fontId="55" fillId="3" borderId="1" xfId="0" applyFont="1" applyFill="1" applyBorder="1" applyAlignment="1">
      <alignment horizontal="left" vertical="center"/>
    </xf>
    <xf numFmtId="0" fontId="41" fillId="3" borderId="1" xfId="0" applyFont="1" applyFill="1" applyBorder="1" applyAlignment="1">
      <alignment horizontal="center" vertical="center"/>
    </xf>
    <xf numFmtId="0" fontId="55" fillId="3" borderId="1" xfId="0" applyFont="1" applyFill="1" applyBorder="1" applyAlignment="1">
      <alignment horizontal="center" vertical="center"/>
    </xf>
    <xf numFmtId="44" fontId="55" fillId="3" borderId="12" xfId="0" applyNumberFormat="1" applyFont="1" applyFill="1" applyBorder="1" applyAlignment="1">
      <alignment horizontal="center" vertical="center"/>
    </xf>
    <xf numFmtId="0" fontId="55" fillId="3" borderId="36" xfId="0" applyFont="1" applyFill="1" applyBorder="1" applyAlignment="1">
      <alignment horizontal="center" vertical="center"/>
    </xf>
    <xf numFmtId="0" fontId="55" fillId="3" borderId="22" xfId="0" applyFont="1" applyFill="1" applyBorder="1" applyAlignment="1">
      <alignment horizontal="left" vertical="center"/>
    </xf>
    <xf numFmtId="0" fontId="13" fillId="3" borderId="22" xfId="0" applyFont="1" applyFill="1" applyBorder="1" applyAlignment="1">
      <alignment horizontal="center" vertical="center"/>
    </xf>
    <xf numFmtId="164" fontId="14" fillId="3" borderId="22" xfId="2" applyNumberFormat="1" applyFont="1" applyFill="1" applyBorder="1" applyAlignment="1">
      <alignment horizontal="center" vertical="center"/>
    </xf>
    <xf numFmtId="0" fontId="15" fillId="4" borderId="47" xfId="0" applyFont="1" applyFill="1" applyBorder="1" applyAlignment="1">
      <alignment horizontal="center" vertical="center"/>
    </xf>
    <xf numFmtId="0" fontId="15" fillId="0" borderId="47" xfId="0" applyFont="1" applyBorder="1" applyAlignment="1">
      <alignment horizontal="center" vertical="center"/>
    </xf>
    <xf numFmtId="0" fontId="55" fillId="10" borderId="39" xfId="0" applyFont="1" applyFill="1" applyBorder="1" applyAlignment="1">
      <alignment horizontal="center" vertical="center"/>
    </xf>
    <xf numFmtId="0" fontId="55" fillId="10" borderId="13" xfId="0" applyFont="1" applyFill="1" applyBorder="1" applyAlignment="1">
      <alignment horizontal="center" vertical="center"/>
    </xf>
    <xf numFmtId="0" fontId="41" fillId="10" borderId="13" xfId="0" applyFont="1" applyFill="1" applyBorder="1" applyAlignment="1">
      <alignment horizontal="center" vertical="center"/>
    </xf>
    <xf numFmtId="0" fontId="18" fillId="16" borderId="74" xfId="0" applyFont="1" applyFill="1" applyBorder="1" applyAlignment="1">
      <alignment horizontal="center" vertical="center" wrapText="1"/>
    </xf>
    <xf numFmtId="0" fontId="18" fillId="16" borderId="20" xfId="0" applyFont="1" applyFill="1" applyBorder="1" applyAlignment="1">
      <alignment horizontal="center" vertical="center" wrapText="1"/>
    </xf>
    <xf numFmtId="0" fontId="18" fillId="16" borderId="20" xfId="0" applyFont="1" applyFill="1" applyBorder="1" applyAlignment="1">
      <alignment horizontal="center" vertical="center"/>
    </xf>
    <xf numFmtId="44" fontId="18" fillId="16" borderId="20" xfId="0" applyNumberFormat="1" applyFont="1" applyFill="1" applyBorder="1" applyAlignment="1">
      <alignment horizontal="center" vertical="center" wrapText="1"/>
    </xf>
    <xf numFmtId="0" fontId="18" fillId="4" borderId="66" xfId="0" applyFont="1" applyFill="1" applyBorder="1" applyAlignment="1">
      <alignment horizontal="center" vertical="center"/>
    </xf>
    <xf numFmtId="0" fontId="18" fillId="4" borderId="4" xfId="0" applyFont="1" applyFill="1" applyBorder="1" applyAlignment="1">
      <alignment vertical="center"/>
    </xf>
    <xf numFmtId="44" fontId="18" fillId="4" borderId="4" xfId="1" applyFont="1" applyFill="1" applyBorder="1" applyAlignment="1">
      <alignment horizontal="left" vertical="center"/>
    </xf>
    <xf numFmtId="44" fontId="18" fillId="0" borderId="4" xfId="0" applyNumberFormat="1" applyFont="1" applyBorder="1" applyAlignment="1">
      <alignment horizontal="center" vertical="center"/>
    </xf>
    <xf numFmtId="0" fontId="18" fillId="4" borderId="38" xfId="0" applyFont="1" applyFill="1" applyBorder="1" applyAlignment="1">
      <alignment horizontal="center" vertical="center"/>
    </xf>
    <xf numFmtId="0" fontId="18" fillId="4" borderId="1" xfId="0" applyFont="1" applyFill="1" applyBorder="1" applyAlignment="1">
      <alignment vertical="center"/>
    </xf>
    <xf numFmtId="44" fontId="18" fillId="4" borderId="1" xfId="1" applyFont="1" applyFill="1" applyBorder="1" applyAlignment="1">
      <alignment horizontal="left" vertical="center"/>
    </xf>
    <xf numFmtId="44" fontId="18" fillId="0" borderId="1" xfId="0" applyNumberFormat="1" applyFont="1" applyBorder="1" applyAlignment="1">
      <alignment horizontal="center" vertical="center"/>
    </xf>
    <xf numFmtId="0" fontId="18" fillId="4" borderId="46" xfId="0" applyFont="1" applyFill="1" applyBorder="1" applyAlignment="1">
      <alignment horizontal="center" vertical="center"/>
    </xf>
    <xf numFmtId="0" fontId="18" fillId="4" borderId="47" xfId="0" applyFont="1" applyFill="1" applyBorder="1" applyAlignment="1">
      <alignment vertical="center"/>
    </xf>
    <xf numFmtId="44" fontId="18" fillId="4" borderId="47" xfId="1" applyFont="1" applyFill="1" applyBorder="1" applyAlignment="1">
      <alignment horizontal="left" vertical="center"/>
    </xf>
    <xf numFmtId="44" fontId="18" fillId="0" borderId="47" xfId="0" applyNumberFormat="1" applyFont="1" applyBorder="1" applyAlignment="1">
      <alignment horizontal="center" vertical="center"/>
    </xf>
    <xf numFmtId="0" fontId="18" fillId="10" borderId="74" xfId="0" applyFont="1" applyFill="1" applyBorder="1" applyAlignment="1">
      <alignment horizontal="center" vertical="center"/>
    </xf>
    <xf numFmtId="44" fontId="18" fillId="16" borderId="20" xfId="1" applyFont="1" applyFill="1" applyBorder="1" applyAlignment="1">
      <alignment horizontal="center" vertical="center" wrapText="1"/>
    </xf>
    <xf numFmtId="0" fontId="0" fillId="4" borderId="0" xfId="0" applyFill="1" applyAlignment="1">
      <alignment horizontal="center"/>
    </xf>
    <xf numFmtId="49" fontId="56" fillId="0" borderId="0" xfId="0" applyNumberFormat="1" applyFont="1" applyAlignment="1">
      <alignment horizontal="center" vertical="center"/>
    </xf>
    <xf numFmtId="0" fontId="56" fillId="0" borderId="0" xfId="0" applyFont="1" applyAlignment="1">
      <alignment vertical="center"/>
    </xf>
    <xf numFmtId="0" fontId="15" fillId="10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56" fillId="0" borderId="0" xfId="0" applyFont="1" applyAlignment="1">
      <alignment horizontal="center"/>
    </xf>
    <xf numFmtId="44" fontId="56" fillId="0" borderId="0" xfId="1" applyFont="1" applyAlignment="1">
      <alignment horizontal="center"/>
    </xf>
    <xf numFmtId="169" fontId="0" fillId="0" borderId="0" xfId="0" applyNumberFormat="1"/>
    <xf numFmtId="0" fontId="11" fillId="0" borderId="0" xfId="0" applyFont="1" applyAlignment="1">
      <alignment horizontal="center"/>
    </xf>
    <xf numFmtId="0" fontId="27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44" fontId="11" fillId="0" borderId="0" xfId="1" applyFont="1" applyAlignment="1">
      <alignment horizontal="center"/>
    </xf>
    <xf numFmtId="0" fontId="56" fillId="0" borderId="0" xfId="0" applyFont="1"/>
    <xf numFmtId="44" fontId="3" fillId="0" borderId="0" xfId="1" applyFont="1" applyAlignment="1">
      <alignment horizontal="center"/>
    </xf>
    <xf numFmtId="44" fontId="11" fillId="0" borderId="0" xfId="0" applyNumberFormat="1" applyFont="1" applyAlignment="1">
      <alignment horizontal="center"/>
    </xf>
    <xf numFmtId="164" fontId="15" fillId="4" borderId="1" xfId="2" applyNumberFormat="1" applyFont="1" applyFill="1" applyBorder="1" applyAlignment="1">
      <alignment vertical="center"/>
    </xf>
    <xf numFmtId="0" fontId="15" fillId="4" borderId="1" xfId="0" applyFont="1" applyFill="1" applyBorder="1" applyAlignment="1">
      <alignment horizontal="left" vertical="center" wrapText="1"/>
    </xf>
    <xf numFmtId="0" fontId="53" fillId="0" borderId="0" xfId="0" applyFont="1" applyAlignment="1">
      <alignment horizontal="left" vertical="center"/>
    </xf>
    <xf numFmtId="0" fontId="59" fillId="0" borderId="33" xfId="0" applyFont="1" applyBorder="1" applyAlignment="1">
      <alignment horizontal="left" vertical="center"/>
    </xf>
    <xf numFmtId="0" fontId="59" fillId="0" borderId="3" xfId="0" applyFont="1" applyBorder="1" applyAlignment="1">
      <alignment horizontal="left" vertical="center"/>
    </xf>
    <xf numFmtId="0" fontId="58" fillId="0" borderId="51" xfId="0" applyFont="1" applyBorder="1" applyAlignment="1">
      <alignment horizontal="left" vertical="center"/>
    </xf>
    <xf numFmtId="0" fontId="57" fillId="10" borderId="28" xfId="0" applyFont="1" applyFill="1" applyBorder="1" applyAlignment="1">
      <alignment horizontal="left" vertical="center"/>
    </xf>
    <xf numFmtId="0" fontId="18" fillId="16" borderId="8" xfId="0" applyFont="1" applyFill="1" applyBorder="1" applyAlignment="1">
      <alignment horizontal="left" vertical="center" wrapText="1"/>
    </xf>
    <xf numFmtId="0" fontId="18" fillId="10" borderId="8" xfId="0" applyFont="1" applyFill="1" applyBorder="1" applyAlignment="1">
      <alignment horizontal="left" vertical="center"/>
    </xf>
    <xf numFmtId="0" fontId="8" fillId="4" borderId="28" xfId="0" applyFont="1" applyFill="1" applyBorder="1" applyAlignment="1">
      <alignment horizontal="left" vertical="center"/>
    </xf>
    <xf numFmtId="0" fontId="48" fillId="0" borderId="0" xfId="0" applyFont="1" applyAlignment="1">
      <alignment horizontal="left" vertical="center"/>
    </xf>
    <xf numFmtId="0" fontId="50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0" fontId="18" fillId="2" borderId="39" xfId="0" applyFont="1" applyFill="1" applyBorder="1" applyAlignment="1">
      <alignment horizontal="center" vertical="center"/>
    </xf>
    <xf numFmtId="0" fontId="18" fillId="2" borderId="13" xfId="0" applyFont="1" applyFill="1" applyBorder="1" applyAlignment="1">
      <alignment horizontal="center" vertical="center"/>
    </xf>
    <xf numFmtId="0" fontId="18" fillId="2" borderId="14" xfId="0" applyFont="1" applyFill="1" applyBorder="1" applyAlignment="1">
      <alignment horizontal="center" vertical="center"/>
    </xf>
    <xf numFmtId="0" fontId="61" fillId="4" borderId="3" xfId="0" applyFont="1" applyFill="1" applyBorder="1" applyAlignment="1">
      <alignment horizontal="left" vertical="center"/>
    </xf>
    <xf numFmtId="0" fontId="62" fillId="3" borderId="10" xfId="0" applyFont="1" applyFill="1" applyBorder="1" applyAlignment="1">
      <alignment horizontal="left" vertical="center"/>
    </xf>
    <xf numFmtId="0" fontId="63" fillId="4" borderId="11" xfId="0" applyFont="1" applyFill="1" applyBorder="1" applyAlignment="1">
      <alignment horizontal="left" vertical="center"/>
    </xf>
    <xf numFmtId="0" fontId="63" fillId="4" borderId="3" xfId="0" applyFont="1" applyFill="1" applyBorder="1" applyAlignment="1">
      <alignment horizontal="left" vertical="center"/>
    </xf>
    <xf numFmtId="0" fontId="63" fillId="4" borderId="51" xfId="0" applyFont="1" applyFill="1" applyBorder="1" applyAlignment="1">
      <alignment horizontal="left" vertical="center"/>
    </xf>
    <xf numFmtId="0" fontId="61" fillId="4" borderId="1" xfId="0" applyFont="1" applyFill="1" applyBorder="1" applyAlignment="1">
      <alignment horizontal="left" vertical="center"/>
    </xf>
    <xf numFmtId="0" fontId="62" fillId="3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60" fillId="0" borderId="1" xfId="0" applyFont="1" applyBorder="1" applyAlignment="1">
      <alignment horizontal="left" vertical="center"/>
    </xf>
    <xf numFmtId="0" fontId="18" fillId="2" borderId="9" xfId="0" applyFont="1" applyFill="1" applyBorder="1" applyAlignment="1">
      <alignment horizontal="center" vertical="center"/>
    </xf>
    <xf numFmtId="0" fontId="18" fillId="2" borderId="90" xfId="0" applyFont="1" applyFill="1" applyBorder="1" applyAlignment="1">
      <alignment horizontal="center" vertical="center"/>
    </xf>
    <xf numFmtId="44" fontId="14" fillId="3" borderId="9" xfId="1" applyFont="1" applyFill="1" applyBorder="1" applyAlignment="1">
      <alignment horizontal="left" vertical="center"/>
    </xf>
    <xf numFmtId="44" fontId="15" fillId="4" borderId="43" xfId="1" applyFont="1" applyFill="1" applyBorder="1" applyAlignment="1">
      <alignment horizontal="center" vertical="center"/>
    </xf>
    <xf numFmtId="44" fontId="15" fillId="4" borderId="43" xfId="1" applyFont="1" applyFill="1" applyBorder="1" applyAlignment="1">
      <alignment horizontal="left" vertical="center"/>
    </xf>
    <xf numFmtId="44" fontId="55" fillId="3" borderId="43" xfId="1" applyFont="1" applyFill="1" applyBorder="1" applyAlignment="1">
      <alignment horizontal="left" vertical="center"/>
    </xf>
    <xf numFmtId="44" fontId="15" fillId="0" borderId="43" xfId="1" applyFont="1" applyFill="1" applyBorder="1" applyAlignment="1">
      <alignment horizontal="left" vertical="center"/>
    </xf>
    <xf numFmtId="44" fontId="41" fillId="4" borderId="43" xfId="1" applyFont="1" applyFill="1" applyBorder="1" applyAlignment="1">
      <alignment horizontal="left" vertical="center"/>
    </xf>
    <xf numFmtId="44" fontId="15" fillId="0" borderId="43" xfId="1" applyFont="1" applyFill="1" applyBorder="1" applyAlignment="1">
      <alignment horizontal="right" vertical="center"/>
    </xf>
    <xf numFmtId="44" fontId="9" fillId="4" borderId="43" xfId="1" applyFont="1" applyFill="1" applyBorder="1" applyAlignment="1">
      <alignment horizontal="left" vertical="center"/>
    </xf>
    <xf numFmtId="44" fontId="9" fillId="0" borderId="43" xfId="1" applyFont="1" applyFill="1" applyBorder="1" applyAlignment="1">
      <alignment horizontal="left" vertical="center"/>
    </xf>
    <xf numFmtId="44" fontId="18" fillId="3" borderId="43" xfId="1" applyFont="1" applyFill="1" applyBorder="1" applyAlignment="1">
      <alignment horizontal="left" vertical="center"/>
    </xf>
    <xf numFmtId="44" fontId="15" fillId="4" borderId="48" xfId="1" applyFont="1" applyFill="1" applyBorder="1" applyAlignment="1">
      <alignment horizontal="left" vertical="center"/>
    </xf>
    <xf numFmtId="44" fontId="18" fillId="3" borderId="48" xfId="1" applyFont="1" applyFill="1" applyBorder="1" applyAlignment="1">
      <alignment horizontal="left" vertical="center"/>
    </xf>
    <xf numFmtId="44" fontId="55" fillId="10" borderId="90" xfId="1" applyFont="1" applyFill="1" applyBorder="1" applyAlignment="1">
      <alignment horizontal="left" vertical="center"/>
    </xf>
    <xf numFmtId="44" fontId="18" fillId="2" borderId="14" xfId="0" applyNumberFormat="1" applyFont="1" applyFill="1" applyBorder="1" applyAlignment="1">
      <alignment horizontal="center" vertical="center"/>
    </xf>
    <xf numFmtId="43" fontId="14" fillId="3" borderId="36" xfId="2" applyFont="1" applyFill="1" applyBorder="1" applyAlignment="1">
      <alignment horizontal="center" vertical="center"/>
    </xf>
    <xf numFmtId="44" fontId="55" fillId="3" borderId="37" xfId="0" applyNumberFormat="1" applyFont="1" applyFill="1" applyBorder="1" applyAlignment="1">
      <alignment horizontal="center" vertical="center"/>
    </xf>
    <xf numFmtId="44" fontId="15" fillId="4" borderId="12" xfId="0" applyNumberFormat="1" applyFont="1" applyFill="1" applyBorder="1" applyAlignment="1">
      <alignment horizontal="center" vertical="center"/>
    </xf>
    <xf numFmtId="0" fontId="41" fillId="17" borderId="38" xfId="0" applyFont="1" applyFill="1" applyBorder="1" applyAlignment="1">
      <alignment horizontal="center" vertical="center"/>
    </xf>
    <xf numFmtId="44" fontId="41" fillId="4" borderId="12" xfId="1" applyFont="1" applyFill="1" applyBorder="1" applyAlignment="1">
      <alignment horizontal="left" vertical="center"/>
    </xf>
    <xf numFmtId="43" fontId="55" fillId="3" borderId="38" xfId="2" applyFont="1" applyFill="1" applyBorder="1" applyAlignment="1">
      <alignment horizontal="center" vertical="center"/>
    </xf>
    <xf numFmtId="0" fontId="9" fillId="4" borderId="38" xfId="0" applyFont="1" applyFill="1" applyBorder="1" applyAlignment="1">
      <alignment horizontal="center" vertical="center"/>
    </xf>
    <xf numFmtId="0" fontId="15" fillId="4" borderId="46" xfId="0" applyFont="1" applyFill="1" applyBorder="1" applyAlignment="1">
      <alignment horizontal="center" vertical="center"/>
    </xf>
    <xf numFmtId="44" fontId="15" fillId="4" borderId="52" xfId="0" applyNumberFormat="1" applyFont="1" applyFill="1" applyBorder="1" applyAlignment="1">
      <alignment horizontal="center" vertical="center"/>
    </xf>
    <xf numFmtId="44" fontId="55" fillId="10" borderId="14" xfId="0" applyNumberFormat="1" applyFont="1" applyFill="1" applyBorder="1" applyAlignment="1">
      <alignment horizontal="center" vertical="center"/>
    </xf>
    <xf numFmtId="44" fontId="14" fillId="3" borderId="36" xfId="0" applyNumberFormat="1" applyFont="1" applyFill="1" applyBorder="1" applyAlignment="1">
      <alignment horizontal="center" vertical="center"/>
    </xf>
    <xf numFmtId="44" fontId="15" fillId="4" borderId="38" xfId="1" applyFont="1" applyFill="1" applyBorder="1" applyAlignment="1">
      <alignment horizontal="center" vertical="center"/>
    </xf>
    <xf numFmtId="44" fontId="55" fillId="3" borderId="38" xfId="0" applyNumberFormat="1" applyFont="1" applyFill="1" applyBorder="1" applyAlignment="1">
      <alignment horizontal="center" vertical="center"/>
    </xf>
    <xf numFmtId="44" fontId="15" fillId="0" borderId="38" xfId="1" applyFont="1" applyFill="1" applyBorder="1" applyAlignment="1">
      <alignment horizontal="center" vertical="center"/>
    </xf>
    <xf numFmtId="44" fontId="41" fillId="4" borderId="38" xfId="1" applyFont="1" applyFill="1" applyBorder="1" applyAlignment="1">
      <alignment horizontal="left" vertical="center"/>
    </xf>
    <xf numFmtId="44" fontId="55" fillId="3" borderId="38" xfId="1" applyFont="1" applyFill="1" applyBorder="1" applyAlignment="1">
      <alignment horizontal="center" vertical="center"/>
    </xf>
    <xf numFmtId="44" fontId="9" fillId="4" borderId="38" xfId="1" applyFont="1" applyFill="1" applyBorder="1" applyAlignment="1">
      <alignment horizontal="center" vertical="center"/>
    </xf>
    <xf numFmtId="44" fontId="18" fillId="3" borderId="38" xfId="1" applyFont="1" applyFill="1" applyBorder="1" applyAlignment="1">
      <alignment horizontal="center" vertical="center"/>
    </xf>
    <xf numFmtId="44" fontId="18" fillId="3" borderId="46" xfId="1" applyFont="1" applyFill="1" applyBorder="1" applyAlignment="1">
      <alignment horizontal="center" vertical="center"/>
    </xf>
    <xf numFmtId="44" fontId="15" fillId="4" borderId="46" xfId="1" applyFont="1" applyFill="1" applyBorder="1" applyAlignment="1">
      <alignment horizontal="center" vertical="center"/>
    </xf>
    <xf numFmtId="44" fontId="55" fillId="10" borderId="39" xfId="1" applyFont="1" applyFill="1" applyBorder="1" applyAlignment="1">
      <alignment horizontal="center" vertical="center"/>
    </xf>
    <xf numFmtId="164" fontId="14" fillId="3" borderId="36" xfId="2" applyNumberFormat="1" applyFont="1" applyFill="1" applyBorder="1" applyAlignment="1">
      <alignment horizontal="center" vertical="center"/>
    </xf>
    <xf numFmtId="3" fontId="15" fillId="4" borderId="38" xfId="0" applyNumberFormat="1" applyFont="1" applyFill="1" applyBorder="1" applyAlignment="1">
      <alignment horizontal="center" vertical="center"/>
    </xf>
    <xf numFmtId="0" fontId="15" fillId="10" borderId="38" xfId="0" applyFont="1" applyFill="1" applyBorder="1" applyAlignment="1">
      <alignment horizontal="center" vertical="center"/>
    </xf>
    <xf numFmtId="44" fontId="15" fillId="10" borderId="12" xfId="0" applyNumberFormat="1" applyFont="1" applyFill="1" applyBorder="1" applyAlignment="1">
      <alignment horizontal="center" vertical="center"/>
    </xf>
    <xf numFmtId="44" fontId="14" fillId="3" borderId="25" xfId="0" applyNumberFormat="1" applyFont="1" applyFill="1" applyBorder="1" applyAlignment="1">
      <alignment horizontal="center" vertical="center"/>
    </xf>
    <xf numFmtId="44" fontId="9" fillId="4" borderId="61" xfId="0" applyNumberFormat="1" applyFont="1" applyFill="1" applyBorder="1" applyAlignment="1">
      <alignment horizontal="center" vertical="center"/>
    </xf>
    <xf numFmtId="44" fontId="55" fillId="3" borderId="61" xfId="0" applyNumberFormat="1" applyFont="1" applyFill="1" applyBorder="1" applyAlignment="1">
      <alignment horizontal="center" vertical="center"/>
    </xf>
    <xf numFmtId="44" fontId="9" fillId="0" borderId="61" xfId="0" applyNumberFormat="1" applyFont="1" applyBorder="1" applyAlignment="1">
      <alignment horizontal="center" vertical="center"/>
    </xf>
    <xf numFmtId="44" fontId="8" fillId="0" borderId="61" xfId="0" applyNumberFormat="1" applyFont="1" applyBorder="1" applyAlignment="1">
      <alignment horizontal="center" vertical="center"/>
    </xf>
    <xf numFmtId="44" fontId="14" fillId="3" borderId="61" xfId="0" applyNumberFormat="1" applyFont="1" applyFill="1" applyBorder="1" applyAlignment="1">
      <alignment horizontal="center" vertical="center"/>
    </xf>
    <xf numFmtId="44" fontId="9" fillId="3" borderId="61" xfId="0" applyNumberFormat="1" applyFont="1" applyFill="1" applyBorder="1" applyAlignment="1">
      <alignment horizontal="center" vertical="center"/>
    </xf>
    <xf numFmtId="44" fontId="15" fillId="0" borderId="61" xfId="0" applyNumberFormat="1" applyFont="1" applyBorder="1" applyAlignment="1">
      <alignment horizontal="center" vertical="center"/>
    </xf>
    <xf numFmtId="44" fontId="15" fillId="3" borderId="61" xfId="0" applyNumberFormat="1" applyFont="1" applyFill="1" applyBorder="1" applyAlignment="1">
      <alignment horizontal="center" vertical="center"/>
    </xf>
    <xf numFmtId="44" fontId="18" fillId="0" borderId="61" xfId="0" applyNumberFormat="1" applyFont="1" applyBorder="1" applyAlignment="1">
      <alignment horizontal="center" vertical="center"/>
    </xf>
    <xf numFmtId="44" fontId="18" fillId="3" borderId="61" xfId="0" applyNumberFormat="1" applyFont="1" applyFill="1" applyBorder="1" applyAlignment="1">
      <alignment horizontal="center" vertical="center"/>
    </xf>
    <xf numFmtId="44" fontId="8" fillId="0" borderId="64" xfId="0" applyNumberFormat="1" applyFont="1" applyBorder="1" applyAlignment="1">
      <alignment horizontal="center" vertical="center"/>
    </xf>
    <xf numFmtId="44" fontId="18" fillId="3" borderId="64" xfId="0" applyNumberFormat="1" applyFont="1" applyFill="1" applyBorder="1" applyAlignment="1">
      <alignment horizontal="center" vertical="center"/>
    </xf>
    <xf numFmtId="44" fontId="4" fillId="0" borderId="64" xfId="0" applyNumberFormat="1" applyFont="1" applyBorder="1" applyAlignment="1">
      <alignment horizontal="center" vertical="center"/>
    </xf>
    <xf numFmtId="44" fontId="4" fillId="0" borderId="61" xfId="0" applyNumberFormat="1" applyFont="1" applyBorder="1" applyAlignment="1">
      <alignment horizontal="center" vertical="center"/>
    </xf>
    <xf numFmtId="44" fontId="51" fillId="10" borderId="62" xfId="0" applyNumberFormat="1" applyFont="1" applyFill="1" applyBorder="1" applyAlignment="1">
      <alignment horizontal="center" vertical="center"/>
    </xf>
    <xf numFmtId="0" fontId="8" fillId="4" borderId="71" xfId="0" applyFont="1" applyFill="1" applyBorder="1" applyAlignment="1">
      <alignment vertical="center"/>
    </xf>
    <xf numFmtId="0" fontId="8" fillId="4" borderId="79" xfId="0" applyFont="1" applyFill="1" applyBorder="1" applyAlignment="1">
      <alignment vertical="center"/>
    </xf>
    <xf numFmtId="0" fontId="55" fillId="3" borderId="76" xfId="0" applyFont="1" applyFill="1" applyBorder="1" applyAlignment="1">
      <alignment horizontal="center" vertical="center"/>
    </xf>
    <xf numFmtId="0" fontId="9" fillId="0" borderId="65" xfId="0" applyFont="1" applyBorder="1" applyAlignment="1">
      <alignment horizontal="center" vertical="center"/>
    </xf>
    <xf numFmtId="0" fontId="9" fillId="0" borderId="76" xfId="0" applyFont="1" applyBorder="1" applyAlignment="1">
      <alignment horizontal="center" vertical="center"/>
    </xf>
    <xf numFmtId="0" fontId="59" fillId="0" borderId="1" xfId="0" applyFont="1" applyBorder="1" applyAlignment="1">
      <alignment horizontal="left" vertical="center"/>
    </xf>
    <xf numFmtId="44" fontId="24" fillId="0" borderId="0" xfId="1" applyFont="1" applyFill="1" applyBorder="1" applyAlignment="1">
      <alignment horizontal="center" vertical="center"/>
    </xf>
    <xf numFmtId="164" fontId="24" fillId="0" borderId="0" xfId="2" applyNumberFormat="1" applyFont="1" applyFill="1" applyBorder="1" applyAlignment="1">
      <alignment horizontal="center" vertical="center"/>
    </xf>
    <xf numFmtId="43" fontId="24" fillId="0" borderId="0" xfId="2" applyFont="1" applyFill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44" fontId="3" fillId="0" borderId="0" xfId="1" applyFont="1" applyFill="1" applyAlignment="1">
      <alignment horizontal="center"/>
    </xf>
    <xf numFmtId="44" fontId="11" fillId="0" borderId="0" xfId="1" applyFont="1" applyFill="1" applyAlignment="1">
      <alignment horizontal="center"/>
    </xf>
    <xf numFmtId="49" fontId="0" fillId="0" borderId="0" xfId="0" applyNumberFormat="1" applyAlignment="1">
      <alignment vertical="center"/>
    </xf>
    <xf numFmtId="0" fontId="8" fillId="0" borderId="71" xfId="0" applyFont="1" applyBorder="1" applyAlignment="1">
      <alignment vertical="center"/>
    </xf>
    <xf numFmtId="0" fontId="8" fillId="0" borderId="0" xfId="0" applyFont="1" applyAlignment="1">
      <alignment vertical="center"/>
    </xf>
    <xf numFmtId="44" fontId="24" fillId="0" borderId="0" xfId="0" applyNumberFormat="1" applyFont="1" applyAlignment="1">
      <alignment vertical="center"/>
    </xf>
    <xf numFmtId="0" fontId="8" fillId="0" borderId="42" xfId="0" applyFont="1" applyBorder="1" applyAlignment="1">
      <alignment vertical="center"/>
    </xf>
    <xf numFmtId="0" fontId="18" fillId="16" borderId="5" xfId="0" applyFont="1" applyFill="1" applyBorder="1" applyAlignment="1">
      <alignment horizontal="center" vertical="center" wrapText="1"/>
    </xf>
    <xf numFmtId="0" fontId="18" fillId="16" borderId="7" xfId="0" applyFont="1" applyFill="1" applyBorder="1" applyAlignment="1">
      <alignment horizontal="left" vertical="center" wrapText="1"/>
    </xf>
    <xf numFmtId="0" fontId="18" fillId="16" borderId="23" xfId="0" applyFont="1" applyFill="1" applyBorder="1" applyAlignment="1">
      <alignment horizontal="center" vertical="center" wrapText="1"/>
    </xf>
    <xf numFmtId="0" fontId="18" fillId="16" borderId="23" xfId="0" applyFont="1" applyFill="1" applyBorder="1" applyAlignment="1">
      <alignment horizontal="center" vertical="center"/>
    </xf>
    <xf numFmtId="44" fontId="18" fillId="16" borderId="23" xfId="1" applyFont="1" applyFill="1" applyBorder="1" applyAlignment="1">
      <alignment horizontal="center" vertical="center" wrapText="1"/>
    </xf>
    <xf numFmtId="44" fontId="18" fillId="16" borderId="23" xfId="0" applyNumberFormat="1" applyFont="1" applyFill="1" applyBorder="1" applyAlignment="1">
      <alignment horizontal="center" vertical="center" wrapText="1"/>
    </xf>
    <xf numFmtId="0" fontId="18" fillId="10" borderId="75" xfId="0" applyFont="1" applyFill="1" applyBorder="1" applyAlignment="1">
      <alignment horizontal="center" vertical="center"/>
    </xf>
    <xf numFmtId="0" fontId="18" fillId="10" borderId="18" xfId="0" applyFont="1" applyFill="1" applyBorder="1" applyAlignment="1">
      <alignment horizontal="left" vertical="center"/>
    </xf>
    <xf numFmtId="0" fontId="18" fillId="10" borderId="26" xfId="0" applyFont="1" applyFill="1" applyBorder="1" applyAlignment="1">
      <alignment horizontal="center" vertical="center"/>
    </xf>
    <xf numFmtId="0" fontId="18" fillId="10" borderId="26" xfId="0" applyFont="1" applyFill="1" applyBorder="1" applyAlignment="1">
      <alignment vertical="center"/>
    </xf>
    <xf numFmtId="44" fontId="18" fillId="10" borderId="26" xfId="0" applyNumberFormat="1" applyFont="1" applyFill="1" applyBorder="1" applyAlignment="1">
      <alignment vertical="center"/>
    </xf>
    <xf numFmtId="0" fontId="18" fillId="0" borderId="36" xfId="0" applyFont="1" applyBorder="1" applyAlignment="1">
      <alignment horizontal="center" vertical="center"/>
    </xf>
    <xf numFmtId="0" fontId="63" fillId="0" borderId="22" xfId="0" applyFont="1" applyBorder="1" applyAlignment="1">
      <alignment horizontal="left" vertical="center"/>
    </xf>
    <xf numFmtId="0" fontId="18" fillId="0" borderId="22" xfId="0" applyFont="1" applyBorder="1" applyAlignment="1">
      <alignment vertical="center"/>
    </xf>
    <xf numFmtId="44" fontId="18" fillId="0" borderId="22" xfId="1" applyFont="1" applyFill="1" applyBorder="1" applyAlignment="1">
      <alignment horizontal="left" vertical="center"/>
    </xf>
    <xf numFmtId="44" fontId="18" fillId="0" borderId="22" xfId="0" applyNumberFormat="1" applyFont="1" applyBorder="1" applyAlignment="1">
      <alignment horizontal="center" vertical="center"/>
    </xf>
    <xf numFmtId="0" fontId="18" fillId="0" borderId="38" xfId="0" applyFont="1" applyBorder="1" applyAlignment="1">
      <alignment horizontal="center" vertical="center"/>
    </xf>
    <xf numFmtId="0" fontId="63" fillId="0" borderId="1" xfId="0" applyFont="1" applyBorder="1" applyAlignment="1">
      <alignment horizontal="left" vertical="center"/>
    </xf>
    <xf numFmtId="0" fontId="18" fillId="0" borderId="1" xfId="0" applyFont="1" applyBorder="1" applyAlignment="1">
      <alignment vertical="center"/>
    </xf>
    <xf numFmtId="44" fontId="18" fillId="0" borderId="1" xfId="1" applyFont="1" applyFill="1" applyBorder="1" applyAlignment="1">
      <alignment horizontal="left" vertical="center"/>
    </xf>
    <xf numFmtId="0" fontId="18" fillId="0" borderId="39" xfId="0" applyFont="1" applyBorder="1" applyAlignment="1">
      <alignment horizontal="center" vertical="center"/>
    </xf>
    <xf numFmtId="0" fontId="63" fillId="0" borderId="13" xfId="0" applyFont="1" applyBorder="1" applyAlignment="1">
      <alignment horizontal="left" vertical="center"/>
    </xf>
    <xf numFmtId="0" fontId="18" fillId="0" borderId="13" xfId="0" applyFont="1" applyBorder="1" applyAlignment="1">
      <alignment vertical="center"/>
    </xf>
    <xf numFmtId="44" fontId="18" fillId="0" borderId="13" xfId="1" applyFont="1" applyFill="1" applyBorder="1" applyAlignment="1">
      <alignment horizontal="left" vertical="center"/>
    </xf>
    <xf numFmtId="44" fontId="18" fillId="0" borderId="13" xfId="0" applyNumberFormat="1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65" fillId="4" borderId="1" xfId="0" applyFont="1" applyFill="1" applyBorder="1" applyAlignment="1">
      <alignment horizontal="left" vertical="center"/>
    </xf>
    <xf numFmtId="44" fontId="18" fillId="0" borderId="64" xfId="0" applyNumberFormat="1" applyFont="1" applyBorder="1" applyAlignment="1">
      <alignment horizontal="center" vertical="center"/>
    </xf>
    <xf numFmtId="0" fontId="58" fillId="0" borderId="1" xfId="0" applyFont="1" applyBorder="1" applyAlignment="1">
      <alignment horizontal="left" vertical="center"/>
    </xf>
    <xf numFmtId="0" fontId="65" fillId="4" borderId="3" xfId="0" applyFont="1" applyFill="1" applyBorder="1" applyAlignment="1">
      <alignment horizontal="left" vertical="center"/>
    </xf>
    <xf numFmtId="44" fontId="55" fillId="10" borderId="62" xfId="0" applyNumberFormat="1" applyFont="1" applyFill="1" applyBorder="1" applyAlignment="1">
      <alignment horizontal="center" vertical="center"/>
    </xf>
    <xf numFmtId="44" fontId="14" fillId="0" borderId="0" xfId="1" applyFont="1" applyFill="1" applyBorder="1" applyAlignment="1">
      <alignment horizontal="center" vertical="center"/>
    </xf>
    <xf numFmtId="164" fontId="14" fillId="0" borderId="0" xfId="2" applyNumberFormat="1" applyFont="1" applyFill="1" applyBorder="1" applyAlignment="1">
      <alignment horizontal="center" vertical="center"/>
    </xf>
    <xf numFmtId="43" fontId="14" fillId="0" borderId="0" xfId="2" applyFont="1" applyFill="1" applyBorder="1" applyAlignment="1">
      <alignment horizontal="center" vertical="center"/>
    </xf>
    <xf numFmtId="44" fontId="18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44" fontId="14" fillId="0" borderId="0" xfId="0" applyNumberFormat="1" applyFont="1" applyAlignment="1">
      <alignment vertical="center"/>
    </xf>
    <xf numFmtId="0" fontId="18" fillId="4" borderId="11" xfId="0" applyFont="1" applyFill="1" applyBorder="1" applyAlignment="1">
      <alignment horizontal="left" vertical="center"/>
    </xf>
    <xf numFmtId="0" fontId="18" fillId="4" borderId="4" xfId="0" applyFont="1" applyFill="1" applyBorder="1" applyAlignment="1">
      <alignment horizontal="left" vertical="center"/>
    </xf>
    <xf numFmtId="0" fontId="15" fillId="0" borderId="4" xfId="0" applyFont="1" applyBorder="1" applyAlignment="1">
      <alignment horizontal="center" vertical="center"/>
    </xf>
    <xf numFmtId="44" fontId="18" fillId="4" borderId="4" xfId="0" applyNumberFormat="1" applyFont="1" applyFill="1" applyBorder="1" applyAlignment="1">
      <alignment horizontal="center" vertical="center"/>
    </xf>
    <xf numFmtId="44" fontId="18" fillId="4" borderId="27" xfId="1" applyFont="1" applyFill="1" applyBorder="1" applyAlignment="1">
      <alignment horizontal="center" vertical="center"/>
    </xf>
    <xf numFmtId="44" fontId="18" fillId="4" borderId="0" xfId="0" applyNumberFormat="1" applyFont="1" applyFill="1" applyAlignment="1">
      <alignment horizontal="center" vertical="center"/>
    </xf>
    <xf numFmtId="0" fontId="18" fillId="4" borderId="0" xfId="0" applyFont="1" applyFill="1" applyAlignment="1">
      <alignment horizontal="center" vertical="center"/>
    </xf>
    <xf numFmtId="0" fontId="18" fillId="4" borderId="39" xfId="0" applyFont="1" applyFill="1" applyBorder="1" applyAlignment="1">
      <alignment horizontal="center" vertical="center"/>
    </xf>
    <xf numFmtId="0" fontId="18" fillId="4" borderId="28" xfId="0" applyFont="1" applyFill="1" applyBorder="1" applyAlignment="1">
      <alignment horizontal="left" vertical="center"/>
    </xf>
    <xf numFmtId="0" fontId="18" fillId="4" borderId="13" xfId="0" applyFont="1" applyFill="1" applyBorder="1" applyAlignment="1">
      <alignment horizontal="left" vertical="center"/>
    </xf>
    <xf numFmtId="0" fontId="15" fillId="0" borderId="13" xfId="0" applyFont="1" applyBorder="1" applyAlignment="1">
      <alignment horizontal="center" vertical="center"/>
    </xf>
    <xf numFmtId="44" fontId="18" fillId="4" borderId="13" xfId="1" applyFont="1" applyFill="1" applyBorder="1" applyAlignment="1">
      <alignment horizontal="left" vertical="center"/>
    </xf>
    <xf numFmtId="44" fontId="18" fillId="4" borderId="13" xfId="0" applyNumberFormat="1" applyFont="1" applyFill="1" applyBorder="1" applyAlignment="1">
      <alignment horizontal="center" vertical="center"/>
    </xf>
    <xf numFmtId="44" fontId="18" fillId="4" borderId="14" xfId="1" applyFont="1" applyFill="1" applyBorder="1" applyAlignment="1">
      <alignment horizontal="center" vertical="center"/>
    </xf>
    <xf numFmtId="0" fontId="66" fillId="0" borderId="0" xfId="0" applyFont="1" applyAlignment="1">
      <alignment horizontal="center" vertical="center"/>
    </xf>
    <xf numFmtId="0" fontId="66" fillId="0" borderId="0" xfId="0" applyFont="1" applyAlignment="1">
      <alignment horizontal="left" vertical="center"/>
    </xf>
    <xf numFmtId="0" fontId="67" fillId="0" borderId="0" xfId="0" applyFont="1"/>
    <xf numFmtId="0" fontId="67" fillId="0" borderId="0" xfId="0" applyFont="1" applyAlignment="1">
      <alignment horizontal="left"/>
    </xf>
    <xf numFmtId="44" fontId="67" fillId="0" borderId="0" xfId="0" applyNumberFormat="1" applyFont="1"/>
    <xf numFmtId="0" fontId="27" fillId="0" borderId="0" xfId="0" applyFont="1" applyAlignment="1">
      <alignment horizontal="left" vertical="center"/>
    </xf>
    <xf numFmtId="0" fontId="15" fillId="0" borderId="0" xfId="0" applyFont="1" applyAlignment="1">
      <alignment horizontal="center" vertical="center"/>
    </xf>
    <xf numFmtId="44" fontId="27" fillId="0" borderId="0" xfId="0" applyNumberFormat="1" applyFont="1" applyAlignment="1">
      <alignment horizontal="center" vertical="center"/>
    </xf>
    <xf numFmtId="44" fontId="26" fillId="0" borderId="0" xfId="0" applyNumberFormat="1" applyFont="1" applyAlignment="1">
      <alignment horizontal="center" vertical="center"/>
    </xf>
    <xf numFmtId="0" fontId="27" fillId="0" borderId="0" xfId="0" applyFont="1" applyAlignment="1">
      <alignment horizontal="left"/>
    </xf>
    <xf numFmtId="0" fontId="18" fillId="0" borderId="0" xfId="0" applyFont="1" applyAlignment="1">
      <alignment horizontal="center"/>
    </xf>
    <xf numFmtId="49" fontId="27" fillId="0" borderId="0" xfId="0" applyNumberFormat="1" applyFont="1"/>
    <xf numFmtId="49" fontId="27" fillId="0" borderId="0" xfId="0" applyNumberFormat="1" applyFont="1" applyAlignment="1">
      <alignment horizontal="left"/>
    </xf>
    <xf numFmtId="49" fontId="27" fillId="0" borderId="0" xfId="0" applyNumberFormat="1" applyFont="1" applyAlignment="1">
      <alignment vertical="center"/>
    </xf>
    <xf numFmtId="44" fontId="27" fillId="0" borderId="0" xfId="1" applyFont="1" applyFill="1" applyAlignment="1">
      <alignment horizontal="center"/>
    </xf>
    <xf numFmtId="0" fontId="18" fillId="4" borderId="11" xfId="0" applyFont="1" applyFill="1" applyBorder="1" applyAlignment="1">
      <alignment horizontal="center" vertical="center"/>
    </xf>
    <xf numFmtId="0" fontId="18" fillId="4" borderId="28" xfId="0" applyFont="1" applyFill="1" applyBorder="1" applyAlignment="1">
      <alignment horizontal="center" vertical="center"/>
    </xf>
    <xf numFmtId="0" fontId="18" fillId="10" borderId="18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8" fillId="12" borderId="40" xfId="0" applyFont="1" applyFill="1" applyBorder="1" applyAlignment="1">
      <alignment horizontal="center" vertical="center"/>
    </xf>
    <xf numFmtId="0" fontId="8" fillId="12" borderId="41" xfId="0" applyFont="1" applyFill="1" applyBorder="1" applyAlignment="1">
      <alignment horizontal="center" vertical="center"/>
    </xf>
    <xf numFmtId="0" fontId="8" fillId="12" borderId="5" xfId="0" applyFont="1" applyFill="1" applyBorder="1" applyAlignment="1">
      <alignment horizontal="center" vertical="center"/>
    </xf>
    <xf numFmtId="0" fontId="8" fillId="12" borderId="75" xfId="0" applyFont="1" applyFill="1" applyBorder="1" applyAlignment="1">
      <alignment horizontal="center" vertical="center"/>
    </xf>
    <xf numFmtId="0" fontId="12" fillId="5" borderId="67" xfId="0" applyFont="1" applyFill="1" applyBorder="1" applyAlignment="1">
      <alignment horizontal="center" vertical="center"/>
    </xf>
    <xf numFmtId="0" fontId="12" fillId="5" borderId="80" xfId="0" applyFont="1" applyFill="1" applyBorder="1" applyAlignment="1">
      <alignment horizontal="center" vertical="center"/>
    </xf>
    <xf numFmtId="164" fontId="13" fillId="5" borderId="10" xfId="2" applyNumberFormat="1" applyFont="1" applyFill="1" applyBorder="1" applyAlignment="1">
      <alignment horizontal="center" vertical="center"/>
    </xf>
    <xf numFmtId="164" fontId="13" fillId="5" borderId="22" xfId="2" applyNumberFormat="1" applyFont="1" applyFill="1" applyBorder="1" applyAlignment="1">
      <alignment horizontal="center" vertical="center"/>
    </xf>
    <xf numFmtId="164" fontId="13" fillId="5" borderId="9" xfId="2" applyNumberFormat="1" applyFont="1" applyFill="1" applyBorder="1" applyAlignment="1">
      <alignment horizontal="center" vertical="center"/>
    </xf>
    <xf numFmtId="0" fontId="8" fillId="4" borderId="78" xfId="0" applyFont="1" applyFill="1" applyBorder="1" applyAlignment="1">
      <alignment horizontal="center" vertical="center"/>
    </xf>
    <xf numFmtId="0" fontId="8" fillId="4" borderId="42" xfId="0" applyFont="1" applyFill="1" applyBorder="1" applyAlignment="1">
      <alignment horizontal="center" vertical="center"/>
    </xf>
    <xf numFmtId="0" fontId="8" fillId="4" borderId="71" xfId="0" applyFont="1" applyFill="1" applyBorder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164" fontId="13" fillId="5" borderId="24" xfId="2" applyNumberFormat="1" applyFont="1" applyFill="1" applyBorder="1" applyAlignment="1">
      <alignment horizontal="center" vertical="center"/>
    </xf>
    <xf numFmtId="0" fontId="14" fillId="5" borderId="10" xfId="0" applyFont="1" applyFill="1" applyBorder="1" applyAlignment="1">
      <alignment horizontal="center"/>
    </xf>
    <xf numFmtId="0" fontId="14" fillId="5" borderId="37" xfId="0" applyFont="1" applyFill="1" applyBorder="1" applyAlignment="1">
      <alignment horizontal="center"/>
    </xf>
    <xf numFmtId="164" fontId="15" fillId="7" borderId="73" xfId="2" applyNumberFormat="1" applyFont="1" applyFill="1" applyBorder="1" applyAlignment="1">
      <alignment horizontal="center" vertical="center" wrapText="1"/>
    </xf>
    <xf numFmtId="164" fontId="15" fillId="7" borderId="41" xfId="2" applyNumberFormat="1" applyFont="1" applyFill="1" applyBorder="1" applyAlignment="1">
      <alignment horizontal="center" vertical="center"/>
    </xf>
    <xf numFmtId="164" fontId="15" fillId="7" borderId="40" xfId="2" applyNumberFormat="1" applyFont="1" applyFill="1" applyBorder="1" applyAlignment="1">
      <alignment horizontal="center" vertical="center" wrapText="1"/>
    </xf>
    <xf numFmtId="0" fontId="14" fillId="5" borderId="3" xfId="0" applyFont="1" applyFill="1" applyBorder="1" applyAlignment="1">
      <alignment horizontal="center" vertical="center"/>
    </xf>
    <xf numFmtId="0" fontId="14" fillId="5" borderId="51" xfId="0" applyFont="1" applyFill="1" applyBorder="1" applyAlignment="1">
      <alignment horizontal="center" vertical="center"/>
    </xf>
    <xf numFmtId="0" fontId="14" fillId="5" borderId="12" xfId="0" applyFont="1" applyFill="1" applyBorder="1" applyAlignment="1">
      <alignment horizontal="center" vertical="center"/>
    </xf>
    <xf numFmtId="0" fontId="14" fillId="5" borderId="52" xfId="0" applyFont="1" applyFill="1" applyBorder="1" applyAlignment="1">
      <alignment horizontal="center" vertical="center"/>
    </xf>
    <xf numFmtId="0" fontId="8" fillId="8" borderId="29" xfId="0" applyFont="1" applyFill="1" applyBorder="1" applyAlignment="1">
      <alignment horizontal="center" vertical="center"/>
    </xf>
    <xf numFmtId="0" fontId="8" fillId="8" borderId="30" xfId="0" applyFont="1" applyFill="1" applyBorder="1" applyAlignment="1">
      <alignment horizontal="center" vertical="center"/>
    </xf>
    <xf numFmtId="0" fontId="8" fillId="8" borderId="24" xfId="0" applyFont="1" applyFill="1" applyBorder="1" applyAlignment="1">
      <alignment horizontal="center" vertical="center"/>
    </xf>
    <xf numFmtId="0" fontId="8" fillId="8" borderId="85" xfId="0" applyFont="1" applyFill="1" applyBorder="1" applyAlignment="1">
      <alignment horizontal="center" vertical="center"/>
    </xf>
    <xf numFmtId="0" fontId="18" fillId="6" borderId="70" xfId="0" applyFont="1" applyFill="1" applyBorder="1" applyAlignment="1">
      <alignment horizontal="center" vertical="center"/>
    </xf>
    <xf numFmtId="0" fontId="18" fillId="6" borderId="24" xfId="0" applyFont="1" applyFill="1" applyBorder="1" applyAlignment="1">
      <alignment horizontal="center" vertical="center"/>
    </xf>
    <xf numFmtId="0" fontId="14" fillId="6" borderId="70" xfId="0" applyFont="1" applyFill="1" applyBorder="1" applyAlignment="1">
      <alignment horizontal="center" vertical="center"/>
    </xf>
    <xf numFmtId="0" fontId="14" fillId="6" borderId="25" xfId="0" applyFont="1" applyFill="1" applyBorder="1" applyAlignment="1">
      <alignment horizontal="center" vertical="center"/>
    </xf>
    <xf numFmtId="0" fontId="31" fillId="0" borderId="0" xfId="0" applyFont="1" applyAlignment="1">
      <alignment horizontal="left"/>
    </xf>
    <xf numFmtId="0" fontId="18" fillId="6" borderId="76" xfId="0" applyFont="1" applyFill="1" applyBorder="1" applyAlignment="1">
      <alignment horizontal="center" vertical="center"/>
    </xf>
    <xf numFmtId="0" fontId="18" fillId="6" borderId="2" xfId="0" applyFont="1" applyFill="1" applyBorder="1" applyAlignment="1">
      <alignment horizontal="center" vertical="center"/>
    </xf>
    <xf numFmtId="0" fontId="33" fillId="0" borderId="0" xfId="0" applyFont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35" fillId="0" borderId="0" xfId="0" applyFont="1" applyAlignment="1">
      <alignment horizontal="center" vertical="center"/>
    </xf>
    <xf numFmtId="0" fontId="33" fillId="0" borderId="35" xfId="0" applyFont="1" applyBorder="1" applyAlignment="1">
      <alignment horizontal="center" vertical="center"/>
    </xf>
    <xf numFmtId="0" fontId="35" fillId="0" borderId="35" xfId="0" applyFont="1" applyBorder="1" applyAlignment="1">
      <alignment horizontal="center" vertical="center"/>
    </xf>
    <xf numFmtId="0" fontId="11" fillId="0" borderId="0" xfId="0" applyFont="1" applyAlignment="1">
      <alignment horizontal="center"/>
    </xf>
    <xf numFmtId="164" fontId="39" fillId="9" borderId="78" xfId="2" applyNumberFormat="1" applyFont="1" applyFill="1" applyBorder="1" applyAlignment="1">
      <alignment horizontal="center" vertical="center"/>
    </xf>
    <xf numFmtId="164" fontId="39" fillId="9" borderId="34" xfId="2" applyNumberFormat="1" applyFont="1" applyFill="1" applyBorder="1" applyAlignment="1">
      <alignment horizontal="center" vertical="center"/>
    </xf>
    <xf numFmtId="164" fontId="18" fillId="13" borderId="24" xfId="2" applyNumberFormat="1" applyFont="1" applyFill="1" applyBorder="1" applyAlignment="1">
      <alignment horizontal="center" vertical="center"/>
    </xf>
    <xf numFmtId="164" fontId="18" fillId="13" borderId="25" xfId="2" applyNumberFormat="1" applyFont="1" applyFill="1" applyBorder="1" applyAlignment="1">
      <alignment horizontal="center" vertical="center"/>
    </xf>
    <xf numFmtId="164" fontId="39" fillId="13" borderId="78" xfId="2" applyNumberFormat="1" applyFont="1" applyFill="1" applyBorder="1" applyAlignment="1">
      <alignment horizontal="center" vertical="center" wrapText="1"/>
    </xf>
    <xf numFmtId="164" fontId="39" fillId="13" borderId="83" xfId="2" applyNumberFormat="1" applyFont="1" applyFill="1" applyBorder="1" applyAlignment="1">
      <alignment horizontal="center" vertical="center" wrapText="1"/>
    </xf>
    <xf numFmtId="164" fontId="18" fillId="6" borderId="84" xfId="2" applyNumberFormat="1" applyFont="1" applyFill="1" applyBorder="1" applyAlignment="1">
      <alignment horizontal="center" vertical="center"/>
    </xf>
    <xf numFmtId="164" fontId="18" fillId="6" borderId="24" xfId="2" applyNumberFormat="1" applyFont="1" applyFill="1" applyBorder="1" applyAlignment="1">
      <alignment horizontal="center" vertical="center"/>
    </xf>
    <xf numFmtId="164" fontId="18" fillId="6" borderId="25" xfId="2" applyNumberFormat="1" applyFont="1" applyFill="1" applyBorder="1" applyAlignment="1">
      <alignment horizontal="center" vertical="center"/>
    </xf>
    <xf numFmtId="164" fontId="14" fillId="9" borderId="70" xfId="2" applyNumberFormat="1" applyFont="1" applyFill="1" applyBorder="1" applyAlignment="1">
      <alignment horizontal="center" vertical="center"/>
    </xf>
    <xf numFmtId="164" fontId="14" fillId="9" borderId="25" xfId="2" applyNumberFormat="1" applyFont="1" applyFill="1" applyBorder="1" applyAlignment="1">
      <alignment horizontal="center" vertical="center"/>
    </xf>
    <xf numFmtId="164" fontId="18" fillId="13" borderId="70" xfId="2" applyNumberFormat="1" applyFont="1" applyFill="1" applyBorder="1" applyAlignment="1">
      <alignment horizontal="center" vertical="center"/>
    </xf>
    <xf numFmtId="164" fontId="39" fillId="13" borderId="34" xfId="2" applyNumberFormat="1" applyFont="1" applyFill="1" applyBorder="1" applyAlignment="1">
      <alignment horizontal="center" vertical="center" wrapText="1"/>
    </xf>
    <xf numFmtId="164" fontId="30" fillId="6" borderId="24" xfId="2" applyNumberFormat="1" applyFont="1" applyFill="1" applyBorder="1" applyAlignment="1">
      <alignment horizontal="center" vertical="center"/>
    </xf>
    <xf numFmtId="164" fontId="30" fillId="6" borderId="25" xfId="2" applyNumberFormat="1" applyFont="1" applyFill="1" applyBorder="1" applyAlignment="1">
      <alignment horizontal="center" vertical="center"/>
    </xf>
    <xf numFmtId="164" fontId="30" fillId="13" borderId="70" xfId="2" applyNumberFormat="1" applyFont="1" applyFill="1" applyBorder="1" applyAlignment="1">
      <alignment horizontal="center" vertical="center"/>
    </xf>
    <xf numFmtId="164" fontId="30" fillId="13" borderId="24" xfId="2" applyNumberFormat="1" applyFont="1" applyFill="1" applyBorder="1" applyAlignment="1">
      <alignment horizontal="center" vertical="center"/>
    </xf>
    <xf numFmtId="164" fontId="30" fillId="13" borderId="25" xfId="2" applyNumberFormat="1" applyFont="1" applyFill="1" applyBorder="1" applyAlignment="1">
      <alignment horizontal="center" vertical="center"/>
    </xf>
    <xf numFmtId="164" fontId="39" fillId="13" borderId="78" xfId="2" applyNumberFormat="1" applyFont="1" applyFill="1" applyBorder="1" applyAlignment="1">
      <alignment horizontal="center" vertical="center"/>
    </xf>
    <xf numFmtId="164" fontId="39" fillId="13" borderId="34" xfId="2" applyNumberFormat="1" applyFont="1" applyFill="1" applyBorder="1" applyAlignment="1">
      <alignment horizontal="center" vertical="center"/>
    </xf>
    <xf numFmtId="164" fontId="18" fillId="9" borderId="70" xfId="2" applyNumberFormat="1" applyFont="1" applyFill="1" applyBorder="1" applyAlignment="1">
      <alignment horizontal="center" vertical="center"/>
    </xf>
    <xf numFmtId="164" fontId="18" fillId="9" borderId="24" xfId="2" applyNumberFormat="1" applyFont="1" applyFill="1" applyBorder="1" applyAlignment="1">
      <alignment horizontal="center" vertical="center"/>
    </xf>
    <xf numFmtId="164" fontId="18" fillId="9" borderId="25" xfId="2" applyNumberFormat="1" applyFont="1" applyFill="1" applyBorder="1" applyAlignment="1">
      <alignment horizontal="center" vertical="center"/>
    </xf>
    <xf numFmtId="164" fontId="39" fillId="9" borderId="70" xfId="2" applyNumberFormat="1" applyFont="1" applyFill="1" applyBorder="1" applyAlignment="1">
      <alignment horizontal="center" vertical="center" wrapText="1"/>
    </xf>
    <xf numFmtId="164" fontId="39" fillId="9" borderId="25" xfId="2" applyNumberFormat="1" applyFont="1" applyFill="1" applyBorder="1" applyAlignment="1">
      <alignment horizontal="center" vertical="center" wrapText="1"/>
    </xf>
    <xf numFmtId="164" fontId="30" fillId="13" borderId="70" xfId="0" applyNumberFormat="1" applyFont="1" applyFill="1" applyBorder="1" applyAlignment="1">
      <alignment horizontal="center" vertical="center"/>
    </xf>
    <xf numFmtId="164" fontId="30" fillId="13" borderId="25" xfId="0" applyNumberFormat="1" applyFont="1" applyFill="1" applyBorder="1" applyAlignment="1">
      <alignment horizontal="center" vertical="center"/>
    </xf>
    <xf numFmtId="164" fontId="18" fillId="13" borderId="2" xfId="2" applyNumberFormat="1" applyFont="1" applyFill="1" applyBorder="1" applyAlignment="1">
      <alignment horizontal="center" vertical="center"/>
    </xf>
    <xf numFmtId="164" fontId="18" fillId="13" borderId="61" xfId="2" applyNumberFormat="1" applyFont="1" applyFill="1" applyBorder="1" applyAlignment="1">
      <alignment horizontal="center" vertical="center"/>
    </xf>
    <xf numFmtId="164" fontId="18" fillId="6" borderId="87" xfId="2" applyNumberFormat="1" applyFont="1" applyFill="1" applyBorder="1" applyAlignment="1">
      <alignment horizontal="center" vertical="center"/>
    </xf>
    <xf numFmtId="164" fontId="18" fillId="6" borderId="2" xfId="2" applyNumberFormat="1" applyFont="1" applyFill="1" applyBorder="1" applyAlignment="1">
      <alignment horizontal="center" vertical="center"/>
    </xf>
    <xf numFmtId="164" fontId="18" fillId="6" borderId="61" xfId="2" applyNumberFormat="1" applyFont="1" applyFill="1" applyBorder="1" applyAlignment="1">
      <alignment horizontal="center" vertical="center"/>
    </xf>
    <xf numFmtId="164" fontId="30" fillId="6" borderId="2" xfId="2" applyNumberFormat="1" applyFont="1" applyFill="1" applyBorder="1" applyAlignment="1">
      <alignment horizontal="center" vertical="center"/>
    </xf>
    <xf numFmtId="164" fontId="30" fillId="6" borderId="61" xfId="2" applyNumberFormat="1" applyFont="1" applyFill="1" applyBorder="1" applyAlignment="1">
      <alignment horizontal="center" vertical="center"/>
    </xf>
    <xf numFmtId="164" fontId="30" fillId="13" borderId="76" xfId="2" applyNumberFormat="1" applyFont="1" applyFill="1" applyBorder="1" applyAlignment="1">
      <alignment horizontal="center" vertical="center"/>
    </xf>
    <xf numFmtId="164" fontId="30" fillId="13" borderId="2" xfId="2" applyNumberFormat="1" applyFont="1" applyFill="1" applyBorder="1" applyAlignment="1">
      <alignment horizontal="center" vertical="center"/>
    </xf>
    <xf numFmtId="164" fontId="30" fillId="13" borderId="3" xfId="2" applyNumberFormat="1" applyFont="1" applyFill="1" applyBorder="1" applyAlignment="1">
      <alignment horizontal="center" vertical="center"/>
    </xf>
    <xf numFmtId="0" fontId="18" fillId="2" borderId="36" xfId="0" applyFont="1" applyFill="1" applyBorder="1" applyAlignment="1">
      <alignment horizontal="center" vertical="center"/>
    </xf>
    <xf numFmtId="0" fontId="18" fillId="2" borderId="39" xfId="0" applyFont="1" applyFill="1" applyBorder="1" applyAlignment="1">
      <alignment horizontal="center" vertical="center"/>
    </xf>
    <xf numFmtId="0" fontId="18" fillId="2" borderId="6" xfId="0" applyFont="1" applyFill="1" applyBorder="1" applyAlignment="1">
      <alignment horizontal="center" vertical="center"/>
    </xf>
    <xf numFmtId="0" fontId="18" fillId="2" borderId="7" xfId="0" applyFont="1" applyFill="1" applyBorder="1" applyAlignment="1">
      <alignment horizontal="center" vertical="center"/>
    </xf>
    <xf numFmtId="0" fontId="18" fillId="2" borderId="17" xfId="0" applyFont="1" applyFill="1" applyBorder="1" applyAlignment="1">
      <alignment horizontal="center" vertical="center"/>
    </xf>
    <xf numFmtId="0" fontId="18" fillId="2" borderId="18" xfId="0" applyFont="1" applyFill="1" applyBorder="1" applyAlignment="1">
      <alignment horizontal="center" vertical="center"/>
    </xf>
    <xf numFmtId="0" fontId="8" fillId="2" borderId="22" xfId="0" applyFont="1" applyFill="1" applyBorder="1" applyAlignment="1">
      <alignment horizontal="center" vertical="center"/>
    </xf>
    <xf numFmtId="0" fontId="8" fillId="2" borderId="13" xfId="0" applyFont="1" applyFill="1" applyBorder="1" applyAlignment="1">
      <alignment horizontal="center" vertical="center"/>
    </xf>
    <xf numFmtId="0" fontId="18" fillId="2" borderId="22" xfId="0" applyFont="1" applyFill="1" applyBorder="1" applyAlignment="1">
      <alignment horizontal="center" vertical="center"/>
    </xf>
    <xf numFmtId="0" fontId="18" fillId="2" borderId="37" xfId="0" applyFont="1" applyFill="1" applyBorder="1" applyAlignment="1">
      <alignment horizontal="center" vertical="center"/>
    </xf>
    <xf numFmtId="0" fontId="53" fillId="0" borderId="0" xfId="0" applyFont="1" applyAlignment="1">
      <alignment vertical="center"/>
    </xf>
    <xf numFmtId="0" fontId="52" fillId="0" borderId="0" xfId="0" applyFont="1" applyAlignment="1">
      <alignment horizontal="center" vertical="center"/>
    </xf>
    <xf numFmtId="0" fontId="54" fillId="0" borderId="0" xfId="0" applyFont="1" applyAlignment="1">
      <alignment horizontal="center" vertical="center"/>
    </xf>
    <xf numFmtId="0" fontId="52" fillId="0" borderId="35" xfId="0" applyFont="1" applyBorder="1" applyAlignment="1">
      <alignment horizontal="center" vertical="center"/>
    </xf>
    <xf numFmtId="0" fontId="18" fillId="2" borderId="25" xfId="0" applyFont="1" applyFill="1" applyBorder="1" applyAlignment="1">
      <alignment horizontal="center" vertical="center"/>
    </xf>
    <xf numFmtId="0" fontId="18" fillId="2" borderId="62" xfId="0" applyFont="1" applyFill="1" applyBorder="1" applyAlignment="1">
      <alignment horizontal="center" vertical="center"/>
    </xf>
    <xf numFmtId="0" fontId="18" fillId="2" borderId="13" xfId="0" applyFont="1" applyFill="1" applyBorder="1" applyAlignment="1">
      <alignment horizontal="center" vertical="center"/>
    </xf>
    <xf numFmtId="0" fontId="18" fillId="16" borderId="23" xfId="0" applyFont="1" applyFill="1" applyBorder="1" applyAlignment="1">
      <alignment horizontal="center" vertical="center" wrapText="1"/>
    </xf>
    <xf numFmtId="0" fontId="18" fillId="16" borderId="23" xfId="0" applyFont="1" applyFill="1" applyBorder="1" applyAlignment="1">
      <alignment horizontal="center" vertical="center"/>
    </xf>
    <xf numFmtId="44" fontId="18" fillId="16" borderId="23" xfId="1" applyFont="1" applyFill="1" applyBorder="1" applyAlignment="1">
      <alignment horizontal="center" vertical="center" wrapText="1"/>
    </xf>
    <xf numFmtId="44" fontId="18" fillId="16" borderId="67" xfId="1" applyFont="1" applyFill="1" applyBorder="1" applyAlignment="1">
      <alignment horizontal="center" vertical="center" wrapText="1"/>
    </xf>
    <xf numFmtId="44" fontId="18" fillId="0" borderId="22" xfId="0" applyNumberFormat="1" applyFont="1" applyBorder="1" applyAlignment="1">
      <alignment horizontal="center" vertical="center"/>
    </xf>
    <xf numFmtId="0" fontId="18" fillId="0" borderId="22" xfId="0" applyFont="1" applyBorder="1" applyAlignment="1">
      <alignment horizontal="center" vertical="center"/>
    </xf>
    <xf numFmtId="44" fontId="18" fillId="0" borderId="22" xfId="1" applyFont="1" applyFill="1" applyBorder="1" applyAlignment="1">
      <alignment horizontal="center" vertical="center"/>
    </xf>
    <xf numFmtId="44" fontId="18" fillId="0" borderId="37" xfId="1" applyFont="1" applyFill="1" applyBorder="1" applyAlignment="1">
      <alignment horizontal="center" vertical="center"/>
    </xf>
    <xf numFmtId="44" fontId="18" fillId="0" borderId="1" xfId="0" applyNumberFormat="1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44" fontId="18" fillId="0" borderId="1" xfId="1" applyFont="1" applyFill="1" applyBorder="1" applyAlignment="1">
      <alignment horizontal="center" vertical="center"/>
    </xf>
    <xf numFmtId="44" fontId="18" fillId="0" borderId="12" xfId="1" applyFont="1" applyFill="1" applyBorder="1" applyAlignment="1">
      <alignment horizontal="center" vertical="center"/>
    </xf>
    <xf numFmtId="0" fontId="18" fillId="4" borderId="56" xfId="0" applyFont="1" applyFill="1" applyBorder="1" applyAlignment="1">
      <alignment horizontal="center" vertical="center"/>
    </xf>
    <xf numFmtId="0" fontId="18" fillId="4" borderId="11" xfId="0" applyFont="1" applyFill="1" applyBorder="1" applyAlignment="1">
      <alignment horizontal="center" vertical="center"/>
    </xf>
    <xf numFmtId="0" fontId="18" fillId="4" borderId="90" xfId="0" applyFont="1" applyFill="1" applyBorder="1" applyAlignment="1">
      <alignment horizontal="center" vertical="center"/>
    </xf>
    <xf numFmtId="0" fontId="18" fillId="4" borderId="28" xfId="0" applyFont="1" applyFill="1" applyBorder="1" applyAlignment="1">
      <alignment horizontal="center" vertical="center"/>
    </xf>
    <xf numFmtId="44" fontId="18" fillId="0" borderId="13" xfId="0" applyNumberFormat="1" applyFont="1" applyBorder="1" applyAlignment="1">
      <alignment horizontal="center" vertical="center"/>
    </xf>
    <xf numFmtId="0" fontId="18" fillId="0" borderId="13" xfId="0" applyFont="1" applyBorder="1" applyAlignment="1">
      <alignment horizontal="center" vertical="center"/>
    </xf>
    <xf numFmtId="44" fontId="18" fillId="0" borderId="13" xfId="1" applyFont="1" applyFill="1" applyBorder="1" applyAlignment="1">
      <alignment horizontal="center" vertical="center"/>
    </xf>
    <xf numFmtId="44" fontId="18" fillId="0" borderId="14" xfId="1" applyFont="1" applyFill="1" applyBorder="1" applyAlignment="1">
      <alignment horizontal="center" vertical="center"/>
    </xf>
    <xf numFmtId="44" fontId="18" fillId="10" borderId="17" xfId="0" applyNumberFormat="1" applyFont="1" applyFill="1" applyBorder="1" applyAlignment="1">
      <alignment horizontal="center" vertical="center"/>
    </xf>
    <xf numFmtId="0" fontId="18" fillId="10" borderId="18" xfId="0" applyFont="1" applyFill="1" applyBorder="1" applyAlignment="1">
      <alignment horizontal="center" vertical="center"/>
    </xf>
    <xf numFmtId="44" fontId="18" fillId="10" borderId="26" xfId="0" applyNumberFormat="1" applyFont="1" applyFill="1" applyBorder="1" applyAlignment="1">
      <alignment horizontal="center" vertical="center"/>
    </xf>
    <xf numFmtId="44" fontId="18" fillId="10" borderId="68" xfId="0" applyNumberFormat="1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8" fillId="0" borderId="0" xfId="0" applyFont="1" applyAlignment="1">
      <alignment horizontal="center"/>
    </xf>
    <xf numFmtId="0" fontId="66" fillId="0" borderId="0" xfId="0" applyFont="1" applyAlignment="1">
      <alignment vertical="center"/>
    </xf>
    <xf numFmtId="44" fontId="29" fillId="0" borderId="0" xfId="1" applyFont="1" applyFill="1" applyBorder="1" applyAlignment="1">
      <alignment horizontal="center" vertical="center"/>
    </xf>
    <xf numFmtId="0" fontId="66" fillId="0" borderId="0" xfId="0" applyFont="1" applyAlignment="1">
      <alignment horizontal="center" vertical="center"/>
    </xf>
    <xf numFmtId="0" fontId="8" fillId="4" borderId="56" xfId="0" applyFont="1" applyFill="1" applyBorder="1" applyAlignment="1">
      <alignment horizontal="center" vertical="center"/>
    </xf>
    <xf numFmtId="0" fontId="8" fillId="4" borderId="11" xfId="0" applyFont="1" applyFill="1" applyBorder="1" applyAlignment="1">
      <alignment horizontal="center" vertical="center"/>
    </xf>
    <xf numFmtId="0" fontId="8" fillId="4" borderId="90" xfId="0" applyFont="1" applyFill="1" applyBorder="1" applyAlignment="1">
      <alignment horizontal="center" vertical="center"/>
    </xf>
    <xf numFmtId="0" fontId="8" fillId="4" borderId="28" xfId="0" applyFont="1" applyFill="1" applyBorder="1" applyAlignment="1">
      <alignment horizontal="center" vertical="center"/>
    </xf>
    <xf numFmtId="0" fontId="48" fillId="0" borderId="0" xfId="0" applyFont="1" applyAlignment="1">
      <alignment vertical="center"/>
    </xf>
    <xf numFmtId="44" fontId="49" fillId="0" borderId="0" xfId="1" applyFont="1" applyFill="1" applyBorder="1" applyAlignment="1">
      <alignment horizontal="center" vertical="center"/>
    </xf>
    <xf numFmtId="0" fontId="48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49" fontId="0" fillId="0" borderId="0" xfId="0" applyNumberFormat="1" applyAlignment="1">
      <alignment horizontal="center" vertical="center"/>
    </xf>
    <xf numFmtId="44" fontId="18" fillId="4" borderId="56" xfId="0" applyNumberFormat="1" applyFont="1" applyFill="1" applyBorder="1" applyAlignment="1">
      <alignment horizontal="center" vertical="center"/>
    </xf>
    <xf numFmtId="44" fontId="18" fillId="0" borderId="4" xfId="1" applyFont="1" applyFill="1" applyBorder="1" applyAlignment="1">
      <alignment horizontal="center" vertical="center"/>
    </xf>
    <xf numFmtId="44" fontId="18" fillId="0" borderId="27" xfId="1" applyFont="1" applyFill="1" applyBorder="1" applyAlignment="1">
      <alignment horizontal="center" vertical="center"/>
    </xf>
    <xf numFmtId="44" fontId="18" fillId="4" borderId="43" xfId="0" applyNumberFormat="1" applyFont="1" applyFill="1" applyBorder="1" applyAlignment="1">
      <alignment horizontal="center" vertical="center"/>
    </xf>
    <xf numFmtId="0" fontId="18" fillId="4" borderId="3" xfId="0" applyFont="1" applyFill="1" applyBorder="1" applyAlignment="1">
      <alignment horizontal="center" vertical="center"/>
    </xf>
    <xf numFmtId="0" fontId="18" fillId="16" borderId="20" xfId="0" applyFont="1" applyFill="1" applyBorder="1" applyAlignment="1">
      <alignment horizontal="center" vertical="center" wrapText="1"/>
    </xf>
    <xf numFmtId="0" fontId="18" fillId="16" borderId="20" xfId="0" applyFont="1" applyFill="1" applyBorder="1" applyAlignment="1">
      <alignment horizontal="center" vertical="center"/>
    </xf>
    <xf numFmtId="44" fontId="18" fillId="16" borderId="20" xfId="1" applyFont="1" applyFill="1" applyBorder="1" applyAlignment="1">
      <alignment horizontal="center" vertical="center" wrapText="1"/>
    </xf>
    <xf numFmtId="44" fontId="18" fillId="16" borderId="21" xfId="1" applyFont="1" applyFill="1" applyBorder="1" applyAlignment="1">
      <alignment horizontal="center" vertical="center" wrapText="1"/>
    </xf>
    <xf numFmtId="44" fontId="18" fillId="4" borderId="3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44" fontId="18" fillId="4" borderId="48" xfId="0" applyNumberFormat="1" applyFont="1" applyFill="1" applyBorder="1" applyAlignment="1">
      <alignment horizontal="center" vertical="center"/>
    </xf>
    <xf numFmtId="0" fontId="18" fillId="4" borderId="51" xfId="0" applyFont="1" applyFill="1" applyBorder="1" applyAlignment="1">
      <alignment horizontal="center" vertical="center"/>
    </xf>
    <xf numFmtId="44" fontId="18" fillId="0" borderId="47" xfId="1" applyFont="1" applyFill="1" applyBorder="1" applyAlignment="1">
      <alignment horizontal="center" vertical="center"/>
    </xf>
    <xf numFmtId="44" fontId="18" fillId="0" borderId="52" xfId="1" applyFont="1" applyFill="1" applyBorder="1" applyAlignment="1">
      <alignment horizontal="center" vertical="center"/>
    </xf>
    <xf numFmtId="44" fontId="18" fillId="10" borderId="53" xfId="0" applyNumberFormat="1" applyFont="1" applyFill="1" applyBorder="1" applyAlignment="1">
      <alignment horizontal="center" vertical="center"/>
    </xf>
    <xf numFmtId="0" fontId="18" fillId="10" borderId="8" xfId="0" applyFont="1" applyFill="1" applyBorder="1" applyAlignment="1">
      <alignment horizontal="center" vertical="center"/>
    </xf>
    <xf numFmtId="44" fontId="18" fillId="10" borderId="20" xfId="0" applyNumberFormat="1" applyFont="1" applyFill="1" applyBorder="1" applyAlignment="1">
      <alignment horizontal="center" vertical="center"/>
    </xf>
    <xf numFmtId="44" fontId="18" fillId="10" borderId="21" xfId="0" applyNumberFormat="1" applyFont="1" applyFill="1" applyBorder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7" fillId="0" borderId="0" xfId="0" applyFont="1" applyAlignment="1">
      <alignment horizontal="center"/>
    </xf>
    <xf numFmtId="0" fontId="18" fillId="2" borderId="42" xfId="0" applyFont="1" applyFill="1" applyBorder="1" applyAlignment="1">
      <alignment horizontal="center" vertical="center"/>
    </xf>
    <xf numFmtId="0" fontId="55" fillId="3" borderId="10" xfId="0" applyFont="1" applyFill="1" applyBorder="1" applyAlignment="1">
      <alignment horizontal="center" vertical="center"/>
    </xf>
    <xf numFmtId="0" fontId="15" fillId="0" borderId="51" xfId="0" applyFont="1" applyBorder="1" applyAlignment="1">
      <alignment horizontal="center" vertical="center"/>
    </xf>
    <xf numFmtId="0" fontId="55" fillId="3" borderId="2" xfId="0" applyFont="1" applyFill="1" applyBorder="1" applyAlignment="1">
      <alignment horizontal="center" vertical="center"/>
    </xf>
    <xf numFmtId="0" fontId="18" fillId="3" borderId="51" xfId="0" applyFont="1" applyFill="1" applyBorder="1" applyAlignment="1">
      <alignment horizontal="center" vertical="center"/>
    </xf>
    <xf numFmtId="0" fontId="55" fillId="10" borderId="28" xfId="0" applyFont="1" applyFill="1" applyBorder="1" applyAlignment="1">
      <alignment horizontal="center" vertical="center"/>
    </xf>
    <xf numFmtId="0" fontId="18" fillId="16" borderId="7" xfId="0" applyFont="1" applyFill="1" applyBorder="1" applyAlignment="1">
      <alignment horizontal="center" vertical="center" wrapText="1"/>
    </xf>
    <xf numFmtId="0" fontId="18" fillId="0" borderId="10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8" fillId="0" borderId="28" xfId="0" applyFont="1" applyBorder="1" applyAlignment="1">
      <alignment horizontal="center" vertical="center"/>
    </xf>
    <xf numFmtId="0" fontId="68" fillId="2" borderId="35" xfId="0" applyFont="1" applyFill="1" applyBorder="1" applyAlignment="1">
      <alignment horizontal="center" vertical="center"/>
    </xf>
  </cellXfs>
  <cellStyles count="3">
    <cellStyle name="Comma" xfId="2" builtinId="3"/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7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2A84097F-A892-47AC-85A9-47DD4B4032B3}">
  <we:reference id="wa200002252" version="1.0.0.0" store="en-US" storeType="OMEX"/>
  <we:alternateReferences>
    <we:reference id="wa200002252" version="1.0.0.0" store="WA200002252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N141"/>
  <sheetViews>
    <sheetView topLeftCell="Z84" zoomScaleNormal="100" zoomScaleSheetLayoutView="145" zoomScalePageLayoutView="145" workbookViewId="0">
      <selection activeCell="AM43" sqref="AM43"/>
    </sheetView>
  </sheetViews>
  <sheetFormatPr defaultRowHeight="23.1" customHeight="1"/>
  <cols>
    <col min="1" max="1" width="14.796875" bestFit="1" customWidth="1"/>
    <col min="2" max="2" width="42.19921875" customWidth="1"/>
    <col min="3" max="3" width="18.796875" customWidth="1"/>
    <col min="4" max="6" width="10.19921875" customWidth="1"/>
    <col min="7" max="7" width="10.19921875" style="1" customWidth="1"/>
    <col min="8" max="8" width="10.19921875" style="309" customWidth="1"/>
    <col min="9" max="9" width="10.19921875" customWidth="1"/>
    <col min="10" max="10" width="10.19921875" style="309" customWidth="1"/>
    <col min="11" max="11" width="14" customWidth="1"/>
    <col min="12" max="12" width="10.19921875" customWidth="1"/>
    <col min="13" max="13" width="10.19921875" style="309" customWidth="1"/>
    <col min="14" max="18" width="10.19921875" customWidth="1"/>
    <col min="19" max="19" width="14.19921875" customWidth="1"/>
    <col min="20" max="21" width="9.59765625" customWidth="1"/>
    <col min="22" max="22" width="9.59765625" style="309" customWidth="1"/>
    <col min="23" max="26" width="9.59765625" customWidth="1"/>
    <col min="27" max="27" width="13.59765625" customWidth="1"/>
    <col min="28" max="29" width="10.796875" customWidth="1"/>
    <col min="30" max="30" width="9.59765625" customWidth="1"/>
    <col min="31" max="31" width="9.59765625" style="1" customWidth="1"/>
    <col min="32" max="32" width="10.3984375" customWidth="1"/>
    <col min="33" max="33" width="10.3984375" style="309" customWidth="1"/>
    <col min="34" max="34" width="10.3984375" customWidth="1"/>
    <col min="35" max="35" width="9.796875" customWidth="1"/>
    <col min="36" max="37" width="10" customWidth="1"/>
    <col min="38" max="38" width="13.796875" customWidth="1"/>
    <col min="39" max="39" width="11.796875" customWidth="1"/>
    <col min="40" max="40" width="18.796875" customWidth="1"/>
  </cols>
  <sheetData>
    <row r="1" spans="1:40" s="1" customFormat="1" ht="23.1" customHeight="1">
      <c r="A1" s="1151"/>
      <c r="B1" s="1151"/>
      <c r="D1" s="1152"/>
      <c r="E1" s="1152"/>
      <c r="F1" s="1152"/>
      <c r="G1" s="1152"/>
      <c r="H1" s="1152"/>
      <c r="I1" s="2"/>
      <c r="J1" s="308"/>
      <c r="K1" s="3"/>
      <c r="L1" s="3"/>
      <c r="M1" s="308"/>
      <c r="N1" s="3"/>
      <c r="V1" s="309"/>
      <c r="AG1" s="309"/>
    </row>
    <row r="2" spans="1:40" s="1" customFormat="1" ht="23.1" customHeight="1">
      <c r="A2" s="1151"/>
      <c r="B2" s="1151"/>
      <c r="C2" s="2"/>
      <c r="D2" s="1152"/>
      <c r="E2" s="1152"/>
      <c r="F2" s="1152"/>
      <c r="G2" s="1152"/>
      <c r="H2" s="1152"/>
      <c r="I2" s="2"/>
      <c r="J2" s="308"/>
      <c r="K2" s="1150" t="s">
        <v>78</v>
      </c>
      <c r="L2" s="1150"/>
      <c r="M2" s="1150"/>
      <c r="N2" s="1150"/>
      <c r="O2" s="1150"/>
      <c r="P2" s="1150"/>
      <c r="Q2" s="1150"/>
      <c r="R2" s="1150"/>
      <c r="S2" s="1150"/>
      <c r="V2" s="309"/>
      <c r="AG2" s="309"/>
    </row>
    <row r="3" spans="1:40" ht="9.9499999999999993" customHeight="1">
      <c r="A3" s="1148"/>
      <c r="B3" s="1148"/>
      <c r="C3" s="4"/>
      <c r="D3" s="1149"/>
      <c r="E3" s="1149"/>
      <c r="F3" s="1149"/>
      <c r="G3" s="1149"/>
      <c r="H3" s="1149"/>
      <c r="I3" s="5"/>
      <c r="J3" s="308"/>
      <c r="K3" s="5"/>
      <c r="L3" s="5"/>
      <c r="M3" s="308"/>
      <c r="N3" s="5"/>
    </row>
    <row r="4" spans="1:40" ht="23.1" customHeight="1">
      <c r="A4" s="1149"/>
      <c r="B4" s="1149"/>
      <c r="C4" s="3"/>
      <c r="D4" s="1149"/>
      <c r="E4" s="1149"/>
      <c r="F4" s="1149"/>
      <c r="G4" s="1149"/>
      <c r="H4" s="1149"/>
      <c r="I4" s="3"/>
      <c r="J4" s="308"/>
      <c r="K4" s="1150" t="s">
        <v>79</v>
      </c>
      <c r="L4" s="1150"/>
      <c r="M4" s="1150"/>
      <c r="N4" s="1150"/>
      <c r="O4" s="1150"/>
      <c r="P4" s="1150"/>
      <c r="Q4" s="1150"/>
      <c r="R4" s="1150"/>
      <c r="S4" s="1150"/>
    </row>
    <row r="5" spans="1:40" ht="23.1" customHeight="1" thickBot="1">
      <c r="A5" s="1152"/>
      <c r="B5" s="1152"/>
      <c r="C5" s="35"/>
    </row>
    <row r="6" spans="1:40" ht="23.1" customHeight="1" thickBot="1">
      <c r="A6" s="1153" t="s">
        <v>5</v>
      </c>
      <c r="B6" s="1155" t="s">
        <v>6</v>
      </c>
      <c r="C6" s="1157" t="s">
        <v>51</v>
      </c>
      <c r="D6" s="1159" t="s">
        <v>52</v>
      </c>
      <c r="E6" s="1160"/>
      <c r="F6" s="1160"/>
      <c r="G6" s="1160"/>
      <c r="H6" s="1160"/>
      <c r="I6" s="1160"/>
      <c r="J6" s="1161"/>
      <c r="K6" s="131"/>
      <c r="L6" s="1159" t="s">
        <v>53</v>
      </c>
      <c r="M6" s="1160"/>
      <c r="N6" s="1160"/>
      <c r="O6" s="1160"/>
      <c r="P6" s="1160"/>
      <c r="Q6" s="1160"/>
      <c r="R6" s="1161"/>
      <c r="S6" s="135"/>
      <c r="T6" s="1159" t="s">
        <v>54</v>
      </c>
      <c r="U6" s="1160"/>
      <c r="V6" s="1160"/>
      <c r="W6" s="1160"/>
      <c r="X6" s="1160"/>
      <c r="Y6" s="1160"/>
      <c r="Z6" s="1161"/>
      <c r="AA6" s="131"/>
      <c r="AB6" s="1159" t="s">
        <v>55</v>
      </c>
      <c r="AC6" s="1160"/>
      <c r="AD6" s="1160"/>
      <c r="AE6" s="1160"/>
      <c r="AF6" s="1160"/>
      <c r="AG6" s="1160"/>
      <c r="AH6" s="1161"/>
      <c r="AI6" s="1161" t="s">
        <v>56</v>
      </c>
      <c r="AJ6" s="1166"/>
      <c r="AK6" s="1166"/>
      <c r="AL6" s="131"/>
      <c r="AM6" s="1167" t="s">
        <v>57</v>
      </c>
      <c r="AN6" s="1168"/>
    </row>
    <row r="7" spans="1:40" ht="43.5" customHeight="1" thickBot="1">
      <c r="A7" s="1154"/>
      <c r="B7" s="1156"/>
      <c r="C7" s="1158"/>
      <c r="D7" s="38" t="s">
        <v>58</v>
      </c>
      <c r="E7" s="37" t="s">
        <v>59</v>
      </c>
      <c r="F7" s="37" t="s">
        <v>60</v>
      </c>
      <c r="G7" s="324" t="s">
        <v>61</v>
      </c>
      <c r="H7" s="37" t="s">
        <v>62</v>
      </c>
      <c r="I7" s="37" t="s">
        <v>63</v>
      </c>
      <c r="J7" s="39" t="s">
        <v>64</v>
      </c>
      <c r="K7" s="1169" t="s">
        <v>74</v>
      </c>
      <c r="L7" s="38" t="s">
        <v>58</v>
      </c>
      <c r="M7" s="37" t="s">
        <v>59</v>
      </c>
      <c r="N7" s="37" t="s">
        <v>60</v>
      </c>
      <c r="O7" s="37" t="s">
        <v>61</v>
      </c>
      <c r="P7" s="37" t="s">
        <v>62</v>
      </c>
      <c r="Q7" s="37" t="s">
        <v>63</v>
      </c>
      <c r="R7" s="39" t="s">
        <v>64</v>
      </c>
      <c r="S7" s="1171" t="s">
        <v>75</v>
      </c>
      <c r="T7" s="38" t="s">
        <v>58</v>
      </c>
      <c r="U7" s="37" t="s">
        <v>59</v>
      </c>
      <c r="V7" s="37" t="s">
        <v>60</v>
      </c>
      <c r="W7" s="37" t="s">
        <v>61</v>
      </c>
      <c r="X7" s="37" t="s">
        <v>62</v>
      </c>
      <c r="Y7" s="37" t="s">
        <v>63</v>
      </c>
      <c r="Z7" s="39" t="s">
        <v>64</v>
      </c>
      <c r="AA7" s="1169" t="s">
        <v>76</v>
      </c>
      <c r="AB7" s="38" t="s">
        <v>58</v>
      </c>
      <c r="AC7" s="37" t="s">
        <v>59</v>
      </c>
      <c r="AD7" s="37" t="s">
        <v>60</v>
      </c>
      <c r="AE7" s="324" t="s">
        <v>61</v>
      </c>
      <c r="AF7" s="37" t="s">
        <v>62</v>
      </c>
      <c r="AG7" s="37" t="s">
        <v>63</v>
      </c>
      <c r="AH7" s="39" t="s">
        <v>64</v>
      </c>
      <c r="AI7" s="37" t="s">
        <v>58</v>
      </c>
      <c r="AJ7" s="37" t="s">
        <v>58</v>
      </c>
      <c r="AK7" s="39" t="s">
        <v>59</v>
      </c>
      <c r="AL7" s="1169" t="s">
        <v>77</v>
      </c>
      <c r="AM7" s="1172" t="s">
        <v>65</v>
      </c>
      <c r="AN7" s="1174" t="s">
        <v>66</v>
      </c>
    </row>
    <row r="8" spans="1:40" s="268" customFormat="1" ht="29.25" customHeight="1" thickBot="1">
      <c r="A8" s="33" t="s">
        <v>19</v>
      </c>
      <c r="B8" s="18" t="s">
        <v>85</v>
      </c>
      <c r="C8" s="16"/>
      <c r="D8" s="266">
        <v>1</v>
      </c>
      <c r="E8" s="266">
        <v>2</v>
      </c>
      <c r="F8" s="266">
        <v>3</v>
      </c>
      <c r="G8" s="325">
        <v>4</v>
      </c>
      <c r="H8" s="266">
        <v>5</v>
      </c>
      <c r="I8" s="266">
        <v>6</v>
      </c>
      <c r="J8" s="267">
        <v>7</v>
      </c>
      <c r="K8" s="1170"/>
      <c r="L8" s="265">
        <v>8</v>
      </c>
      <c r="M8" s="266">
        <v>9</v>
      </c>
      <c r="N8" s="266">
        <v>10</v>
      </c>
      <c r="O8" s="266">
        <v>11</v>
      </c>
      <c r="P8" s="266">
        <v>12</v>
      </c>
      <c r="Q8" s="266">
        <v>13</v>
      </c>
      <c r="R8" s="267">
        <v>14</v>
      </c>
      <c r="S8" s="1170"/>
      <c r="T8" s="265">
        <v>15</v>
      </c>
      <c r="U8" s="266">
        <v>16</v>
      </c>
      <c r="V8" s="266">
        <v>17</v>
      </c>
      <c r="W8" s="266">
        <v>18</v>
      </c>
      <c r="X8" s="266">
        <v>19</v>
      </c>
      <c r="Y8" s="266">
        <v>20</v>
      </c>
      <c r="Z8" s="267">
        <v>21</v>
      </c>
      <c r="AA8" s="1170"/>
      <c r="AB8" s="265">
        <v>22</v>
      </c>
      <c r="AC8" s="266">
        <v>23</v>
      </c>
      <c r="AD8" s="266">
        <v>24</v>
      </c>
      <c r="AE8" s="325">
        <v>25</v>
      </c>
      <c r="AF8" s="266">
        <v>26</v>
      </c>
      <c r="AG8" s="266">
        <v>27</v>
      </c>
      <c r="AH8" s="267">
        <v>28</v>
      </c>
      <c r="AI8" s="266">
        <v>29</v>
      </c>
      <c r="AJ8" s="266">
        <v>30</v>
      </c>
      <c r="AK8" s="267">
        <v>31</v>
      </c>
      <c r="AL8" s="1170"/>
      <c r="AM8" s="1173"/>
      <c r="AN8" s="1175"/>
    </row>
    <row r="9" spans="1:40" ht="18" customHeight="1" thickBot="1">
      <c r="A9" s="101">
        <v>2</v>
      </c>
      <c r="B9" s="90" t="s">
        <v>67</v>
      </c>
      <c r="C9" s="95">
        <f>1400</f>
        <v>1400</v>
      </c>
      <c r="D9" s="40">
        <v>1</v>
      </c>
      <c r="E9" s="59"/>
      <c r="F9" s="59"/>
      <c r="G9" s="330"/>
      <c r="H9" s="40"/>
      <c r="I9" s="40">
        <v>1</v>
      </c>
      <c r="J9" s="42"/>
      <c r="K9" s="132">
        <f t="shared" ref="K9:K76" si="0">SUM(D9:J9)</f>
        <v>2</v>
      </c>
      <c r="L9" s="60"/>
      <c r="M9" s="40"/>
      <c r="N9" s="59"/>
      <c r="O9" s="59"/>
      <c r="P9" s="59"/>
      <c r="Q9" s="136"/>
      <c r="R9" s="61"/>
      <c r="S9" s="132">
        <f t="shared" ref="S9:S76" si="1">SUM(L9:R9)</f>
        <v>0</v>
      </c>
      <c r="T9" s="137"/>
      <c r="U9" s="58"/>
      <c r="V9" s="40"/>
      <c r="W9" s="58"/>
      <c r="X9" s="58"/>
      <c r="Y9" s="58"/>
      <c r="Z9" s="85"/>
      <c r="AA9" s="132">
        <f t="shared" ref="AA9:AA76" si="2">SUM(T9:Z9)</f>
        <v>0</v>
      </c>
      <c r="AB9" s="142"/>
      <c r="AC9" s="66"/>
      <c r="AD9" s="66"/>
      <c r="AE9" s="326"/>
      <c r="AF9" s="66"/>
      <c r="AG9" s="315"/>
      <c r="AH9" s="386">
        <v>1</v>
      </c>
      <c r="AI9" s="66"/>
      <c r="AJ9" s="66"/>
      <c r="AK9" s="146"/>
      <c r="AL9" s="153">
        <f t="shared" ref="AL9:AL76" si="3">SUM(AB9:AK9)</f>
        <v>1</v>
      </c>
      <c r="AM9" s="284">
        <f t="shared" ref="AM9:AM76" si="4">SUM(K9,S9,AA9,AL9)</f>
        <v>3</v>
      </c>
      <c r="AN9" s="162">
        <f>C9*AM10</f>
        <v>1400</v>
      </c>
    </row>
    <row r="10" spans="1:40" ht="18" customHeight="1" thickBot="1">
      <c r="A10" s="101"/>
      <c r="B10" s="90" t="s">
        <v>102</v>
      </c>
      <c r="C10" s="95">
        <f>1400</f>
        <v>1400</v>
      </c>
      <c r="D10" s="95"/>
      <c r="E10" s="9"/>
      <c r="F10" s="7"/>
      <c r="G10" s="8"/>
      <c r="H10" s="10"/>
      <c r="I10" s="9"/>
      <c r="J10" s="98"/>
      <c r="K10" s="132">
        <f t="shared" si="0"/>
        <v>0</v>
      </c>
      <c r="L10" s="98"/>
      <c r="M10" s="9"/>
      <c r="N10" s="17"/>
      <c r="O10" s="17"/>
      <c r="S10" s="132">
        <f t="shared" si="1"/>
        <v>0</v>
      </c>
      <c r="V10"/>
      <c r="Z10">
        <v>1</v>
      </c>
      <c r="AA10" s="132">
        <f t="shared" si="2"/>
        <v>1</v>
      </c>
      <c r="AE10"/>
      <c r="AG10"/>
      <c r="AL10" s="153">
        <f t="shared" si="3"/>
        <v>0</v>
      </c>
      <c r="AM10" s="284">
        <f t="shared" si="4"/>
        <v>1</v>
      </c>
      <c r="AN10" s="162">
        <f>C10*AM11</f>
        <v>1075200</v>
      </c>
    </row>
    <row r="11" spans="1:40" ht="18" customHeight="1" thickBot="1">
      <c r="A11" s="101">
        <v>4</v>
      </c>
      <c r="B11" s="90" t="s">
        <v>98</v>
      </c>
      <c r="C11" s="95"/>
      <c r="D11" s="43"/>
      <c r="E11" s="43"/>
      <c r="F11" s="43"/>
      <c r="G11" s="329"/>
      <c r="H11" s="43"/>
      <c r="I11" s="56"/>
      <c r="J11" s="45"/>
      <c r="K11" s="132">
        <f t="shared" si="0"/>
        <v>0</v>
      </c>
      <c r="L11" s="385">
        <v>180</v>
      </c>
      <c r="M11" s="43"/>
      <c r="N11" s="36">
        <v>276</v>
      </c>
      <c r="O11" s="329">
        <v>180</v>
      </c>
      <c r="P11" s="329">
        <v>132</v>
      </c>
      <c r="Q11" s="56"/>
      <c r="R11" s="63"/>
      <c r="S11" s="132">
        <f t="shared" si="1"/>
        <v>768</v>
      </c>
      <c r="T11" s="78"/>
      <c r="U11" s="67"/>
      <c r="V11" s="43"/>
      <c r="W11" s="67"/>
      <c r="X11" s="67"/>
      <c r="Y11" s="67"/>
      <c r="Z11" s="138"/>
      <c r="AA11" s="132">
        <f t="shared" si="2"/>
        <v>0</v>
      </c>
      <c r="AB11" s="70"/>
      <c r="AC11" s="82"/>
      <c r="AD11" s="68"/>
      <c r="AE11" s="328"/>
      <c r="AF11" s="68"/>
      <c r="AG11" s="347"/>
      <c r="AH11" s="68"/>
      <c r="AI11" s="68"/>
      <c r="AJ11" s="68"/>
      <c r="AK11" s="148"/>
      <c r="AL11" s="153">
        <f t="shared" si="3"/>
        <v>0</v>
      </c>
      <c r="AM11" s="284">
        <f t="shared" si="4"/>
        <v>768</v>
      </c>
      <c r="AN11" s="162">
        <f t="shared" ref="AN11:AN76" si="5">C11*AM11</f>
        <v>0</v>
      </c>
    </row>
    <row r="12" spans="1:40" ht="18" customHeight="1" thickBot="1">
      <c r="A12" s="101"/>
      <c r="B12" s="90" t="s">
        <v>99</v>
      </c>
      <c r="C12" s="24">
        <v>0.6</v>
      </c>
      <c r="D12" s="43"/>
      <c r="E12" s="43"/>
      <c r="F12" s="43"/>
      <c r="G12" s="329"/>
      <c r="H12" s="43"/>
      <c r="I12" s="56"/>
      <c r="J12" s="45"/>
      <c r="K12" s="132">
        <f t="shared" si="0"/>
        <v>0</v>
      </c>
      <c r="L12" s="62"/>
      <c r="M12" s="43"/>
      <c r="N12" s="36"/>
      <c r="O12" s="56"/>
      <c r="P12" s="56"/>
      <c r="Q12" s="56"/>
      <c r="R12" s="63"/>
      <c r="S12" s="132"/>
      <c r="T12" s="78">
        <v>180</v>
      </c>
      <c r="U12" s="67"/>
      <c r="V12" s="43"/>
      <c r="W12" s="67"/>
      <c r="X12" s="67"/>
      <c r="Y12" s="67"/>
      <c r="Z12" s="138"/>
      <c r="AA12" s="132">
        <f t="shared" si="2"/>
        <v>180</v>
      </c>
      <c r="AB12" s="70"/>
      <c r="AC12" s="82"/>
      <c r="AD12" s="68"/>
      <c r="AE12" s="328"/>
      <c r="AF12" s="68"/>
      <c r="AG12" s="347"/>
      <c r="AH12" s="68"/>
      <c r="AI12" s="68"/>
      <c r="AJ12" s="68"/>
      <c r="AK12" s="148"/>
      <c r="AL12" s="153">
        <f t="shared" si="3"/>
        <v>0</v>
      </c>
      <c r="AM12" s="284">
        <f t="shared" si="4"/>
        <v>180</v>
      </c>
      <c r="AN12" s="162">
        <f t="shared" si="5"/>
        <v>108</v>
      </c>
    </row>
    <row r="13" spans="1:40" ht="18" customHeight="1" thickBot="1">
      <c r="A13" s="101"/>
      <c r="B13" s="90" t="s">
        <v>103</v>
      </c>
      <c r="C13" s="24">
        <v>0.7</v>
      </c>
      <c r="D13" s="43"/>
      <c r="E13" s="43"/>
      <c r="F13" s="43"/>
      <c r="G13" s="329"/>
      <c r="H13" s="43"/>
      <c r="I13" s="56"/>
      <c r="J13" s="45"/>
      <c r="K13" s="132"/>
      <c r="L13" s="62"/>
      <c r="M13" s="43"/>
      <c r="N13" s="36"/>
      <c r="O13" s="56"/>
      <c r="P13" s="56"/>
      <c r="Q13" s="56"/>
      <c r="R13" s="63"/>
      <c r="S13" s="132"/>
      <c r="T13" s="78"/>
      <c r="U13" s="67"/>
      <c r="V13" s="43"/>
      <c r="W13" s="67"/>
      <c r="X13" s="67"/>
      <c r="Y13" s="67">
        <v>180</v>
      </c>
      <c r="Z13" s="138">
        <v>180</v>
      </c>
      <c r="AA13" s="132">
        <f t="shared" si="2"/>
        <v>360</v>
      </c>
      <c r="AB13" s="71">
        <v>180</v>
      </c>
      <c r="AC13" s="82"/>
      <c r="AD13" s="68"/>
      <c r="AE13" s="328"/>
      <c r="AF13" s="68"/>
      <c r="AG13" s="347"/>
      <c r="AH13" s="68"/>
      <c r="AI13" s="68"/>
      <c r="AJ13" s="68"/>
      <c r="AK13" s="148"/>
      <c r="AL13" s="153">
        <f t="shared" si="3"/>
        <v>180</v>
      </c>
      <c r="AM13" s="284">
        <f t="shared" si="4"/>
        <v>540</v>
      </c>
      <c r="AN13" s="162">
        <f t="shared" si="5"/>
        <v>378</v>
      </c>
    </row>
    <row r="14" spans="1:40" ht="18" customHeight="1" thickBot="1">
      <c r="A14" s="101">
        <v>5</v>
      </c>
      <c r="B14" s="90" t="s">
        <v>91</v>
      </c>
      <c r="C14" s="24">
        <v>0.7</v>
      </c>
      <c r="D14" s="56"/>
      <c r="E14" s="310">
        <v>360</v>
      </c>
      <c r="F14" s="56"/>
      <c r="G14" s="370">
        <v>132</v>
      </c>
      <c r="H14" s="43">
        <v>132</v>
      </c>
      <c r="I14" s="310">
        <v>180</v>
      </c>
      <c r="J14" s="45"/>
      <c r="K14" s="132">
        <f t="shared" si="0"/>
        <v>804</v>
      </c>
      <c r="L14" s="62"/>
      <c r="M14" s="43"/>
      <c r="N14" s="36">
        <v>36</v>
      </c>
      <c r="O14" s="56"/>
      <c r="P14" s="56"/>
      <c r="Q14" s="56"/>
      <c r="R14" s="63"/>
      <c r="S14" s="132">
        <f t="shared" si="1"/>
        <v>36</v>
      </c>
      <c r="T14" s="78"/>
      <c r="U14" s="67"/>
      <c r="V14" s="43"/>
      <c r="W14" s="310"/>
      <c r="X14" s="67"/>
      <c r="Y14" s="67"/>
      <c r="Z14" s="138"/>
      <c r="AA14" s="132">
        <f t="shared" si="2"/>
        <v>0</v>
      </c>
      <c r="AB14" s="70"/>
      <c r="AC14" s="82"/>
      <c r="AD14" s="68"/>
      <c r="AE14" s="328"/>
      <c r="AF14" s="68"/>
      <c r="AG14" s="347"/>
      <c r="AH14" s="68"/>
      <c r="AI14" s="68"/>
      <c r="AJ14" s="68"/>
      <c r="AK14" s="148"/>
      <c r="AL14" s="153">
        <f t="shared" si="3"/>
        <v>0</v>
      </c>
      <c r="AM14" s="284">
        <f t="shared" si="4"/>
        <v>840</v>
      </c>
      <c r="AN14" s="162">
        <f t="shared" si="5"/>
        <v>588</v>
      </c>
    </row>
    <row r="15" spans="1:40" ht="18" customHeight="1" thickBot="1">
      <c r="A15" s="101"/>
      <c r="B15" s="90" t="s">
        <v>91</v>
      </c>
      <c r="C15" s="24">
        <v>0.8</v>
      </c>
      <c r="D15" s="56"/>
      <c r="E15" s="310"/>
      <c r="F15" s="56"/>
      <c r="G15" s="370"/>
      <c r="H15" s="43"/>
      <c r="I15" s="310"/>
      <c r="J15" s="45"/>
      <c r="K15" s="132">
        <f t="shared" si="0"/>
        <v>0</v>
      </c>
      <c r="L15" s="62"/>
      <c r="M15" s="43"/>
      <c r="N15" s="36"/>
      <c r="O15" s="56"/>
      <c r="P15" s="56"/>
      <c r="Q15" s="56"/>
      <c r="R15" s="63"/>
      <c r="S15" s="132"/>
      <c r="T15" s="78"/>
      <c r="U15" s="67"/>
      <c r="V15" s="43"/>
      <c r="W15" s="310"/>
      <c r="X15" s="67"/>
      <c r="Y15" s="67"/>
      <c r="Z15" s="138"/>
      <c r="AA15" s="132">
        <f t="shared" si="2"/>
        <v>0</v>
      </c>
      <c r="AB15" s="70"/>
      <c r="AC15" s="82"/>
      <c r="AD15" s="68"/>
      <c r="AE15" s="328"/>
      <c r="AF15" s="68"/>
      <c r="AG15" s="46">
        <v>132</v>
      </c>
      <c r="AH15" s="46">
        <v>132</v>
      </c>
      <c r="AI15" s="68"/>
      <c r="AJ15" s="68"/>
      <c r="AK15" s="148"/>
      <c r="AL15" s="153">
        <f t="shared" si="3"/>
        <v>264</v>
      </c>
      <c r="AM15" s="284">
        <f t="shared" si="4"/>
        <v>264</v>
      </c>
      <c r="AN15" s="162"/>
    </row>
    <row r="16" spans="1:40" ht="18" customHeight="1" thickBot="1">
      <c r="A16" s="101"/>
      <c r="B16" s="90" t="s">
        <v>104</v>
      </c>
      <c r="C16" s="24">
        <v>0.7</v>
      </c>
      <c r="D16" s="56"/>
      <c r="E16" s="310"/>
      <c r="F16" s="56"/>
      <c r="G16" s="370"/>
      <c r="H16" s="43"/>
      <c r="I16" s="310"/>
      <c r="J16" s="45"/>
      <c r="K16" s="132"/>
      <c r="L16" s="62"/>
      <c r="M16" s="43"/>
      <c r="N16" s="36"/>
      <c r="O16" s="56"/>
      <c r="P16" s="56"/>
      <c r="Q16" s="56"/>
      <c r="R16" s="63"/>
      <c r="S16" s="132"/>
      <c r="T16" s="78"/>
      <c r="U16" s="67"/>
      <c r="V16" s="43"/>
      <c r="W16" s="310"/>
      <c r="X16" s="67"/>
      <c r="Y16" s="67"/>
      <c r="Z16" s="138"/>
      <c r="AA16" s="132">
        <f t="shared" si="2"/>
        <v>0</v>
      </c>
      <c r="AB16" s="70"/>
      <c r="AC16" s="82"/>
      <c r="AD16" s="68"/>
      <c r="AE16" s="328"/>
      <c r="AF16" s="68"/>
      <c r="AG16" s="46"/>
      <c r="AH16" s="68"/>
      <c r="AI16" s="68"/>
      <c r="AJ16" s="68"/>
      <c r="AK16" s="148"/>
      <c r="AL16" s="153">
        <f t="shared" si="3"/>
        <v>0</v>
      </c>
      <c r="AM16" s="284">
        <f t="shared" si="4"/>
        <v>0</v>
      </c>
      <c r="AN16" s="162"/>
    </row>
    <row r="17" spans="1:40" ht="18" customHeight="1" thickBot="1">
      <c r="A17" s="101">
        <v>6</v>
      </c>
      <c r="B17" s="279" t="s">
        <v>72</v>
      </c>
      <c r="C17" s="24">
        <v>43</v>
      </c>
      <c r="D17" s="56"/>
      <c r="E17" s="56"/>
      <c r="F17" s="56"/>
      <c r="G17" s="329"/>
      <c r="H17" s="43"/>
      <c r="I17" s="56"/>
      <c r="J17" s="45"/>
      <c r="K17" s="132">
        <f t="shared" si="0"/>
        <v>0</v>
      </c>
      <c r="L17" s="307"/>
      <c r="M17" s="43"/>
      <c r="N17" s="36"/>
      <c r="O17" s="56"/>
      <c r="P17" s="56"/>
      <c r="Q17" s="56"/>
      <c r="R17" s="63"/>
      <c r="S17" s="132">
        <f t="shared" si="1"/>
        <v>0</v>
      </c>
      <c r="T17" s="78"/>
      <c r="U17" s="67"/>
      <c r="V17" s="43"/>
      <c r="W17" s="67"/>
      <c r="X17" s="67"/>
      <c r="Y17" s="67"/>
      <c r="Z17" s="138"/>
      <c r="AA17" s="132">
        <f t="shared" si="2"/>
        <v>0</v>
      </c>
      <c r="AB17" s="71">
        <v>1</v>
      </c>
      <c r="AC17" s="82"/>
      <c r="AD17" s="68"/>
      <c r="AE17" s="328"/>
      <c r="AF17" s="68"/>
      <c r="AG17" s="347"/>
      <c r="AH17" s="68"/>
      <c r="AI17" s="68"/>
      <c r="AJ17" s="68"/>
      <c r="AK17" s="148"/>
      <c r="AL17" s="153">
        <f t="shared" si="3"/>
        <v>1</v>
      </c>
      <c r="AM17" s="284">
        <f t="shared" si="4"/>
        <v>1</v>
      </c>
      <c r="AN17" s="162">
        <f t="shared" si="5"/>
        <v>43</v>
      </c>
    </row>
    <row r="18" spans="1:40" ht="18" customHeight="1" thickBot="1">
      <c r="A18" s="101">
        <v>7</v>
      </c>
      <c r="B18" s="90" t="s">
        <v>48</v>
      </c>
      <c r="C18" s="24">
        <f>12</f>
        <v>12</v>
      </c>
      <c r="D18" s="56"/>
      <c r="E18" s="56"/>
      <c r="F18" s="56"/>
      <c r="G18" s="329">
        <v>1</v>
      </c>
      <c r="H18" s="43"/>
      <c r="I18" s="56"/>
      <c r="J18" s="45"/>
      <c r="K18" s="132">
        <f t="shared" si="0"/>
        <v>1</v>
      </c>
      <c r="L18" s="62"/>
      <c r="M18" s="43"/>
      <c r="N18" s="56"/>
      <c r="O18" s="56"/>
      <c r="P18" s="56"/>
      <c r="Q18" s="56"/>
      <c r="R18" s="63"/>
      <c r="S18" s="132">
        <f t="shared" si="1"/>
        <v>0</v>
      </c>
      <c r="T18" s="78"/>
      <c r="U18" s="67"/>
      <c r="V18" s="43"/>
      <c r="W18" s="67"/>
      <c r="X18" s="67"/>
      <c r="Y18" s="67"/>
      <c r="Z18" s="138"/>
      <c r="AA18" s="132">
        <f t="shared" si="2"/>
        <v>0</v>
      </c>
      <c r="AB18" s="78"/>
      <c r="AC18" s="68"/>
      <c r="AD18" s="69"/>
      <c r="AE18" s="328"/>
      <c r="AF18" s="69"/>
      <c r="AG18" s="46"/>
      <c r="AH18" s="69">
        <v>1</v>
      </c>
      <c r="AI18" s="69"/>
      <c r="AJ18" s="69"/>
      <c r="AK18" s="141"/>
      <c r="AL18" s="153">
        <f t="shared" si="3"/>
        <v>1</v>
      </c>
      <c r="AM18" s="284">
        <f t="shared" si="4"/>
        <v>2</v>
      </c>
      <c r="AN18" s="162">
        <f t="shared" si="5"/>
        <v>24</v>
      </c>
    </row>
    <row r="19" spans="1:40" ht="18" customHeight="1" thickBot="1">
      <c r="A19" s="101">
        <v>8</v>
      </c>
      <c r="B19" s="90" t="s">
        <v>44</v>
      </c>
      <c r="C19" s="24">
        <f>5</f>
        <v>5</v>
      </c>
      <c r="D19" s="56"/>
      <c r="E19" s="56"/>
      <c r="F19" s="56"/>
      <c r="G19" s="329"/>
      <c r="H19" s="43"/>
      <c r="I19" s="56"/>
      <c r="J19" s="45"/>
      <c r="K19" s="132">
        <f t="shared" si="0"/>
        <v>0</v>
      </c>
      <c r="L19" s="62"/>
      <c r="M19" s="43"/>
      <c r="N19" s="56"/>
      <c r="O19" s="56"/>
      <c r="P19" s="56"/>
      <c r="Q19" s="56"/>
      <c r="R19" s="63"/>
      <c r="S19" s="132">
        <f t="shared" si="1"/>
        <v>0</v>
      </c>
      <c r="T19" s="78"/>
      <c r="U19" s="67"/>
      <c r="V19" s="43"/>
      <c r="W19" s="67"/>
      <c r="X19" s="67"/>
      <c r="Y19" s="67"/>
      <c r="Z19" s="138"/>
      <c r="AA19" s="132">
        <f t="shared" si="2"/>
        <v>0</v>
      </c>
      <c r="AB19" s="71"/>
      <c r="AC19" s="69"/>
      <c r="AD19" s="69"/>
      <c r="AE19" s="328"/>
      <c r="AF19" s="69"/>
      <c r="AG19" s="46"/>
      <c r="AH19" s="69">
        <v>1</v>
      </c>
      <c r="AI19" s="69"/>
      <c r="AJ19" s="69"/>
      <c r="AK19" s="141"/>
      <c r="AL19" s="153">
        <f t="shared" si="3"/>
        <v>1</v>
      </c>
      <c r="AM19" s="284">
        <f t="shared" si="4"/>
        <v>1</v>
      </c>
      <c r="AN19" s="162">
        <f t="shared" si="5"/>
        <v>5</v>
      </c>
    </row>
    <row r="20" spans="1:40" ht="18" customHeight="1" thickBot="1">
      <c r="A20" s="101">
        <v>9</v>
      </c>
      <c r="B20" s="90" t="s">
        <v>43</v>
      </c>
      <c r="C20" s="24">
        <v>64</v>
      </c>
      <c r="D20" s="56"/>
      <c r="E20" s="56"/>
      <c r="F20" s="43"/>
      <c r="G20" s="329"/>
      <c r="H20" s="43"/>
      <c r="I20" s="56"/>
      <c r="J20" s="45"/>
      <c r="K20" s="132">
        <f t="shared" si="0"/>
        <v>0</v>
      </c>
      <c r="L20" s="62"/>
      <c r="M20" s="43"/>
      <c r="N20" s="56"/>
      <c r="O20" s="56"/>
      <c r="P20" s="56"/>
      <c r="Q20" s="56"/>
      <c r="R20" s="63"/>
      <c r="S20" s="132">
        <f t="shared" si="1"/>
        <v>0</v>
      </c>
      <c r="T20" s="78"/>
      <c r="U20" s="67"/>
      <c r="V20" s="43"/>
      <c r="W20" s="67"/>
      <c r="X20" s="67"/>
      <c r="Y20" s="67"/>
      <c r="Z20" s="138"/>
      <c r="AA20" s="132">
        <f t="shared" si="2"/>
        <v>0</v>
      </c>
      <c r="AB20" s="71"/>
      <c r="AC20" s="69"/>
      <c r="AD20" s="69"/>
      <c r="AE20" s="328"/>
      <c r="AF20" s="69"/>
      <c r="AG20" s="46"/>
      <c r="AH20" s="69">
        <v>1</v>
      </c>
      <c r="AI20" s="69"/>
      <c r="AJ20" s="69"/>
      <c r="AK20" s="141"/>
      <c r="AL20" s="153">
        <f t="shared" si="3"/>
        <v>1</v>
      </c>
      <c r="AM20" s="284">
        <f t="shared" si="4"/>
        <v>1</v>
      </c>
      <c r="AN20" s="162">
        <f t="shared" si="5"/>
        <v>64</v>
      </c>
    </row>
    <row r="21" spans="1:40" ht="18" customHeight="1" thickBot="1">
      <c r="A21" s="101">
        <v>10</v>
      </c>
      <c r="B21" s="279" t="s">
        <v>43</v>
      </c>
      <c r="C21" s="24">
        <v>58</v>
      </c>
      <c r="D21" s="56"/>
      <c r="E21" s="56"/>
      <c r="F21" s="43"/>
      <c r="G21" s="329"/>
      <c r="H21" s="43"/>
      <c r="I21" s="56"/>
      <c r="J21" s="45"/>
      <c r="K21" s="132">
        <f t="shared" si="0"/>
        <v>0</v>
      </c>
      <c r="L21" s="62"/>
      <c r="M21" s="43"/>
      <c r="N21" s="56"/>
      <c r="O21" s="56"/>
      <c r="P21" s="56"/>
      <c r="Q21" s="56"/>
      <c r="R21" s="63"/>
      <c r="S21" s="132">
        <f t="shared" si="1"/>
        <v>0</v>
      </c>
      <c r="T21" s="78"/>
      <c r="U21" s="67"/>
      <c r="V21" s="43"/>
      <c r="W21" s="67"/>
      <c r="X21" s="67"/>
      <c r="Y21" s="67"/>
      <c r="Z21" s="138"/>
      <c r="AA21" s="132">
        <f t="shared" si="2"/>
        <v>0</v>
      </c>
      <c r="AB21" s="71"/>
      <c r="AC21" s="69"/>
      <c r="AD21" s="69"/>
      <c r="AE21" s="328"/>
      <c r="AF21" s="69"/>
      <c r="AG21" s="46"/>
      <c r="AH21" s="69"/>
      <c r="AI21" s="69"/>
      <c r="AJ21" s="69"/>
      <c r="AK21" s="141"/>
      <c r="AL21" s="153">
        <f t="shared" si="3"/>
        <v>0</v>
      </c>
      <c r="AM21" s="284">
        <f t="shared" si="4"/>
        <v>0</v>
      </c>
      <c r="AN21" s="162">
        <f t="shared" si="5"/>
        <v>0</v>
      </c>
    </row>
    <row r="22" spans="1:40" ht="18" customHeight="1" thickBot="1">
      <c r="A22" s="101">
        <v>11</v>
      </c>
      <c r="B22" s="90" t="s">
        <v>73</v>
      </c>
      <c r="C22" s="24">
        <v>1.17</v>
      </c>
      <c r="D22" s="56"/>
      <c r="E22" s="56"/>
      <c r="F22" s="56"/>
      <c r="G22" s="329"/>
      <c r="H22" s="43"/>
      <c r="I22" s="56"/>
      <c r="J22" s="45"/>
      <c r="K22" s="132">
        <f t="shared" si="0"/>
        <v>0</v>
      </c>
      <c r="L22" s="62"/>
      <c r="M22" s="43"/>
      <c r="N22" s="56"/>
      <c r="O22" s="56"/>
      <c r="P22" s="56"/>
      <c r="Q22" s="56"/>
      <c r="R22" s="63"/>
      <c r="S22" s="132">
        <f t="shared" si="1"/>
        <v>0</v>
      </c>
      <c r="T22" s="78">
        <v>12</v>
      </c>
      <c r="U22" s="67"/>
      <c r="V22" s="43"/>
      <c r="W22" s="67"/>
      <c r="X22" s="67"/>
      <c r="Y22" s="67"/>
      <c r="Z22" s="138"/>
      <c r="AA22" s="132">
        <f t="shared" si="2"/>
        <v>12</v>
      </c>
      <c r="AB22" s="71"/>
      <c r="AC22" s="69"/>
      <c r="AD22" s="69"/>
      <c r="AE22" s="328"/>
      <c r="AF22" s="69"/>
      <c r="AG22" s="46"/>
      <c r="AH22" s="69"/>
      <c r="AI22" s="69"/>
      <c r="AJ22" s="69"/>
      <c r="AK22" s="141"/>
      <c r="AL22" s="153">
        <f t="shared" si="3"/>
        <v>0</v>
      </c>
      <c r="AM22" s="284">
        <f t="shared" si="4"/>
        <v>12</v>
      </c>
      <c r="AN22" s="162">
        <f t="shared" si="5"/>
        <v>14.04</v>
      </c>
    </row>
    <row r="23" spans="1:40" ht="18" customHeight="1" thickBot="1">
      <c r="A23" s="101">
        <v>12</v>
      </c>
      <c r="B23" s="90" t="s">
        <v>24</v>
      </c>
      <c r="C23" s="24">
        <v>5</v>
      </c>
      <c r="D23" s="56"/>
      <c r="E23" s="56"/>
      <c r="F23" s="56"/>
      <c r="G23" s="329"/>
      <c r="H23" s="43">
        <v>1</v>
      </c>
      <c r="I23" s="56"/>
      <c r="J23" s="45"/>
      <c r="K23" s="132">
        <f t="shared" si="0"/>
        <v>1</v>
      </c>
      <c r="L23" s="62"/>
      <c r="M23" s="43"/>
      <c r="N23" s="56"/>
      <c r="O23" s="56"/>
      <c r="P23" s="56"/>
      <c r="Q23" s="56"/>
      <c r="R23" s="63"/>
      <c r="S23" s="132">
        <f t="shared" si="1"/>
        <v>0</v>
      </c>
      <c r="T23" s="78"/>
      <c r="U23" s="67"/>
      <c r="V23" s="43"/>
      <c r="W23" s="67"/>
      <c r="X23" s="67"/>
      <c r="Y23" s="67"/>
      <c r="Z23" s="138"/>
      <c r="AA23" s="132">
        <f t="shared" si="2"/>
        <v>0</v>
      </c>
      <c r="AB23" s="71"/>
      <c r="AC23" s="69"/>
      <c r="AD23" s="69"/>
      <c r="AE23" s="328"/>
      <c r="AF23" s="69"/>
      <c r="AG23" s="46"/>
      <c r="AH23" s="69"/>
      <c r="AI23" s="69"/>
      <c r="AJ23" s="69"/>
      <c r="AK23" s="141"/>
      <c r="AL23" s="153">
        <f t="shared" si="3"/>
        <v>0</v>
      </c>
      <c r="AM23" s="284">
        <f t="shared" si="4"/>
        <v>1</v>
      </c>
      <c r="AN23" s="162">
        <f t="shared" si="5"/>
        <v>5</v>
      </c>
    </row>
    <row r="24" spans="1:40" ht="18" customHeight="1" thickBot="1">
      <c r="A24" s="101">
        <v>13</v>
      </c>
      <c r="B24" s="90" t="s">
        <v>46</v>
      </c>
      <c r="C24" s="24">
        <v>9</v>
      </c>
      <c r="D24" s="56"/>
      <c r="E24" s="56"/>
      <c r="F24" s="56"/>
      <c r="G24" s="329"/>
      <c r="H24" s="43"/>
      <c r="I24" s="56"/>
      <c r="J24" s="45"/>
      <c r="K24" s="132">
        <f t="shared" si="0"/>
        <v>0</v>
      </c>
      <c r="L24" s="44"/>
      <c r="M24" s="43"/>
      <c r="N24" s="56"/>
      <c r="O24" s="56"/>
      <c r="P24" s="56"/>
      <c r="Q24" s="56"/>
      <c r="R24" s="63"/>
      <c r="S24" s="132">
        <f t="shared" si="1"/>
        <v>0</v>
      </c>
      <c r="T24" s="78"/>
      <c r="U24" s="67"/>
      <c r="V24" s="43"/>
      <c r="W24" s="67"/>
      <c r="X24" s="67"/>
      <c r="Y24" s="67"/>
      <c r="Z24" s="138"/>
      <c r="AA24" s="132">
        <f t="shared" si="2"/>
        <v>0</v>
      </c>
      <c r="AB24" s="71"/>
      <c r="AC24" s="69"/>
      <c r="AD24" s="69"/>
      <c r="AE24" s="328"/>
      <c r="AF24" s="69"/>
      <c r="AG24" s="46"/>
      <c r="AH24" s="69"/>
      <c r="AI24" s="69"/>
      <c r="AJ24" s="69"/>
      <c r="AK24" s="141"/>
      <c r="AL24" s="153">
        <f t="shared" si="3"/>
        <v>0</v>
      </c>
      <c r="AM24" s="284">
        <f t="shared" si="4"/>
        <v>0</v>
      </c>
      <c r="AN24" s="162">
        <f t="shared" si="5"/>
        <v>0</v>
      </c>
    </row>
    <row r="25" spans="1:40" ht="18" customHeight="1" thickBot="1">
      <c r="A25" s="101">
        <v>14</v>
      </c>
      <c r="B25" s="90" t="s">
        <v>49</v>
      </c>
      <c r="C25" s="24">
        <v>9</v>
      </c>
      <c r="D25" s="56"/>
      <c r="E25" s="43"/>
      <c r="F25" s="56"/>
      <c r="G25" s="329"/>
      <c r="H25" s="43"/>
      <c r="I25" s="56"/>
      <c r="J25" s="45"/>
      <c r="K25" s="132">
        <f t="shared" si="0"/>
        <v>0</v>
      </c>
      <c r="L25" s="62"/>
      <c r="M25" s="43"/>
      <c r="N25" s="56"/>
      <c r="O25" s="56"/>
      <c r="P25" s="56"/>
      <c r="Q25" s="56"/>
      <c r="R25" s="63"/>
      <c r="S25" s="132">
        <f t="shared" si="1"/>
        <v>0</v>
      </c>
      <c r="T25" s="78"/>
      <c r="U25" s="67"/>
      <c r="V25" s="43"/>
      <c r="W25" s="67"/>
      <c r="X25" s="67"/>
      <c r="Y25" s="67"/>
      <c r="Z25" s="138"/>
      <c r="AA25" s="132">
        <f t="shared" si="2"/>
        <v>0</v>
      </c>
      <c r="AB25" s="73"/>
      <c r="AC25" s="72"/>
      <c r="AD25" s="72"/>
      <c r="AE25" s="327"/>
      <c r="AF25" s="88"/>
      <c r="AG25" s="316"/>
      <c r="AH25" s="72"/>
      <c r="AI25" s="72"/>
      <c r="AJ25" s="72"/>
      <c r="AK25" s="147"/>
      <c r="AL25" s="153">
        <f t="shared" si="3"/>
        <v>0</v>
      </c>
      <c r="AM25" s="284">
        <f t="shared" si="4"/>
        <v>0</v>
      </c>
      <c r="AN25" s="162">
        <f t="shared" si="5"/>
        <v>0</v>
      </c>
    </row>
    <row r="26" spans="1:40" ht="18" customHeight="1" thickBot="1">
      <c r="A26" s="101">
        <v>15</v>
      </c>
      <c r="B26" s="90" t="s">
        <v>71</v>
      </c>
      <c r="C26" s="29">
        <v>100</v>
      </c>
      <c r="D26" s="56"/>
      <c r="E26" s="56"/>
      <c r="F26" s="56"/>
      <c r="G26" s="329"/>
      <c r="H26" s="43"/>
      <c r="I26" s="56"/>
      <c r="J26" s="45"/>
      <c r="K26" s="132">
        <f t="shared" si="0"/>
        <v>0</v>
      </c>
      <c r="L26" s="62"/>
      <c r="M26" s="43"/>
      <c r="N26" s="56"/>
      <c r="O26" s="56"/>
      <c r="P26" s="56"/>
      <c r="Q26" s="56"/>
      <c r="R26" s="63"/>
      <c r="S26" s="132">
        <f t="shared" si="1"/>
        <v>0</v>
      </c>
      <c r="T26" s="78"/>
      <c r="U26" s="67"/>
      <c r="V26" s="43"/>
      <c r="W26" s="67"/>
      <c r="X26" s="67"/>
      <c r="Y26" s="67"/>
      <c r="Z26" s="138"/>
      <c r="AA26" s="132">
        <f t="shared" si="2"/>
        <v>0</v>
      </c>
      <c r="AB26" s="78"/>
      <c r="AC26" s="67"/>
      <c r="AD26" s="67"/>
      <c r="AE26" s="329"/>
      <c r="AF26" s="72"/>
      <c r="AG26" s="316"/>
      <c r="AH26" s="72"/>
      <c r="AI26" s="72"/>
      <c r="AJ26" s="72"/>
      <c r="AK26" s="147"/>
      <c r="AL26" s="153">
        <f t="shared" si="3"/>
        <v>0</v>
      </c>
      <c r="AM26" s="284">
        <f t="shared" si="4"/>
        <v>0</v>
      </c>
      <c r="AN26" s="162">
        <f t="shared" si="5"/>
        <v>0</v>
      </c>
    </row>
    <row r="27" spans="1:40" ht="18" customHeight="1" thickBot="1">
      <c r="A27" s="101">
        <v>16</v>
      </c>
      <c r="B27" s="90"/>
      <c r="C27" s="24"/>
      <c r="D27" s="56"/>
      <c r="E27" s="56"/>
      <c r="F27" s="56"/>
      <c r="G27" s="329"/>
      <c r="H27" s="43"/>
      <c r="I27" s="56"/>
      <c r="J27" s="45"/>
      <c r="K27" s="132">
        <f t="shared" si="0"/>
        <v>0</v>
      </c>
      <c r="L27" s="62"/>
      <c r="M27" s="43"/>
      <c r="N27" s="56"/>
      <c r="O27" s="56"/>
      <c r="P27" s="56"/>
      <c r="Q27" s="56"/>
      <c r="R27" s="63"/>
      <c r="S27" s="132">
        <f t="shared" si="1"/>
        <v>0</v>
      </c>
      <c r="T27" s="78"/>
      <c r="U27" s="67"/>
      <c r="V27" s="43"/>
      <c r="W27" s="67"/>
      <c r="X27" s="67"/>
      <c r="Y27" s="67"/>
      <c r="Z27" s="138"/>
      <c r="AA27" s="132">
        <f t="shared" si="2"/>
        <v>0</v>
      </c>
      <c r="AB27" s="78"/>
      <c r="AC27" s="67"/>
      <c r="AD27" s="67"/>
      <c r="AE27" s="329"/>
      <c r="AF27" s="72"/>
      <c r="AG27" s="316"/>
      <c r="AH27" s="72"/>
      <c r="AI27" s="72"/>
      <c r="AJ27" s="72"/>
      <c r="AK27" s="147"/>
      <c r="AL27" s="153">
        <f t="shared" si="3"/>
        <v>0</v>
      </c>
      <c r="AM27" s="284">
        <f t="shared" si="4"/>
        <v>0</v>
      </c>
      <c r="AN27" s="162">
        <f t="shared" si="5"/>
        <v>0</v>
      </c>
    </row>
    <row r="28" spans="1:40" ht="16.5" customHeight="1" thickBot="1">
      <c r="A28" s="101">
        <v>17</v>
      </c>
      <c r="B28" s="90"/>
      <c r="C28" s="24"/>
      <c r="D28" s="56"/>
      <c r="E28" s="56"/>
      <c r="F28" s="56"/>
      <c r="G28" s="329"/>
      <c r="H28" s="43"/>
      <c r="I28" s="56"/>
      <c r="J28" s="45"/>
      <c r="K28" s="132">
        <f t="shared" si="0"/>
        <v>0</v>
      </c>
      <c r="L28" s="62"/>
      <c r="M28" s="43"/>
      <c r="N28" s="56"/>
      <c r="O28" s="56"/>
      <c r="P28" s="56"/>
      <c r="Q28" s="56"/>
      <c r="R28" s="63"/>
      <c r="S28" s="132">
        <f t="shared" si="1"/>
        <v>0</v>
      </c>
      <c r="T28" s="78"/>
      <c r="U28" s="67"/>
      <c r="V28" s="43"/>
      <c r="W28" s="67"/>
      <c r="X28" s="67"/>
      <c r="Y28" s="67"/>
      <c r="Z28" s="138"/>
      <c r="AA28" s="132">
        <f t="shared" si="2"/>
        <v>0</v>
      </c>
      <c r="AB28" s="78"/>
      <c r="AC28" s="67"/>
      <c r="AD28" s="67"/>
      <c r="AE28" s="329"/>
      <c r="AF28" s="72"/>
      <c r="AG28" s="316"/>
      <c r="AH28" s="72"/>
      <c r="AI28" s="72"/>
      <c r="AJ28" s="72"/>
      <c r="AK28" s="147"/>
      <c r="AL28" s="153">
        <f t="shared" si="3"/>
        <v>0</v>
      </c>
      <c r="AM28" s="284">
        <f t="shared" si="4"/>
        <v>0</v>
      </c>
      <c r="AN28" s="162">
        <f t="shared" si="5"/>
        <v>0</v>
      </c>
    </row>
    <row r="29" spans="1:40" ht="18" customHeight="1" thickBot="1">
      <c r="A29" s="101">
        <v>18</v>
      </c>
      <c r="B29" s="90"/>
      <c r="C29" s="24"/>
      <c r="D29" s="56"/>
      <c r="E29" s="56"/>
      <c r="F29" s="56"/>
      <c r="G29" s="329"/>
      <c r="H29" s="43"/>
      <c r="I29" s="56"/>
      <c r="J29" s="45"/>
      <c r="K29" s="132">
        <f t="shared" si="0"/>
        <v>0</v>
      </c>
      <c r="L29" s="62"/>
      <c r="M29" s="43"/>
      <c r="N29" s="56"/>
      <c r="O29" s="56"/>
      <c r="P29" s="56"/>
      <c r="Q29" s="56"/>
      <c r="R29" s="63"/>
      <c r="S29" s="132">
        <f t="shared" si="1"/>
        <v>0</v>
      </c>
      <c r="T29" s="78"/>
      <c r="U29" s="67"/>
      <c r="V29" s="43"/>
      <c r="W29" s="67"/>
      <c r="X29" s="67"/>
      <c r="Y29" s="67"/>
      <c r="Z29" s="138"/>
      <c r="AA29" s="132">
        <f t="shared" si="2"/>
        <v>0</v>
      </c>
      <c r="AB29" s="78"/>
      <c r="AC29" s="67"/>
      <c r="AD29" s="67"/>
      <c r="AE29" s="329"/>
      <c r="AF29" s="72"/>
      <c r="AG29" s="316"/>
      <c r="AH29" s="72"/>
      <c r="AI29" s="72"/>
      <c r="AJ29" s="72"/>
      <c r="AK29" s="147"/>
      <c r="AL29" s="153">
        <f t="shared" si="3"/>
        <v>0</v>
      </c>
      <c r="AM29" s="284">
        <f t="shared" si="4"/>
        <v>0</v>
      </c>
      <c r="AN29" s="162">
        <f t="shared" si="5"/>
        <v>0</v>
      </c>
    </row>
    <row r="30" spans="1:40" s="283" customFormat="1" ht="18" customHeight="1" thickBot="1">
      <c r="A30" s="101">
        <v>19</v>
      </c>
      <c r="B30" s="90"/>
      <c r="C30" s="24"/>
      <c r="D30" s="56"/>
      <c r="E30" s="56"/>
      <c r="F30" s="56"/>
      <c r="G30" s="329"/>
      <c r="H30" s="43"/>
      <c r="I30" s="56"/>
      <c r="J30" s="45"/>
      <c r="K30" s="132">
        <f t="shared" si="0"/>
        <v>0</v>
      </c>
      <c r="L30" s="62"/>
      <c r="M30" s="43"/>
      <c r="N30" s="56"/>
      <c r="O30" s="56"/>
      <c r="P30" s="56"/>
      <c r="Q30" s="56"/>
      <c r="R30" s="63"/>
      <c r="S30" s="132">
        <f t="shared" si="1"/>
        <v>0</v>
      </c>
      <c r="T30" s="78"/>
      <c r="U30" s="67"/>
      <c r="V30" s="43"/>
      <c r="W30" s="67"/>
      <c r="X30" s="67"/>
      <c r="Y30" s="67"/>
      <c r="Z30" s="138"/>
      <c r="AA30" s="132">
        <f t="shared" si="2"/>
        <v>0</v>
      </c>
      <c r="AB30" s="78"/>
      <c r="AC30" s="67"/>
      <c r="AD30" s="67"/>
      <c r="AE30" s="329"/>
      <c r="AF30" s="72"/>
      <c r="AG30" s="316"/>
      <c r="AH30" s="72"/>
      <c r="AI30" s="72"/>
      <c r="AJ30" s="72"/>
      <c r="AK30" s="147"/>
      <c r="AL30" s="153">
        <f t="shared" si="3"/>
        <v>0</v>
      </c>
      <c r="AM30" s="284">
        <f t="shared" si="4"/>
        <v>0</v>
      </c>
      <c r="AN30" s="162">
        <f t="shared" si="5"/>
        <v>0</v>
      </c>
    </row>
    <row r="31" spans="1:40" ht="18" customHeight="1" thickBot="1">
      <c r="A31" s="101">
        <v>20</v>
      </c>
      <c r="B31" s="107"/>
      <c r="C31" s="55"/>
      <c r="D31" s="60"/>
      <c r="E31" s="59"/>
      <c r="F31" s="59"/>
      <c r="G31" s="330"/>
      <c r="H31" s="40"/>
      <c r="I31" s="59"/>
      <c r="J31" s="42"/>
      <c r="K31" s="132">
        <f t="shared" si="0"/>
        <v>0</v>
      </c>
      <c r="L31" s="60"/>
      <c r="M31" s="40"/>
      <c r="N31" s="59"/>
      <c r="O31" s="59"/>
      <c r="P31" s="59"/>
      <c r="Q31" s="59"/>
      <c r="R31" s="61"/>
      <c r="S31" s="132">
        <f t="shared" si="1"/>
        <v>0</v>
      </c>
      <c r="T31" s="79"/>
      <c r="U31" s="58"/>
      <c r="V31" s="40"/>
      <c r="W31" s="58"/>
      <c r="X31" s="58"/>
      <c r="Y31" s="58"/>
      <c r="Z31" s="85"/>
      <c r="AA31" s="132">
        <f t="shared" si="2"/>
        <v>0</v>
      </c>
      <c r="AB31" s="79"/>
      <c r="AC31" s="58"/>
      <c r="AD31" s="66"/>
      <c r="AE31" s="330"/>
      <c r="AF31" s="66"/>
      <c r="AG31" s="315"/>
      <c r="AH31" s="66"/>
      <c r="AI31" s="66"/>
      <c r="AJ31" s="66"/>
      <c r="AK31" s="146"/>
      <c r="AL31" s="153">
        <f t="shared" si="3"/>
        <v>0</v>
      </c>
      <c r="AM31" s="284">
        <f t="shared" si="4"/>
        <v>0</v>
      </c>
      <c r="AN31" s="162">
        <f t="shared" si="5"/>
        <v>0</v>
      </c>
    </row>
    <row r="32" spans="1:40" ht="18" customHeight="1" thickBot="1">
      <c r="A32" s="101">
        <v>21</v>
      </c>
      <c r="B32" s="90"/>
      <c r="C32" s="29"/>
      <c r="D32" s="62"/>
      <c r="E32" s="56"/>
      <c r="F32" s="56"/>
      <c r="G32" s="329"/>
      <c r="H32" s="43"/>
      <c r="I32" s="56"/>
      <c r="J32" s="45"/>
      <c r="K32" s="132">
        <f t="shared" si="0"/>
        <v>0</v>
      </c>
      <c r="L32" s="62"/>
      <c r="M32" s="43"/>
      <c r="N32" s="56"/>
      <c r="O32" s="56"/>
      <c r="P32" s="56"/>
      <c r="Q32" s="56"/>
      <c r="R32" s="63"/>
      <c r="S32" s="132">
        <f t="shared" si="1"/>
        <v>0</v>
      </c>
      <c r="T32" s="78"/>
      <c r="U32" s="67"/>
      <c r="V32" s="43"/>
      <c r="W32" s="67"/>
      <c r="X32" s="67"/>
      <c r="Y32" s="67"/>
      <c r="Z32" s="138"/>
      <c r="AA32" s="132">
        <f t="shared" si="2"/>
        <v>0</v>
      </c>
      <c r="AB32" s="78"/>
      <c r="AC32" s="67"/>
      <c r="AD32" s="72"/>
      <c r="AE32" s="329"/>
      <c r="AF32" s="72"/>
      <c r="AG32" s="316"/>
      <c r="AH32" s="72"/>
      <c r="AI32" s="72"/>
      <c r="AJ32" s="72"/>
      <c r="AK32" s="147"/>
      <c r="AL32" s="153">
        <f t="shared" si="3"/>
        <v>0</v>
      </c>
      <c r="AM32" s="284">
        <f t="shared" si="4"/>
        <v>0</v>
      </c>
      <c r="AN32" s="162">
        <f t="shared" si="5"/>
        <v>0</v>
      </c>
    </row>
    <row r="33" spans="1:40" s="282" customFormat="1" ht="18" customHeight="1" thickBot="1">
      <c r="A33" s="101">
        <v>22</v>
      </c>
      <c r="B33" s="52"/>
      <c r="C33" s="29"/>
      <c r="D33" s="182"/>
      <c r="E33" s="183"/>
      <c r="F33" s="183"/>
      <c r="G33" s="331"/>
      <c r="H33" s="183"/>
      <c r="I33" s="183"/>
      <c r="J33" s="184"/>
      <c r="K33" s="132">
        <f t="shared" si="0"/>
        <v>0</v>
      </c>
      <c r="L33" s="280"/>
      <c r="M33" s="183"/>
      <c r="N33" s="183"/>
      <c r="O33" s="183"/>
      <c r="P33" s="183"/>
      <c r="Q33" s="183"/>
      <c r="R33" s="281"/>
      <c r="S33" s="132">
        <f t="shared" si="1"/>
        <v>0</v>
      </c>
      <c r="T33" s="280"/>
      <c r="U33" s="183"/>
      <c r="V33" s="183"/>
      <c r="W33" s="183"/>
      <c r="X33" s="183"/>
      <c r="Y33" s="183"/>
      <c r="Z33" s="281"/>
      <c r="AA33" s="132">
        <f t="shared" si="2"/>
        <v>0</v>
      </c>
      <c r="AB33" s="280"/>
      <c r="AC33" s="183"/>
      <c r="AD33" s="183"/>
      <c r="AE33" s="331"/>
      <c r="AF33" s="183"/>
      <c r="AG33" s="183"/>
      <c r="AH33" s="183"/>
      <c r="AI33" s="184"/>
      <c r="AJ33" s="183"/>
      <c r="AK33" s="281"/>
      <c r="AL33" s="153">
        <f t="shared" si="3"/>
        <v>0</v>
      </c>
      <c r="AM33" s="284">
        <f t="shared" si="4"/>
        <v>0</v>
      </c>
      <c r="AN33" s="162">
        <f t="shared" si="5"/>
        <v>0</v>
      </c>
    </row>
    <row r="34" spans="1:40" ht="18" customHeight="1" thickBot="1">
      <c r="A34" s="103">
        <v>24</v>
      </c>
      <c r="B34" s="52"/>
      <c r="C34" s="127"/>
      <c r="D34" s="41"/>
      <c r="E34" s="93"/>
      <c r="F34" s="40"/>
      <c r="G34" s="330"/>
      <c r="H34" s="40"/>
      <c r="I34" s="40"/>
      <c r="J34" s="42"/>
      <c r="K34" s="132">
        <f t="shared" si="0"/>
        <v>0</v>
      </c>
      <c r="L34" s="41"/>
      <c r="M34" s="40"/>
      <c r="N34" s="40"/>
      <c r="O34" s="40"/>
      <c r="P34" s="40"/>
      <c r="Q34" s="40"/>
      <c r="R34" s="42"/>
      <c r="S34" s="132">
        <f t="shared" si="1"/>
        <v>0</v>
      </c>
      <c r="T34" s="79"/>
      <c r="U34" s="58"/>
      <c r="V34" s="40"/>
      <c r="W34" s="58"/>
      <c r="X34" s="58"/>
      <c r="Y34" s="58"/>
      <c r="Z34" s="85"/>
      <c r="AA34" s="132">
        <f t="shared" si="2"/>
        <v>0</v>
      </c>
      <c r="AB34" s="77"/>
      <c r="AC34" s="76"/>
      <c r="AD34" s="76"/>
      <c r="AE34" s="332"/>
      <c r="AF34" s="76"/>
      <c r="AG34" s="317"/>
      <c r="AH34" s="149"/>
      <c r="AI34" s="76"/>
      <c r="AJ34" s="76"/>
      <c r="AK34" s="149"/>
      <c r="AL34" s="153">
        <f t="shared" si="3"/>
        <v>0</v>
      </c>
      <c r="AM34" s="284">
        <f t="shared" si="4"/>
        <v>0</v>
      </c>
      <c r="AN34" s="162">
        <f t="shared" si="5"/>
        <v>0</v>
      </c>
    </row>
    <row r="35" spans="1:40" ht="18" customHeight="1" thickBot="1">
      <c r="A35" s="103">
        <v>25</v>
      </c>
      <c r="B35" s="52"/>
      <c r="C35" s="128"/>
      <c r="D35" s="41"/>
      <c r="E35" s="43"/>
      <c r="F35" s="43"/>
      <c r="G35" s="329"/>
      <c r="H35" s="43"/>
      <c r="I35" s="43"/>
      <c r="J35" s="45"/>
      <c r="K35" s="132">
        <f t="shared" si="0"/>
        <v>0</v>
      </c>
      <c r="L35" s="44"/>
      <c r="M35" s="43"/>
      <c r="N35" s="43"/>
      <c r="O35" s="43"/>
      <c r="P35" s="43"/>
      <c r="Q35" s="43"/>
      <c r="R35" s="45"/>
      <c r="S35" s="132">
        <f t="shared" si="1"/>
        <v>0</v>
      </c>
      <c r="T35" s="78"/>
      <c r="U35" s="67"/>
      <c r="V35" s="43"/>
      <c r="W35" s="67"/>
      <c r="X35" s="67"/>
      <c r="Y35" s="67"/>
      <c r="Z35" s="138"/>
      <c r="AA35" s="132">
        <f t="shared" si="2"/>
        <v>0</v>
      </c>
      <c r="AB35" s="71"/>
      <c r="AC35" s="69"/>
      <c r="AD35" s="69"/>
      <c r="AE35" s="328"/>
      <c r="AF35" s="69"/>
      <c r="AG35" s="46"/>
      <c r="AH35" s="141"/>
      <c r="AI35" s="69"/>
      <c r="AJ35" s="69"/>
      <c r="AK35" s="141"/>
      <c r="AL35" s="153">
        <f t="shared" si="3"/>
        <v>0</v>
      </c>
      <c r="AM35" s="284">
        <f t="shared" si="4"/>
        <v>0</v>
      </c>
      <c r="AN35" s="162">
        <f t="shared" si="5"/>
        <v>0</v>
      </c>
    </row>
    <row r="36" spans="1:40" ht="18" customHeight="1" thickBot="1">
      <c r="A36" s="103">
        <v>26</v>
      </c>
      <c r="B36" s="52"/>
      <c r="C36" s="128"/>
      <c r="D36" s="41"/>
      <c r="E36" s="43"/>
      <c r="F36" s="43"/>
      <c r="G36" s="329"/>
      <c r="H36" s="43"/>
      <c r="I36" s="43"/>
      <c r="J36" s="45"/>
      <c r="K36" s="132">
        <f t="shared" si="0"/>
        <v>0</v>
      </c>
      <c r="L36" s="44"/>
      <c r="M36" s="43"/>
      <c r="N36" s="43"/>
      <c r="O36" s="43"/>
      <c r="P36" s="43"/>
      <c r="Q36" s="43"/>
      <c r="R36" s="45"/>
      <c r="S36" s="132">
        <f t="shared" si="1"/>
        <v>0</v>
      </c>
      <c r="T36" s="78"/>
      <c r="U36" s="67"/>
      <c r="V36" s="43"/>
      <c r="W36" s="67"/>
      <c r="X36" s="67"/>
      <c r="Y36" s="67"/>
      <c r="Z36" s="138"/>
      <c r="AA36" s="132">
        <f t="shared" si="2"/>
        <v>0</v>
      </c>
      <c r="AB36" s="71"/>
      <c r="AC36" s="69"/>
      <c r="AD36" s="69"/>
      <c r="AE36" s="328"/>
      <c r="AF36" s="69"/>
      <c r="AG36" s="46"/>
      <c r="AH36" s="141"/>
      <c r="AI36" s="69"/>
      <c r="AJ36" s="69"/>
      <c r="AK36" s="141"/>
      <c r="AL36" s="153">
        <f t="shared" si="3"/>
        <v>0</v>
      </c>
      <c r="AM36" s="284">
        <f t="shared" si="4"/>
        <v>0</v>
      </c>
      <c r="AN36" s="162">
        <f t="shared" si="5"/>
        <v>0</v>
      </c>
    </row>
    <row r="37" spans="1:40" ht="18" customHeight="1" thickBot="1">
      <c r="A37" s="104">
        <v>27</v>
      </c>
      <c r="B37" s="52"/>
      <c r="C37" s="128"/>
      <c r="D37" s="41"/>
      <c r="E37" s="43"/>
      <c r="F37" s="43"/>
      <c r="G37" s="329"/>
      <c r="H37" s="43"/>
      <c r="I37" s="43"/>
      <c r="J37" s="45"/>
      <c r="K37" s="132">
        <f t="shared" si="0"/>
        <v>0</v>
      </c>
      <c r="L37" s="44"/>
      <c r="M37" s="43"/>
      <c r="N37" s="43"/>
      <c r="O37" s="43"/>
      <c r="P37" s="43"/>
      <c r="Q37" s="43"/>
      <c r="R37" s="45"/>
      <c r="S37" s="132">
        <f t="shared" si="1"/>
        <v>0</v>
      </c>
      <c r="T37" s="78"/>
      <c r="U37" s="67"/>
      <c r="V37" s="43"/>
      <c r="W37" s="67"/>
      <c r="X37" s="67"/>
      <c r="Y37" s="67"/>
      <c r="Z37" s="138"/>
      <c r="AA37" s="132">
        <f t="shared" si="2"/>
        <v>0</v>
      </c>
      <c r="AB37" s="71"/>
      <c r="AC37" s="69"/>
      <c r="AD37" s="69"/>
      <c r="AE37" s="328"/>
      <c r="AF37" s="69"/>
      <c r="AG37" s="46"/>
      <c r="AH37" s="141"/>
      <c r="AI37" s="69"/>
      <c r="AJ37" s="69"/>
      <c r="AK37" s="141"/>
      <c r="AL37" s="153">
        <f t="shared" si="3"/>
        <v>0</v>
      </c>
      <c r="AM37" s="284">
        <f t="shared" si="4"/>
        <v>0</v>
      </c>
      <c r="AN37" s="162">
        <f t="shared" si="5"/>
        <v>0</v>
      </c>
    </row>
    <row r="38" spans="1:40" ht="18" customHeight="1" thickBot="1">
      <c r="A38" s="19"/>
      <c r="B38" s="52"/>
      <c r="C38" s="128"/>
      <c r="D38" s="41"/>
      <c r="E38" s="43"/>
      <c r="F38" s="43"/>
      <c r="G38" s="329"/>
      <c r="H38" s="43"/>
      <c r="I38" s="43"/>
      <c r="J38" s="45"/>
      <c r="K38" s="132">
        <f t="shared" si="0"/>
        <v>0</v>
      </c>
      <c r="L38" s="44"/>
      <c r="M38" s="43"/>
      <c r="N38" s="43"/>
      <c r="O38" s="43"/>
      <c r="P38" s="43"/>
      <c r="Q38" s="43"/>
      <c r="R38" s="45"/>
      <c r="S38" s="132">
        <f t="shared" si="1"/>
        <v>0</v>
      </c>
      <c r="T38" s="78"/>
      <c r="U38" s="67"/>
      <c r="V38" s="43"/>
      <c r="W38" s="67"/>
      <c r="X38" s="67"/>
      <c r="Y38" s="67"/>
      <c r="Z38" s="138"/>
      <c r="AA38" s="132">
        <f t="shared" si="2"/>
        <v>0</v>
      </c>
      <c r="AB38" s="73"/>
      <c r="AC38" s="72"/>
      <c r="AD38" s="72"/>
      <c r="AE38" s="327"/>
      <c r="AF38" s="72"/>
      <c r="AG38" s="316"/>
      <c r="AH38" s="147"/>
      <c r="AI38" s="72"/>
      <c r="AJ38" s="72"/>
      <c r="AK38" s="147"/>
      <c r="AL38" s="153">
        <f t="shared" si="3"/>
        <v>0</v>
      </c>
      <c r="AM38" s="284">
        <f t="shared" si="4"/>
        <v>0</v>
      </c>
      <c r="AN38" s="162">
        <f t="shared" si="5"/>
        <v>0</v>
      </c>
    </row>
    <row r="39" spans="1:40" ht="18" customHeight="1" thickBot="1">
      <c r="A39" s="19"/>
      <c r="B39" s="52"/>
      <c r="C39" s="128"/>
      <c r="D39" s="41"/>
      <c r="E39" s="43"/>
      <c r="F39" s="43"/>
      <c r="G39" s="329"/>
      <c r="H39" s="43"/>
      <c r="I39" s="43"/>
      <c r="J39" s="45"/>
      <c r="K39" s="132">
        <f t="shared" si="0"/>
        <v>0</v>
      </c>
      <c r="L39" s="44"/>
      <c r="M39" s="43"/>
      <c r="N39" s="43"/>
      <c r="O39" s="43"/>
      <c r="P39" s="43"/>
      <c r="Q39" s="43"/>
      <c r="R39" s="45"/>
      <c r="S39" s="132">
        <f t="shared" si="1"/>
        <v>0</v>
      </c>
      <c r="T39" s="78"/>
      <c r="U39" s="67"/>
      <c r="V39" s="43"/>
      <c r="W39" s="67"/>
      <c r="X39" s="67"/>
      <c r="Y39" s="67"/>
      <c r="Z39" s="138"/>
      <c r="AA39" s="132">
        <f t="shared" si="2"/>
        <v>0</v>
      </c>
      <c r="AB39" s="73"/>
      <c r="AC39" s="72"/>
      <c r="AD39" s="72"/>
      <c r="AE39" s="327"/>
      <c r="AF39" s="72"/>
      <c r="AG39" s="316"/>
      <c r="AH39" s="147"/>
      <c r="AI39" s="72"/>
      <c r="AJ39" s="72"/>
      <c r="AK39" s="147"/>
      <c r="AL39" s="153">
        <f t="shared" si="3"/>
        <v>0</v>
      </c>
      <c r="AM39" s="284">
        <f t="shared" si="4"/>
        <v>0</v>
      </c>
      <c r="AN39" s="162">
        <f t="shared" si="5"/>
        <v>0</v>
      </c>
    </row>
    <row r="40" spans="1:40" ht="18" customHeight="1" thickBot="1">
      <c r="A40" s="32"/>
      <c r="B40" s="83"/>
      <c r="C40" s="128"/>
      <c r="D40" s="41"/>
      <c r="E40" s="43"/>
      <c r="F40" s="43"/>
      <c r="G40" s="329"/>
      <c r="H40" s="43"/>
      <c r="I40" s="43"/>
      <c r="J40" s="45"/>
      <c r="K40" s="132">
        <f t="shared" si="0"/>
        <v>0</v>
      </c>
      <c r="L40" s="44"/>
      <c r="M40" s="43"/>
      <c r="N40" s="43"/>
      <c r="O40" s="43"/>
      <c r="P40" s="43"/>
      <c r="Q40" s="43"/>
      <c r="R40" s="45"/>
      <c r="S40" s="132">
        <f t="shared" si="1"/>
        <v>0</v>
      </c>
      <c r="T40" s="78"/>
      <c r="U40" s="67"/>
      <c r="V40" s="43"/>
      <c r="W40" s="67"/>
      <c r="X40" s="67"/>
      <c r="Y40" s="67"/>
      <c r="Z40" s="138"/>
      <c r="AA40" s="132">
        <f t="shared" si="2"/>
        <v>0</v>
      </c>
      <c r="AB40" s="73"/>
      <c r="AC40" s="72"/>
      <c r="AD40" s="72"/>
      <c r="AE40" s="327"/>
      <c r="AF40" s="72"/>
      <c r="AG40" s="316"/>
      <c r="AH40" s="147"/>
      <c r="AI40" s="72"/>
      <c r="AJ40" s="72"/>
      <c r="AK40" s="147"/>
      <c r="AL40" s="153">
        <f t="shared" si="3"/>
        <v>0</v>
      </c>
      <c r="AM40" s="284">
        <f t="shared" si="4"/>
        <v>0</v>
      </c>
      <c r="AN40" s="162">
        <f t="shared" si="5"/>
        <v>0</v>
      </c>
    </row>
    <row r="41" spans="1:40" ht="18" customHeight="1" thickBot="1">
      <c r="A41" s="32"/>
      <c r="B41" s="53"/>
      <c r="C41" s="128"/>
      <c r="D41" s="41"/>
      <c r="E41" s="43"/>
      <c r="F41" s="43"/>
      <c r="G41" s="329"/>
      <c r="H41" s="43"/>
      <c r="I41" s="43"/>
      <c r="J41" s="45"/>
      <c r="K41" s="132">
        <f t="shared" si="0"/>
        <v>0</v>
      </c>
      <c r="L41" s="44"/>
      <c r="M41" s="43"/>
      <c r="N41" s="43"/>
      <c r="O41" s="43"/>
      <c r="P41" s="43"/>
      <c r="Q41" s="43"/>
      <c r="R41" s="45"/>
      <c r="S41" s="132">
        <f t="shared" si="1"/>
        <v>0</v>
      </c>
      <c r="T41" s="78"/>
      <c r="U41" s="67"/>
      <c r="V41" s="43"/>
      <c r="W41" s="67"/>
      <c r="X41" s="67"/>
      <c r="Y41" s="67"/>
      <c r="Z41" s="138"/>
      <c r="AA41" s="132">
        <f t="shared" si="2"/>
        <v>0</v>
      </c>
      <c r="AB41" s="73"/>
      <c r="AC41" s="72"/>
      <c r="AD41" s="72"/>
      <c r="AE41" s="327"/>
      <c r="AF41" s="72"/>
      <c r="AG41" s="316"/>
      <c r="AH41" s="147"/>
      <c r="AI41" s="72"/>
      <c r="AJ41" s="72"/>
      <c r="AK41" s="147"/>
      <c r="AL41" s="153">
        <f t="shared" si="3"/>
        <v>0</v>
      </c>
      <c r="AM41" s="284">
        <f t="shared" si="4"/>
        <v>0</v>
      </c>
      <c r="AN41" s="162">
        <f t="shared" si="5"/>
        <v>0</v>
      </c>
    </row>
    <row r="42" spans="1:40" s="278" customFormat="1" ht="18" customHeight="1" thickBot="1">
      <c r="A42" s="34" t="s">
        <v>26</v>
      </c>
      <c r="B42" s="22" t="s">
        <v>86</v>
      </c>
      <c r="C42" s="30"/>
      <c r="D42" s="25"/>
      <c r="E42" s="348"/>
      <c r="F42" s="348"/>
      <c r="G42" s="365"/>
      <c r="H42" s="348"/>
      <c r="I42" s="348"/>
      <c r="J42" s="349"/>
      <c r="K42" s="350">
        <f t="shared" si="0"/>
        <v>0</v>
      </c>
      <c r="L42" s="351"/>
      <c r="M42" s="348"/>
      <c r="N42" s="348"/>
      <c r="O42" s="348"/>
      <c r="P42" s="348"/>
      <c r="Q42" s="348"/>
      <c r="R42" s="349"/>
      <c r="S42" s="350">
        <f t="shared" si="1"/>
        <v>0</v>
      </c>
      <c r="T42" s="352"/>
      <c r="U42" s="353"/>
      <c r="V42" s="348"/>
      <c r="W42" s="353"/>
      <c r="X42" s="353"/>
      <c r="Y42" s="353"/>
      <c r="Z42" s="354"/>
      <c r="AA42" s="350">
        <f t="shared" si="2"/>
        <v>0</v>
      </c>
      <c r="AB42" s="355"/>
      <c r="AC42" s="356"/>
      <c r="AD42" s="356"/>
      <c r="AE42" s="357"/>
      <c r="AF42" s="356"/>
      <c r="AG42" s="358"/>
      <c r="AH42" s="359"/>
      <c r="AI42" s="356"/>
      <c r="AJ42" s="356"/>
      <c r="AK42" s="359"/>
      <c r="AL42" s="360">
        <f t="shared" si="3"/>
        <v>0</v>
      </c>
      <c r="AM42" s="284">
        <f t="shared" si="4"/>
        <v>0</v>
      </c>
      <c r="AN42" s="361">
        <f t="shared" si="5"/>
        <v>0</v>
      </c>
    </row>
    <row r="43" spans="1:40" ht="18" customHeight="1" thickBot="1">
      <c r="A43" s="20">
        <v>1</v>
      </c>
      <c r="B43" s="51" t="s">
        <v>27</v>
      </c>
      <c r="C43" s="26">
        <v>4.8899999999999997</v>
      </c>
      <c r="D43" s="26"/>
      <c r="E43" s="43"/>
      <c r="F43" s="43"/>
      <c r="G43" s="329"/>
      <c r="H43" s="43"/>
      <c r="I43" s="43"/>
      <c r="J43" s="45"/>
      <c r="K43" s="132">
        <f t="shared" si="0"/>
        <v>0</v>
      </c>
      <c r="L43" s="44"/>
      <c r="M43" s="43"/>
      <c r="N43" s="43"/>
      <c r="O43" s="43"/>
      <c r="P43" s="43"/>
      <c r="Q43" s="43"/>
      <c r="R43" s="45"/>
      <c r="S43" s="132">
        <f t="shared" si="1"/>
        <v>0</v>
      </c>
      <c r="T43" s="78"/>
      <c r="U43" s="67"/>
      <c r="V43" s="43"/>
      <c r="W43" s="67"/>
      <c r="X43" s="67"/>
      <c r="Y43" s="67"/>
      <c r="Z43" s="138"/>
      <c r="AA43" s="132">
        <f t="shared" si="2"/>
        <v>0</v>
      </c>
      <c r="AB43" s="78"/>
      <c r="AC43" s="67"/>
      <c r="AD43" s="67"/>
      <c r="AE43" s="329"/>
      <c r="AF43" s="67"/>
      <c r="AG43" s="43"/>
      <c r="AH43" s="138"/>
      <c r="AI43" s="67"/>
      <c r="AJ43" s="67"/>
      <c r="AK43" s="138"/>
      <c r="AL43" s="153">
        <f t="shared" si="3"/>
        <v>0</v>
      </c>
      <c r="AM43" s="284">
        <f t="shared" si="4"/>
        <v>0</v>
      </c>
      <c r="AN43" s="162">
        <f t="shared" si="5"/>
        <v>0</v>
      </c>
    </row>
    <row r="44" spans="1:40" ht="18" customHeight="1" thickBot="1">
      <c r="A44" s="20">
        <v>2</v>
      </c>
      <c r="B44" s="52" t="s">
        <v>28</v>
      </c>
      <c r="C44" s="24">
        <v>6.66</v>
      </c>
      <c r="D44" s="24"/>
      <c r="E44" s="43"/>
      <c r="F44" s="43"/>
      <c r="G44" s="329"/>
      <c r="H44" s="43"/>
      <c r="I44" s="43"/>
      <c r="J44" s="45"/>
      <c r="K44" s="132">
        <f t="shared" si="0"/>
        <v>0</v>
      </c>
      <c r="L44" s="78"/>
      <c r="M44" s="43"/>
      <c r="N44" s="43"/>
      <c r="O44" s="43"/>
      <c r="P44" s="43"/>
      <c r="Q44" s="43"/>
      <c r="R44" s="45"/>
      <c r="S44" s="132">
        <f t="shared" si="1"/>
        <v>0</v>
      </c>
      <c r="T44" s="78"/>
      <c r="U44" s="67"/>
      <c r="V44" s="43"/>
      <c r="W44" s="67"/>
      <c r="X44" s="67"/>
      <c r="Y44" s="67"/>
      <c r="Z44" s="138"/>
      <c r="AA44" s="132">
        <f t="shared" si="2"/>
        <v>0</v>
      </c>
      <c r="AB44" s="78"/>
      <c r="AC44" s="67"/>
      <c r="AD44" s="67"/>
      <c r="AE44" s="329"/>
      <c r="AF44" s="67"/>
      <c r="AG44" s="43"/>
      <c r="AH44" s="138"/>
      <c r="AI44" s="67"/>
      <c r="AJ44" s="67"/>
      <c r="AK44" s="138"/>
      <c r="AL44" s="153">
        <f t="shared" si="3"/>
        <v>0</v>
      </c>
      <c r="AM44" s="284">
        <f t="shared" si="4"/>
        <v>0</v>
      </c>
      <c r="AN44" s="162">
        <f t="shared" si="5"/>
        <v>0</v>
      </c>
    </row>
    <row r="45" spans="1:40" ht="18" customHeight="1" thickBot="1">
      <c r="A45" s="20">
        <v>3</v>
      </c>
      <c r="B45" s="52" t="s">
        <v>29</v>
      </c>
      <c r="C45" s="24">
        <v>19.989999999999998</v>
      </c>
      <c r="D45" s="24"/>
      <c r="E45" s="43"/>
      <c r="F45" s="43"/>
      <c r="G45" s="329"/>
      <c r="H45" s="43"/>
      <c r="I45" s="43"/>
      <c r="J45" s="45"/>
      <c r="K45" s="132">
        <f t="shared" si="0"/>
        <v>0</v>
      </c>
      <c r="L45" s="44"/>
      <c r="M45" s="43"/>
      <c r="N45" s="43"/>
      <c r="O45" s="43"/>
      <c r="P45" s="43"/>
      <c r="Q45" s="43"/>
      <c r="R45" s="45"/>
      <c r="S45" s="132">
        <f t="shared" si="1"/>
        <v>0</v>
      </c>
      <c r="T45" s="78"/>
      <c r="U45" s="67"/>
      <c r="V45" s="43"/>
      <c r="W45" s="67"/>
      <c r="X45" s="67"/>
      <c r="Y45" s="67"/>
      <c r="Z45" s="138"/>
      <c r="AA45" s="132">
        <f t="shared" si="2"/>
        <v>0</v>
      </c>
      <c r="AB45" s="78"/>
      <c r="AC45" s="67"/>
      <c r="AD45" s="67"/>
      <c r="AE45" s="329"/>
      <c r="AF45" s="67"/>
      <c r="AG45" s="43"/>
      <c r="AH45" s="138"/>
      <c r="AI45" s="67"/>
      <c r="AJ45" s="67"/>
      <c r="AK45" s="138"/>
      <c r="AL45" s="153">
        <f t="shared" si="3"/>
        <v>0</v>
      </c>
      <c r="AM45" s="284">
        <f t="shared" si="4"/>
        <v>0</v>
      </c>
      <c r="AN45" s="162">
        <f t="shared" si="5"/>
        <v>0</v>
      </c>
    </row>
    <row r="46" spans="1:40" ht="18" customHeight="1" thickBot="1">
      <c r="A46" s="20">
        <v>4</v>
      </c>
      <c r="B46" s="52" t="s">
        <v>30</v>
      </c>
      <c r="C46" s="24">
        <v>23.32</v>
      </c>
      <c r="D46" s="24"/>
      <c r="E46" s="43"/>
      <c r="F46" s="43"/>
      <c r="G46" s="329"/>
      <c r="H46" s="43"/>
      <c r="I46" s="43"/>
      <c r="J46" s="45"/>
      <c r="K46" s="132">
        <f t="shared" si="0"/>
        <v>0</v>
      </c>
      <c r="L46" s="44"/>
      <c r="M46" s="43"/>
      <c r="N46" s="43"/>
      <c r="O46" s="43"/>
      <c r="P46" s="43"/>
      <c r="Q46" s="43"/>
      <c r="R46" s="45"/>
      <c r="S46" s="132">
        <f t="shared" si="1"/>
        <v>0</v>
      </c>
      <c r="T46" s="78"/>
      <c r="U46" s="67"/>
      <c r="V46" s="43"/>
      <c r="W46" s="67"/>
      <c r="X46" s="67"/>
      <c r="Y46" s="67"/>
      <c r="Z46" s="138"/>
      <c r="AA46" s="132">
        <f t="shared" si="2"/>
        <v>0</v>
      </c>
      <c r="AB46" s="78"/>
      <c r="AC46" s="67"/>
      <c r="AD46" s="67"/>
      <c r="AE46" s="329"/>
      <c r="AF46" s="67"/>
      <c r="AG46" s="43"/>
      <c r="AH46" s="138"/>
      <c r="AI46" s="67"/>
      <c r="AJ46" s="67"/>
      <c r="AK46" s="138"/>
      <c r="AL46" s="153">
        <f t="shared" si="3"/>
        <v>0</v>
      </c>
      <c r="AM46" s="284">
        <f t="shared" si="4"/>
        <v>0</v>
      </c>
      <c r="AN46" s="162">
        <f t="shared" si="5"/>
        <v>0</v>
      </c>
    </row>
    <row r="47" spans="1:40" ht="18" customHeight="1" thickBot="1">
      <c r="A47" s="20">
        <v>5</v>
      </c>
      <c r="B47" s="52" t="s">
        <v>31</v>
      </c>
      <c r="C47" s="24">
        <v>26.65</v>
      </c>
      <c r="D47" s="24"/>
      <c r="E47" s="43"/>
      <c r="F47" s="43"/>
      <c r="G47" s="329"/>
      <c r="H47" s="43"/>
      <c r="I47" s="43"/>
      <c r="J47" s="45"/>
      <c r="K47" s="132">
        <f t="shared" si="0"/>
        <v>0</v>
      </c>
      <c r="L47" s="44"/>
      <c r="M47" s="43"/>
      <c r="N47" s="43"/>
      <c r="O47" s="43"/>
      <c r="P47" s="43"/>
      <c r="Q47" s="43"/>
      <c r="R47" s="45"/>
      <c r="S47" s="132">
        <f t="shared" si="1"/>
        <v>0</v>
      </c>
      <c r="T47" s="78"/>
      <c r="U47" s="67"/>
      <c r="V47" s="43"/>
      <c r="W47" s="67"/>
      <c r="X47" s="67"/>
      <c r="Y47" s="67"/>
      <c r="Z47" s="138"/>
      <c r="AA47" s="132">
        <f t="shared" si="2"/>
        <v>0</v>
      </c>
      <c r="AB47" s="78"/>
      <c r="AC47" s="67"/>
      <c r="AD47" s="67"/>
      <c r="AE47" s="329"/>
      <c r="AF47" s="67"/>
      <c r="AG47" s="43"/>
      <c r="AH47" s="138"/>
      <c r="AI47" s="67"/>
      <c r="AJ47" s="67"/>
      <c r="AK47" s="138"/>
      <c r="AL47" s="153">
        <f t="shared" si="3"/>
        <v>0</v>
      </c>
      <c r="AM47" s="284">
        <f t="shared" si="4"/>
        <v>0</v>
      </c>
      <c r="AN47" s="162">
        <f t="shared" si="5"/>
        <v>0</v>
      </c>
    </row>
    <row r="48" spans="1:40" ht="18" customHeight="1" thickBot="1">
      <c r="A48" s="20">
        <v>6</v>
      </c>
      <c r="B48" s="52" t="s">
        <v>32</v>
      </c>
      <c r="C48" s="24">
        <v>33.31</v>
      </c>
      <c r="D48" s="24"/>
      <c r="E48" s="43"/>
      <c r="F48" s="43"/>
      <c r="G48" s="329"/>
      <c r="H48" s="43"/>
      <c r="I48" s="43"/>
      <c r="J48" s="45"/>
      <c r="K48" s="132">
        <f t="shared" si="0"/>
        <v>0</v>
      </c>
      <c r="L48" s="44"/>
      <c r="M48" s="43"/>
      <c r="N48" s="43"/>
      <c r="O48" s="43"/>
      <c r="P48" s="43"/>
      <c r="Q48" s="43"/>
      <c r="R48" s="45"/>
      <c r="S48" s="132">
        <f t="shared" si="1"/>
        <v>0</v>
      </c>
      <c r="T48" s="78"/>
      <c r="U48" s="67"/>
      <c r="V48" s="43"/>
      <c r="W48" s="67"/>
      <c r="X48" s="67"/>
      <c r="Y48" s="67"/>
      <c r="Z48" s="138"/>
      <c r="AA48" s="132">
        <f t="shared" si="2"/>
        <v>0</v>
      </c>
      <c r="AB48" s="78"/>
      <c r="AC48" s="67"/>
      <c r="AD48" s="67"/>
      <c r="AE48" s="329"/>
      <c r="AF48" s="67"/>
      <c r="AG48" s="43"/>
      <c r="AH48" s="138"/>
      <c r="AI48" s="67"/>
      <c r="AJ48" s="67"/>
      <c r="AK48" s="138"/>
      <c r="AL48" s="153">
        <f t="shared" si="3"/>
        <v>0</v>
      </c>
      <c r="AM48" s="284">
        <f t="shared" si="4"/>
        <v>0</v>
      </c>
      <c r="AN48" s="162">
        <f t="shared" si="5"/>
        <v>0</v>
      </c>
    </row>
    <row r="49" spans="1:40" ht="18" customHeight="1" thickBot="1">
      <c r="A49" s="20">
        <v>7</v>
      </c>
      <c r="B49" s="52" t="s">
        <v>33</v>
      </c>
      <c r="C49" s="24">
        <v>36.65</v>
      </c>
      <c r="D49" s="24"/>
      <c r="E49" s="43"/>
      <c r="F49" s="43"/>
      <c r="G49" s="329"/>
      <c r="H49" s="43"/>
      <c r="I49" s="43"/>
      <c r="J49" s="45"/>
      <c r="K49" s="132">
        <f t="shared" si="0"/>
        <v>0</v>
      </c>
      <c r="L49" s="44"/>
      <c r="M49" s="43"/>
      <c r="N49" s="43"/>
      <c r="O49" s="43"/>
      <c r="P49" s="43"/>
      <c r="Q49" s="43"/>
      <c r="R49" s="45"/>
      <c r="S49" s="132">
        <f t="shared" si="1"/>
        <v>0</v>
      </c>
      <c r="T49" s="78"/>
      <c r="U49" s="67"/>
      <c r="V49" s="43">
        <v>1</v>
      </c>
      <c r="W49" s="67"/>
      <c r="X49" s="67"/>
      <c r="Y49" s="67"/>
      <c r="Z49" s="138"/>
      <c r="AA49" s="132">
        <f t="shared" si="2"/>
        <v>1</v>
      </c>
      <c r="AB49" s="78"/>
      <c r="AC49" s="67"/>
      <c r="AD49" s="67"/>
      <c r="AE49" s="329"/>
      <c r="AF49" s="67"/>
      <c r="AG49" s="43"/>
      <c r="AH49" s="138"/>
      <c r="AI49" s="67"/>
      <c r="AJ49" s="67"/>
      <c r="AK49" s="138"/>
      <c r="AL49" s="153">
        <f t="shared" si="3"/>
        <v>0</v>
      </c>
      <c r="AM49" s="284">
        <f t="shared" si="4"/>
        <v>1</v>
      </c>
      <c r="AN49" s="162">
        <f t="shared" si="5"/>
        <v>36.65</v>
      </c>
    </row>
    <row r="50" spans="1:40" ht="18" customHeight="1" thickBot="1">
      <c r="A50" s="20">
        <v>8</v>
      </c>
      <c r="B50" s="52" t="s">
        <v>34</v>
      </c>
      <c r="C50" s="24">
        <v>39.979999999999997</v>
      </c>
      <c r="D50" s="24"/>
      <c r="E50" s="43"/>
      <c r="F50" s="43"/>
      <c r="G50" s="329"/>
      <c r="H50" s="43"/>
      <c r="I50" s="43"/>
      <c r="J50" s="45"/>
      <c r="K50" s="132">
        <f t="shared" si="0"/>
        <v>0</v>
      </c>
      <c r="L50" s="44"/>
      <c r="M50" s="43"/>
      <c r="N50" s="43"/>
      <c r="O50" s="43"/>
      <c r="P50" s="43"/>
      <c r="Q50" s="43"/>
      <c r="R50" s="45"/>
      <c r="S50" s="132">
        <f t="shared" si="1"/>
        <v>0</v>
      </c>
      <c r="T50" s="78"/>
      <c r="U50" s="67"/>
      <c r="V50" s="43"/>
      <c r="W50" s="67"/>
      <c r="X50" s="67"/>
      <c r="Y50" s="67"/>
      <c r="Z50" s="138"/>
      <c r="AA50" s="132">
        <f t="shared" si="2"/>
        <v>0</v>
      </c>
      <c r="AB50" s="78"/>
      <c r="AC50" s="67"/>
      <c r="AD50" s="67"/>
      <c r="AE50" s="329"/>
      <c r="AF50" s="67"/>
      <c r="AG50" s="43"/>
      <c r="AH50" s="138"/>
      <c r="AI50" s="67"/>
      <c r="AJ50" s="67"/>
      <c r="AK50" s="138"/>
      <c r="AL50" s="153">
        <f t="shared" si="3"/>
        <v>0</v>
      </c>
      <c r="AM50" s="284">
        <f t="shared" si="4"/>
        <v>0</v>
      </c>
      <c r="AN50" s="162">
        <f t="shared" si="5"/>
        <v>0</v>
      </c>
    </row>
    <row r="51" spans="1:40" ht="18" customHeight="1" thickBot="1">
      <c r="A51" s="20">
        <v>9</v>
      </c>
      <c r="B51" s="52" t="s">
        <v>35</v>
      </c>
      <c r="C51" s="24">
        <v>43.31</v>
      </c>
      <c r="D51" s="24"/>
      <c r="E51" s="43"/>
      <c r="F51" s="43"/>
      <c r="G51" s="329"/>
      <c r="H51" s="43"/>
      <c r="I51" s="43"/>
      <c r="J51" s="45"/>
      <c r="K51" s="132">
        <f t="shared" si="0"/>
        <v>0</v>
      </c>
      <c r="L51" s="44"/>
      <c r="M51" s="43"/>
      <c r="N51" s="43"/>
      <c r="O51" s="43"/>
      <c r="P51" s="43"/>
      <c r="Q51" s="43"/>
      <c r="R51" s="45"/>
      <c r="S51" s="132">
        <f t="shared" si="1"/>
        <v>0</v>
      </c>
      <c r="T51" s="78"/>
      <c r="U51" s="67"/>
      <c r="V51" s="43"/>
      <c r="W51" s="67"/>
      <c r="X51" s="67"/>
      <c r="Y51" s="67"/>
      <c r="Z51" s="138"/>
      <c r="AA51" s="132">
        <f t="shared" si="2"/>
        <v>0</v>
      </c>
      <c r="AB51" s="78"/>
      <c r="AC51" s="67"/>
      <c r="AD51" s="67"/>
      <c r="AE51" s="329"/>
      <c r="AF51" s="67"/>
      <c r="AG51" s="43"/>
      <c r="AH51" s="138"/>
      <c r="AI51" s="67"/>
      <c r="AJ51" s="67"/>
      <c r="AK51" s="138"/>
      <c r="AL51" s="153">
        <f t="shared" si="3"/>
        <v>0</v>
      </c>
      <c r="AM51" s="284">
        <f t="shared" si="4"/>
        <v>0</v>
      </c>
      <c r="AN51" s="162">
        <f t="shared" si="5"/>
        <v>0</v>
      </c>
    </row>
    <row r="52" spans="1:40" ht="18" customHeight="1" thickBot="1">
      <c r="A52" s="20">
        <v>10</v>
      </c>
      <c r="B52" s="52" t="s">
        <v>36</v>
      </c>
      <c r="C52" s="24">
        <v>46.64</v>
      </c>
      <c r="D52" s="24"/>
      <c r="E52" s="43"/>
      <c r="F52" s="43"/>
      <c r="G52" s="329"/>
      <c r="H52" s="43"/>
      <c r="I52" s="43"/>
      <c r="J52" s="45"/>
      <c r="K52" s="132">
        <f t="shared" si="0"/>
        <v>0</v>
      </c>
      <c r="L52" s="44"/>
      <c r="M52" s="43"/>
      <c r="N52" s="43"/>
      <c r="O52" s="43"/>
      <c r="P52" s="43"/>
      <c r="Q52" s="43"/>
      <c r="R52" s="45"/>
      <c r="S52" s="132">
        <f t="shared" si="1"/>
        <v>0</v>
      </c>
      <c r="T52" s="78"/>
      <c r="U52" s="67"/>
      <c r="V52" s="43"/>
      <c r="W52" s="67"/>
      <c r="X52" s="67"/>
      <c r="Y52" s="67"/>
      <c r="Z52" s="138"/>
      <c r="AA52" s="132">
        <f t="shared" si="2"/>
        <v>0</v>
      </c>
      <c r="AB52" s="78"/>
      <c r="AC52" s="67"/>
      <c r="AD52" s="67"/>
      <c r="AE52" s="329"/>
      <c r="AF52" s="67"/>
      <c r="AG52" s="43"/>
      <c r="AH52" s="138"/>
      <c r="AI52" s="67"/>
      <c r="AJ52" s="67"/>
      <c r="AK52" s="138"/>
      <c r="AL52" s="153">
        <f t="shared" si="3"/>
        <v>0</v>
      </c>
      <c r="AM52" s="284">
        <f t="shared" si="4"/>
        <v>0</v>
      </c>
      <c r="AN52" s="162">
        <f t="shared" si="5"/>
        <v>0</v>
      </c>
    </row>
    <row r="53" spans="1:40" ht="18" customHeight="1" thickBot="1">
      <c r="A53" s="20">
        <v>11</v>
      </c>
      <c r="B53" s="52" t="s">
        <v>37</v>
      </c>
      <c r="C53" s="27">
        <v>3.11</v>
      </c>
      <c r="D53" s="27"/>
      <c r="E53" s="47"/>
      <c r="F53" s="47"/>
      <c r="G53" s="333"/>
      <c r="H53" s="47"/>
      <c r="I53" s="47"/>
      <c r="J53" s="49"/>
      <c r="K53" s="132">
        <f t="shared" si="0"/>
        <v>0</v>
      </c>
      <c r="L53" s="48">
        <v>1</v>
      </c>
      <c r="M53" s="47"/>
      <c r="N53" s="47"/>
      <c r="O53" s="47"/>
      <c r="P53" s="47"/>
      <c r="Q53" s="47"/>
      <c r="R53" s="49">
        <v>1</v>
      </c>
      <c r="S53" s="132">
        <f t="shared" si="1"/>
        <v>2</v>
      </c>
      <c r="T53" s="75">
        <v>5</v>
      </c>
      <c r="U53" s="74"/>
      <c r="V53" s="47"/>
      <c r="W53" s="74"/>
      <c r="X53" s="74"/>
      <c r="Y53" s="74"/>
      <c r="Z53" s="139"/>
      <c r="AA53" s="132">
        <f t="shared" si="2"/>
        <v>5</v>
      </c>
      <c r="AB53" s="75"/>
      <c r="AC53" s="74"/>
      <c r="AD53" s="74"/>
      <c r="AE53" s="333"/>
      <c r="AF53" s="74"/>
      <c r="AG53" s="47"/>
      <c r="AH53" s="139"/>
      <c r="AI53" s="74"/>
      <c r="AJ53" s="74"/>
      <c r="AK53" s="139"/>
      <c r="AL53" s="153">
        <f t="shared" si="3"/>
        <v>0</v>
      </c>
      <c r="AM53" s="284">
        <f t="shared" si="4"/>
        <v>7</v>
      </c>
      <c r="AN53" s="162">
        <f t="shared" si="5"/>
        <v>21.77</v>
      </c>
    </row>
    <row r="54" spans="1:40" ht="18" customHeight="1" thickBot="1">
      <c r="A54" s="20">
        <v>12</v>
      </c>
      <c r="B54" s="54" t="s">
        <v>50</v>
      </c>
      <c r="C54" s="369">
        <v>6</v>
      </c>
      <c r="D54" s="27"/>
      <c r="E54" s="183"/>
      <c r="F54" s="183"/>
      <c r="G54" s="331"/>
      <c r="H54" s="183">
        <v>5</v>
      </c>
      <c r="I54" s="183"/>
      <c r="J54" s="184"/>
      <c r="K54" s="132">
        <f t="shared" si="0"/>
        <v>5</v>
      </c>
      <c r="L54" s="182"/>
      <c r="M54" s="183"/>
      <c r="N54" s="183"/>
      <c r="O54" s="183"/>
      <c r="P54" s="183"/>
      <c r="Q54" s="183"/>
      <c r="R54" s="184"/>
      <c r="S54" s="132">
        <f t="shared" si="1"/>
        <v>0</v>
      </c>
      <c r="T54" s="185"/>
      <c r="U54" s="186"/>
      <c r="V54" s="183"/>
      <c r="W54" s="186"/>
      <c r="X54" s="186"/>
      <c r="Y54" s="186"/>
      <c r="Z54" s="187"/>
      <c r="AA54" s="132">
        <f t="shared" si="2"/>
        <v>0</v>
      </c>
      <c r="AB54" s="188"/>
      <c r="AC54" s="189"/>
      <c r="AD54" s="189"/>
      <c r="AE54" s="334"/>
      <c r="AF54" s="189"/>
      <c r="AG54" s="318"/>
      <c r="AH54" s="190"/>
      <c r="AI54" s="191"/>
      <c r="AJ54" s="191"/>
      <c r="AK54" s="192"/>
      <c r="AL54" s="153">
        <f t="shared" si="3"/>
        <v>0</v>
      </c>
      <c r="AM54" s="284">
        <f t="shared" si="4"/>
        <v>5</v>
      </c>
      <c r="AN54" s="162">
        <f t="shared" si="5"/>
        <v>30</v>
      </c>
    </row>
    <row r="55" spans="1:40" ht="18" customHeight="1" thickBot="1">
      <c r="A55" s="20">
        <v>13</v>
      </c>
      <c r="B55" s="54" t="s">
        <v>92</v>
      </c>
      <c r="C55" s="27">
        <v>7.81</v>
      </c>
      <c r="D55" s="27"/>
      <c r="E55" s="40"/>
      <c r="F55" s="40"/>
      <c r="G55" s="330"/>
      <c r="H55" s="40"/>
      <c r="I55" s="40"/>
      <c r="J55" s="42"/>
      <c r="K55" s="132">
        <f t="shared" si="0"/>
        <v>0</v>
      </c>
      <c r="L55" s="60"/>
      <c r="M55" s="40"/>
      <c r="N55" s="59"/>
      <c r="O55" s="59"/>
      <c r="P55" s="59"/>
      <c r="Q55" s="59"/>
      <c r="R55" s="61"/>
      <c r="S55" s="132">
        <f t="shared" si="1"/>
        <v>0</v>
      </c>
      <c r="T55" s="79"/>
      <c r="U55" s="58"/>
      <c r="V55" s="40"/>
      <c r="W55" s="58"/>
      <c r="X55" s="58"/>
      <c r="Y55" s="58"/>
      <c r="Z55" s="85"/>
      <c r="AA55" s="132">
        <f t="shared" si="2"/>
        <v>0</v>
      </c>
      <c r="AB55" s="79"/>
      <c r="AC55" s="58"/>
      <c r="AD55" s="58"/>
      <c r="AE55" s="330"/>
      <c r="AF55" s="58"/>
      <c r="AG55" s="40"/>
      <c r="AH55" s="85"/>
      <c r="AI55" s="164"/>
      <c r="AJ55" s="58"/>
      <c r="AK55" s="85"/>
      <c r="AL55" s="153">
        <f t="shared" si="3"/>
        <v>0</v>
      </c>
      <c r="AM55" s="284">
        <f t="shared" si="4"/>
        <v>0</v>
      </c>
      <c r="AN55" s="162">
        <f t="shared" si="5"/>
        <v>0</v>
      </c>
    </row>
    <row r="56" spans="1:40" ht="18" customHeight="1" thickBot="1">
      <c r="A56" s="20">
        <v>14</v>
      </c>
      <c r="B56" s="54" t="s">
        <v>93</v>
      </c>
      <c r="C56" s="24">
        <v>8.6</v>
      </c>
      <c r="D56" s="24"/>
      <c r="E56" s="43"/>
      <c r="F56" s="43"/>
      <c r="G56" s="329"/>
      <c r="H56" s="43"/>
      <c r="I56" s="43"/>
      <c r="J56" s="45"/>
      <c r="K56" s="132">
        <f t="shared" si="0"/>
        <v>0</v>
      </c>
      <c r="L56" s="62"/>
      <c r="M56" s="43"/>
      <c r="N56" s="56"/>
      <c r="O56" s="56"/>
      <c r="P56" s="56"/>
      <c r="Q56" s="56"/>
      <c r="R56" s="63"/>
      <c r="S56" s="132">
        <f t="shared" si="1"/>
        <v>0</v>
      </c>
      <c r="T56" s="78"/>
      <c r="U56" s="67"/>
      <c r="V56" s="43"/>
      <c r="W56" s="67"/>
      <c r="X56" s="67"/>
      <c r="Y56" s="67"/>
      <c r="Z56" s="138"/>
      <c r="AA56" s="132">
        <f t="shared" si="2"/>
        <v>0</v>
      </c>
      <c r="AB56" s="73"/>
      <c r="AC56" s="72"/>
      <c r="AD56" s="72"/>
      <c r="AE56" s="327"/>
      <c r="AF56" s="72"/>
      <c r="AG56" s="316"/>
      <c r="AH56" s="147"/>
      <c r="AI56" s="72"/>
      <c r="AJ56" s="72"/>
      <c r="AK56" s="147"/>
      <c r="AL56" s="153">
        <f t="shared" si="3"/>
        <v>0</v>
      </c>
      <c r="AM56" s="284">
        <f t="shared" si="4"/>
        <v>0</v>
      </c>
      <c r="AN56" s="162">
        <f t="shared" si="5"/>
        <v>0</v>
      </c>
    </row>
    <row r="57" spans="1:40" ht="18" hidden="1" customHeight="1">
      <c r="A57" s="20">
        <v>15</v>
      </c>
      <c r="B57" s="52" t="s">
        <v>68</v>
      </c>
      <c r="C57" s="24">
        <v>25</v>
      </c>
      <c r="D57" s="24"/>
      <c r="E57" s="43"/>
      <c r="F57" s="43"/>
      <c r="G57" s="329"/>
      <c r="H57" s="43"/>
      <c r="I57" s="43"/>
      <c r="J57" s="45"/>
      <c r="K57" s="132">
        <f t="shared" si="0"/>
        <v>0</v>
      </c>
      <c r="L57" s="62"/>
      <c r="M57" s="43"/>
      <c r="N57" s="56"/>
      <c r="O57" s="56"/>
      <c r="P57" s="56"/>
      <c r="Q57" s="56"/>
      <c r="R57" s="63"/>
      <c r="S57" s="132">
        <f t="shared" si="1"/>
        <v>0</v>
      </c>
      <c r="T57" s="78"/>
      <c r="U57" s="67"/>
      <c r="V57" s="43"/>
      <c r="W57" s="67"/>
      <c r="X57" s="67"/>
      <c r="Y57" s="67"/>
      <c r="Z57" s="138"/>
      <c r="AA57" s="132">
        <f t="shared" si="2"/>
        <v>0</v>
      </c>
      <c r="AB57" s="78"/>
      <c r="AC57" s="67"/>
      <c r="AD57" s="67"/>
      <c r="AE57" s="329"/>
      <c r="AF57" s="67"/>
      <c r="AG57" s="43"/>
      <c r="AH57" s="138"/>
      <c r="AI57" s="67"/>
      <c r="AJ57" s="67"/>
      <c r="AK57" s="138"/>
      <c r="AL57" s="153">
        <f t="shared" si="3"/>
        <v>0</v>
      </c>
      <c r="AM57" s="284">
        <f t="shared" si="4"/>
        <v>0</v>
      </c>
      <c r="AN57" s="162">
        <f t="shared" si="5"/>
        <v>0</v>
      </c>
    </row>
    <row r="58" spans="1:40" ht="18" customHeight="1" thickBot="1">
      <c r="A58" s="20">
        <v>16</v>
      </c>
      <c r="B58" s="52" t="s">
        <v>40</v>
      </c>
      <c r="C58" s="24">
        <v>5</v>
      </c>
      <c r="D58" s="24"/>
      <c r="E58" s="57"/>
      <c r="F58" s="57"/>
      <c r="G58" s="333"/>
      <c r="H58" s="47"/>
      <c r="I58" s="47"/>
      <c r="J58" s="49"/>
      <c r="K58" s="132">
        <f t="shared" si="0"/>
        <v>0</v>
      </c>
      <c r="L58" s="64"/>
      <c r="M58" s="47"/>
      <c r="N58" s="57"/>
      <c r="O58" s="57"/>
      <c r="P58" s="57"/>
      <c r="Q58" s="57"/>
      <c r="R58" s="65"/>
      <c r="S58" s="132">
        <f t="shared" si="1"/>
        <v>0</v>
      </c>
      <c r="T58" s="75"/>
      <c r="U58" s="74"/>
      <c r="V58" s="47"/>
      <c r="W58" s="74"/>
      <c r="X58" s="74"/>
      <c r="Y58" s="74"/>
      <c r="Z58" s="139"/>
      <c r="AA58" s="132">
        <f t="shared" si="2"/>
        <v>0</v>
      </c>
      <c r="AB58" s="81"/>
      <c r="AC58" s="80"/>
      <c r="AD58" s="80"/>
      <c r="AE58" s="335"/>
      <c r="AF58" s="80"/>
      <c r="AG58" s="319"/>
      <c r="AH58" s="151"/>
      <c r="AI58" s="80"/>
      <c r="AJ58" s="80"/>
      <c r="AK58" s="151"/>
      <c r="AL58" s="153">
        <f t="shared" si="3"/>
        <v>0</v>
      </c>
      <c r="AM58" s="284">
        <f t="shared" si="4"/>
        <v>0</v>
      </c>
      <c r="AN58" s="162">
        <f t="shared" si="5"/>
        <v>0</v>
      </c>
    </row>
    <row r="59" spans="1:40" ht="18" customHeight="1" thickBot="1">
      <c r="A59" s="20">
        <v>17</v>
      </c>
      <c r="B59" s="52" t="s">
        <v>47</v>
      </c>
      <c r="C59" s="24">
        <f>220</f>
        <v>220</v>
      </c>
      <c r="D59" s="24"/>
      <c r="E59" s="57"/>
      <c r="F59" s="57"/>
      <c r="G59" s="333"/>
      <c r="H59" s="47"/>
      <c r="I59" s="47"/>
      <c r="J59" s="49"/>
      <c r="K59" s="132">
        <f t="shared" si="0"/>
        <v>0</v>
      </c>
      <c r="L59" s="64"/>
      <c r="M59" s="47"/>
      <c r="N59" s="57"/>
      <c r="O59" s="57"/>
      <c r="P59" s="57"/>
      <c r="Q59" s="57"/>
      <c r="R59" s="65"/>
      <c r="S59" s="132">
        <f t="shared" si="1"/>
        <v>0</v>
      </c>
      <c r="T59" s="75"/>
      <c r="U59" s="74"/>
      <c r="V59" s="47"/>
      <c r="W59" s="74"/>
      <c r="X59" s="74"/>
      <c r="Y59" s="74"/>
      <c r="Z59" s="139"/>
      <c r="AA59" s="132">
        <f t="shared" si="2"/>
        <v>0</v>
      </c>
      <c r="AB59" s="81"/>
      <c r="AC59" s="80"/>
      <c r="AD59" s="80"/>
      <c r="AE59" s="335"/>
      <c r="AF59" s="80"/>
      <c r="AG59" s="319"/>
      <c r="AH59" s="151"/>
      <c r="AI59" s="80"/>
      <c r="AJ59" s="80"/>
      <c r="AK59" s="151"/>
      <c r="AL59" s="153">
        <f t="shared" si="3"/>
        <v>0</v>
      </c>
      <c r="AM59" s="284">
        <f t="shared" si="4"/>
        <v>0</v>
      </c>
      <c r="AN59" s="162">
        <f t="shared" si="5"/>
        <v>0</v>
      </c>
    </row>
    <row r="60" spans="1:40" ht="18" customHeight="1" thickBot="1">
      <c r="A60" s="20">
        <v>18</v>
      </c>
      <c r="B60" s="109"/>
      <c r="C60" s="28"/>
      <c r="D60" s="28"/>
      <c r="E60" s="57"/>
      <c r="F60" s="57"/>
      <c r="G60" s="333"/>
      <c r="H60" s="47"/>
      <c r="I60" s="47"/>
      <c r="J60" s="49"/>
      <c r="K60" s="132">
        <f t="shared" si="0"/>
        <v>0</v>
      </c>
      <c r="L60" s="64"/>
      <c r="M60" s="47"/>
      <c r="N60" s="57"/>
      <c r="O60" s="57"/>
      <c r="P60" s="57"/>
      <c r="Q60" s="57"/>
      <c r="R60" s="65"/>
      <c r="S60" s="132">
        <f t="shared" si="1"/>
        <v>0</v>
      </c>
      <c r="T60" s="75"/>
      <c r="U60" s="74"/>
      <c r="V60" s="47"/>
      <c r="W60" s="74"/>
      <c r="X60" s="74"/>
      <c r="Y60" s="74"/>
      <c r="Z60" s="139"/>
      <c r="AA60" s="132">
        <f t="shared" si="2"/>
        <v>0</v>
      </c>
      <c r="AB60" s="81"/>
      <c r="AC60" s="80"/>
      <c r="AD60" s="80"/>
      <c r="AE60" s="335"/>
      <c r="AF60" s="80"/>
      <c r="AG60" s="319"/>
      <c r="AH60" s="151"/>
      <c r="AI60" s="80"/>
      <c r="AJ60" s="80"/>
      <c r="AK60" s="151"/>
      <c r="AL60" s="153">
        <f t="shared" si="3"/>
        <v>0</v>
      </c>
      <c r="AM60" s="284">
        <f t="shared" si="4"/>
        <v>0</v>
      </c>
      <c r="AN60" s="162">
        <f t="shared" si="5"/>
        <v>0</v>
      </c>
    </row>
    <row r="61" spans="1:40" ht="18" customHeight="1" thickBot="1">
      <c r="A61" s="20">
        <v>19</v>
      </c>
      <c r="B61" s="105"/>
      <c r="C61" s="108"/>
      <c r="D61" s="108"/>
      <c r="E61" s="57"/>
      <c r="F61" s="57"/>
      <c r="G61" s="333"/>
      <c r="H61" s="47"/>
      <c r="I61" s="47"/>
      <c r="J61" s="49"/>
      <c r="K61" s="132">
        <f t="shared" si="0"/>
        <v>0</v>
      </c>
      <c r="L61" s="64"/>
      <c r="M61" s="47"/>
      <c r="N61" s="57"/>
      <c r="O61" s="57"/>
      <c r="P61" s="57"/>
      <c r="Q61" s="57"/>
      <c r="R61" s="65"/>
      <c r="S61" s="132">
        <f t="shared" si="1"/>
        <v>0</v>
      </c>
      <c r="T61" s="75"/>
      <c r="U61" s="74"/>
      <c r="V61" s="47"/>
      <c r="W61" s="74"/>
      <c r="X61" s="74"/>
      <c r="Y61" s="74"/>
      <c r="Z61" s="139"/>
      <c r="AA61" s="132">
        <f t="shared" si="2"/>
        <v>0</v>
      </c>
      <c r="AB61" s="81"/>
      <c r="AC61" s="80"/>
      <c r="AD61" s="80"/>
      <c r="AE61" s="335"/>
      <c r="AF61" s="80"/>
      <c r="AG61" s="319"/>
      <c r="AH61" s="151"/>
      <c r="AI61" s="80"/>
      <c r="AJ61" s="80"/>
      <c r="AK61" s="151"/>
      <c r="AL61" s="153">
        <f t="shared" si="3"/>
        <v>0</v>
      </c>
      <c r="AM61" s="284">
        <f t="shared" si="4"/>
        <v>0</v>
      </c>
      <c r="AN61" s="162">
        <f t="shared" si="5"/>
        <v>0</v>
      </c>
    </row>
    <row r="62" spans="1:40" ht="18" customHeight="1" thickBot="1">
      <c r="A62" s="20">
        <v>20</v>
      </c>
      <c r="B62" s="89"/>
      <c r="C62" s="86"/>
      <c r="D62" s="24"/>
      <c r="E62" s="56"/>
      <c r="F62" s="56"/>
      <c r="G62" s="329"/>
      <c r="H62" s="43"/>
      <c r="I62" s="43"/>
      <c r="J62" s="45"/>
      <c r="K62" s="132">
        <f t="shared" si="0"/>
        <v>0</v>
      </c>
      <c r="L62" s="62"/>
      <c r="M62" s="43"/>
      <c r="N62" s="56"/>
      <c r="O62" s="56"/>
      <c r="P62" s="56"/>
      <c r="Q62" s="56"/>
      <c r="R62" s="63"/>
      <c r="S62" s="132">
        <f t="shared" si="1"/>
        <v>0</v>
      </c>
      <c r="T62" s="78"/>
      <c r="U62" s="67"/>
      <c r="V62" s="43"/>
      <c r="W62" s="67"/>
      <c r="X62" s="67"/>
      <c r="Y62" s="67"/>
      <c r="Z62" s="138"/>
      <c r="AA62" s="132">
        <f t="shared" si="2"/>
        <v>0</v>
      </c>
      <c r="AB62" s="73"/>
      <c r="AC62" s="72"/>
      <c r="AD62" s="72"/>
      <c r="AE62" s="327"/>
      <c r="AF62" s="72"/>
      <c r="AG62" s="316"/>
      <c r="AH62" s="147"/>
      <c r="AI62" s="72"/>
      <c r="AJ62" s="72"/>
      <c r="AK62" s="147"/>
      <c r="AL62" s="153">
        <f t="shared" si="3"/>
        <v>0</v>
      </c>
      <c r="AM62" s="284">
        <f t="shared" si="4"/>
        <v>0</v>
      </c>
      <c r="AN62" s="162">
        <f t="shared" si="5"/>
        <v>0</v>
      </c>
    </row>
    <row r="63" spans="1:40" ht="18" customHeight="1" thickBot="1">
      <c r="A63" s="20">
        <v>21</v>
      </c>
      <c r="B63" s="89"/>
      <c r="C63" s="86"/>
      <c r="D63" s="24"/>
      <c r="E63" s="56"/>
      <c r="F63" s="56"/>
      <c r="G63" s="329"/>
      <c r="H63" s="43"/>
      <c r="I63" s="43"/>
      <c r="J63" s="45"/>
      <c r="K63" s="132">
        <f t="shared" si="0"/>
        <v>0</v>
      </c>
      <c r="L63" s="62"/>
      <c r="M63" s="43"/>
      <c r="N63" s="56"/>
      <c r="O63" s="56"/>
      <c r="P63" s="56"/>
      <c r="Q63" s="56"/>
      <c r="R63" s="63"/>
      <c r="S63" s="132">
        <f t="shared" si="1"/>
        <v>0</v>
      </c>
      <c r="T63" s="78"/>
      <c r="U63" s="67"/>
      <c r="V63" s="43"/>
      <c r="W63" s="67"/>
      <c r="X63" s="67"/>
      <c r="Y63" s="67"/>
      <c r="Z63" s="138"/>
      <c r="AA63" s="132">
        <f t="shared" si="2"/>
        <v>0</v>
      </c>
      <c r="AB63" s="73"/>
      <c r="AC63" s="72"/>
      <c r="AD63" s="72"/>
      <c r="AE63" s="327"/>
      <c r="AF63" s="72"/>
      <c r="AG63" s="316"/>
      <c r="AH63" s="147"/>
      <c r="AI63" s="72"/>
      <c r="AJ63" s="72"/>
      <c r="AK63" s="147"/>
      <c r="AL63" s="153">
        <f t="shared" si="3"/>
        <v>0</v>
      </c>
      <c r="AM63" s="284">
        <f t="shared" si="4"/>
        <v>0</v>
      </c>
      <c r="AN63" s="162">
        <f t="shared" si="5"/>
        <v>0</v>
      </c>
    </row>
    <row r="64" spans="1:40" ht="18" customHeight="1" thickBot="1">
      <c r="A64" s="20">
        <v>22</v>
      </c>
      <c r="B64" s="89"/>
      <c r="C64" s="86"/>
      <c r="D64" s="24"/>
      <c r="E64" s="56"/>
      <c r="F64" s="56"/>
      <c r="G64" s="329"/>
      <c r="H64" s="43"/>
      <c r="I64" s="43"/>
      <c r="J64" s="45"/>
      <c r="K64" s="132">
        <f t="shared" si="0"/>
        <v>0</v>
      </c>
      <c r="L64" s="62"/>
      <c r="M64" s="43"/>
      <c r="N64" s="56"/>
      <c r="O64" s="56"/>
      <c r="P64" s="56"/>
      <c r="Q64" s="56"/>
      <c r="R64" s="63"/>
      <c r="S64" s="132">
        <f t="shared" si="1"/>
        <v>0</v>
      </c>
      <c r="T64" s="78"/>
      <c r="U64" s="67"/>
      <c r="V64" s="43"/>
      <c r="W64" s="67"/>
      <c r="X64" s="67"/>
      <c r="Y64" s="67"/>
      <c r="Z64" s="138"/>
      <c r="AA64" s="132">
        <f t="shared" si="2"/>
        <v>0</v>
      </c>
      <c r="AB64" s="73"/>
      <c r="AC64" s="72"/>
      <c r="AD64" s="72"/>
      <c r="AE64" s="327"/>
      <c r="AF64" s="72"/>
      <c r="AG64" s="316"/>
      <c r="AH64" s="147"/>
      <c r="AI64" s="72"/>
      <c r="AJ64" s="72"/>
      <c r="AK64" s="147"/>
      <c r="AL64" s="153">
        <f t="shared" si="3"/>
        <v>0</v>
      </c>
      <c r="AM64" s="284">
        <f t="shared" si="4"/>
        <v>0</v>
      </c>
      <c r="AN64" s="162">
        <f t="shared" si="5"/>
        <v>0</v>
      </c>
    </row>
    <row r="65" spans="1:40" ht="18" customHeight="1" thickBot="1">
      <c r="A65" s="20">
        <v>23</v>
      </c>
      <c r="B65" s="89"/>
      <c r="C65" s="86"/>
      <c r="D65" s="24"/>
      <c r="E65" s="56"/>
      <c r="F65" s="56"/>
      <c r="G65" s="329"/>
      <c r="H65" s="43"/>
      <c r="I65" s="43"/>
      <c r="J65" s="45"/>
      <c r="K65" s="132">
        <f t="shared" si="0"/>
        <v>0</v>
      </c>
      <c r="L65" s="62"/>
      <c r="M65" s="43"/>
      <c r="N65" s="56"/>
      <c r="O65" s="56"/>
      <c r="P65" s="56"/>
      <c r="Q65" s="56"/>
      <c r="R65" s="63"/>
      <c r="S65" s="132">
        <f t="shared" si="1"/>
        <v>0</v>
      </c>
      <c r="T65" s="78"/>
      <c r="U65" s="67"/>
      <c r="V65" s="43"/>
      <c r="W65" s="67"/>
      <c r="X65" s="67"/>
      <c r="Y65" s="67"/>
      <c r="Z65" s="138"/>
      <c r="AA65" s="132">
        <f t="shared" si="2"/>
        <v>0</v>
      </c>
      <c r="AB65" s="73"/>
      <c r="AC65" s="72"/>
      <c r="AD65" s="72"/>
      <c r="AE65" s="327"/>
      <c r="AF65" s="72"/>
      <c r="AG65" s="316"/>
      <c r="AH65" s="147"/>
      <c r="AI65" s="72"/>
      <c r="AJ65" s="72"/>
      <c r="AK65" s="147"/>
      <c r="AL65" s="153">
        <f t="shared" si="3"/>
        <v>0</v>
      </c>
      <c r="AM65" s="284">
        <f t="shared" si="4"/>
        <v>0</v>
      </c>
      <c r="AN65" s="162">
        <f t="shared" si="5"/>
        <v>0</v>
      </c>
    </row>
    <row r="66" spans="1:40" ht="18" customHeight="1" thickBot="1">
      <c r="A66" s="20">
        <v>24</v>
      </c>
      <c r="B66" s="89"/>
      <c r="C66" s="86"/>
      <c r="D66" s="24"/>
      <c r="E66" s="56"/>
      <c r="F66" s="56"/>
      <c r="G66" s="329"/>
      <c r="H66" s="43"/>
      <c r="I66" s="43"/>
      <c r="J66" s="45"/>
      <c r="K66" s="132">
        <f t="shared" si="0"/>
        <v>0</v>
      </c>
      <c r="L66" s="62"/>
      <c r="M66" s="43"/>
      <c r="N66" s="56"/>
      <c r="O66" s="56"/>
      <c r="P66" s="56"/>
      <c r="Q66" s="56"/>
      <c r="R66" s="63"/>
      <c r="S66" s="132">
        <f t="shared" si="1"/>
        <v>0</v>
      </c>
      <c r="T66" s="78"/>
      <c r="U66" s="67"/>
      <c r="V66" s="43"/>
      <c r="W66" s="67"/>
      <c r="X66" s="67"/>
      <c r="Y66" s="67"/>
      <c r="Z66" s="138"/>
      <c r="AA66" s="132">
        <f t="shared" si="2"/>
        <v>0</v>
      </c>
      <c r="AB66" s="73"/>
      <c r="AC66" s="72"/>
      <c r="AD66" s="72"/>
      <c r="AE66" s="327"/>
      <c r="AF66" s="72"/>
      <c r="AG66" s="316"/>
      <c r="AH66" s="147"/>
      <c r="AI66" s="72"/>
      <c r="AJ66" s="72"/>
      <c r="AK66" s="147"/>
      <c r="AL66" s="153">
        <f t="shared" si="3"/>
        <v>0</v>
      </c>
      <c r="AM66" s="284">
        <f t="shared" si="4"/>
        <v>0</v>
      </c>
      <c r="AN66" s="162">
        <f t="shared" si="5"/>
        <v>0</v>
      </c>
    </row>
    <row r="67" spans="1:40" ht="18" customHeight="1" thickBot="1">
      <c r="A67" s="20">
        <v>25</v>
      </c>
      <c r="B67" s="89"/>
      <c r="C67" s="86"/>
      <c r="D67" s="97"/>
      <c r="E67" s="56"/>
      <c r="F67" s="56"/>
      <c r="G67" s="329"/>
      <c r="H67" s="43"/>
      <c r="I67" s="43"/>
      <c r="J67" s="45"/>
      <c r="K67" s="132">
        <f t="shared" si="0"/>
        <v>0</v>
      </c>
      <c r="L67" s="62"/>
      <c r="M67" s="43"/>
      <c r="N67" s="56"/>
      <c r="O67" s="56"/>
      <c r="P67" s="56"/>
      <c r="Q67" s="56"/>
      <c r="R67" s="63"/>
      <c r="S67" s="132">
        <f t="shared" si="1"/>
        <v>0</v>
      </c>
      <c r="T67" s="78"/>
      <c r="U67" s="67"/>
      <c r="V67" s="43"/>
      <c r="W67" s="67"/>
      <c r="X67" s="67"/>
      <c r="Y67" s="67"/>
      <c r="Z67" s="138"/>
      <c r="AA67" s="132">
        <f t="shared" si="2"/>
        <v>0</v>
      </c>
      <c r="AB67" s="73"/>
      <c r="AC67" s="72"/>
      <c r="AD67" s="72"/>
      <c r="AE67" s="327"/>
      <c r="AF67" s="72"/>
      <c r="AG67" s="316"/>
      <c r="AH67" s="147"/>
      <c r="AI67" s="72"/>
      <c r="AJ67" s="72"/>
      <c r="AK67" s="147"/>
      <c r="AL67" s="153">
        <f t="shared" si="3"/>
        <v>0</v>
      </c>
      <c r="AM67" s="284">
        <f t="shared" si="4"/>
        <v>0</v>
      </c>
      <c r="AN67" s="162">
        <f t="shared" si="5"/>
        <v>0</v>
      </c>
    </row>
    <row r="68" spans="1:40" ht="18" customHeight="1" thickBot="1">
      <c r="A68" s="20">
        <v>26</v>
      </c>
      <c r="B68" s="89"/>
      <c r="C68" s="86"/>
      <c r="D68" s="91"/>
      <c r="E68" s="56"/>
      <c r="F68" s="56"/>
      <c r="G68" s="329"/>
      <c r="H68" s="43"/>
      <c r="I68" s="43"/>
      <c r="J68" s="45"/>
      <c r="K68" s="132">
        <f t="shared" si="0"/>
        <v>0</v>
      </c>
      <c r="L68" s="62"/>
      <c r="M68" s="43"/>
      <c r="N68" s="56"/>
      <c r="O68" s="56"/>
      <c r="P68" s="56"/>
      <c r="Q68" s="56"/>
      <c r="R68" s="63"/>
      <c r="S68" s="132">
        <f t="shared" si="1"/>
        <v>0</v>
      </c>
      <c r="T68" s="78"/>
      <c r="U68" s="67"/>
      <c r="V68" s="43"/>
      <c r="W68" s="67"/>
      <c r="X68" s="67"/>
      <c r="Y68" s="67"/>
      <c r="Z68" s="138"/>
      <c r="AA68" s="132">
        <f t="shared" si="2"/>
        <v>0</v>
      </c>
      <c r="AB68" s="73"/>
      <c r="AC68" s="72"/>
      <c r="AD68" s="72"/>
      <c r="AE68" s="327"/>
      <c r="AF68" s="72"/>
      <c r="AG68" s="316"/>
      <c r="AH68" s="147"/>
      <c r="AI68" s="72"/>
      <c r="AJ68" s="72"/>
      <c r="AK68" s="147"/>
      <c r="AL68" s="153">
        <f t="shared" si="3"/>
        <v>0</v>
      </c>
      <c r="AM68" s="284">
        <f t="shared" si="4"/>
        <v>0</v>
      </c>
      <c r="AN68" s="162">
        <f t="shared" si="5"/>
        <v>0</v>
      </c>
    </row>
    <row r="69" spans="1:40" ht="18" customHeight="1" thickBot="1">
      <c r="A69" s="20"/>
      <c r="B69" s="84"/>
      <c r="C69" s="94"/>
      <c r="D69" s="94"/>
      <c r="E69" s="56"/>
      <c r="F69" s="56"/>
      <c r="G69" s="329"/>
      <c r="H69" s="43"/>
      <c r="I69" s="43"/>
      <c r="J69" s="45"/>
      <c r="K69" s="132">
        <f t="shared" si="0"/>
        <v>0</v>
      </c>
      <c r="L69" s="62"/>
      <c r="M69" s="43"/>
      <c r="N69" s="56"/>
      <c r="O69" s="56"/>
      <c r="P69" s="56"/>
      <c r="Q69" s="56"/>
      <c r="R69" s="63"/>
      <c r="S69" s="132">
        <f t="shared" si="1"/>
        <v>0</v>
      </c>
      <c r="T69" s="78"/>
      <c r="U69" s="67"/>
      <c r="V69" s="43"/>
      <c r="W69" s="67"/>
      <c r="X69" s="67"/>
      <c r="Y69" s="67"/>
      <c r="Z69" s="138"/>
      <c r="AA69" s="132">
        <f t="shared" si="2"/>
        <v>0</v>
      </c>
      <c r="AB69" s="73"/>
      <c r="AC69" s="72"/>
      <c r="AD69" s="72"/>
      <c r="AE69" s="327"/>
      <c r="AF69" s="72"/>
      <c r="AG69" s="316"/>
      <c r="AH69" s="147"/>
      <c r="AI69" s="72"/>
      <c r="AJ69" s="72"/>
      <c r="AK69" s="147"/>
      <c r="AL69" s="153">
        <f t="shared" si="3"/>
        <v>0</v>
      </c>
      <c r="AM69" s="284">
        <f t="shared" si="4"/>
        <v>0</v>
      </c>
      <c r="AN69" s="162">
        <f t="shared" si="5"/>
        <v>0</v>
      </c>
    </row>
    <row r="70" spans="1:40" ht="18" hidden="1" customHeight="1">
      <c r="A70" s="20"/>
      <c r="B70" s="84"/>
      <c r="C70" s="28"/>
      <c r="D70" s="28"/>
      <c r="E70" s="115"/>
      <c r="F70" s="56"/>
      <c r="G70" s="329"/>
      <c r="H70" s="43"/>
      <c r="I70" s="43"/>
      <c r="J70" s="45"/>
      <c r="K70" s="132">
        <f t="shared" si="0"/>
        <v>0</v>
      </c>
      <c r="L70" s="62"/>
      <c r="M70" s="43"/>
      <c r="N70" s="56"/>
      <c r="O70" s="56"/>
      <c r="P70" s="56"/>
      <c r="Q70" s="56"/>
      <c r="R70" s="63"/>
      <c r="S70" s="132">
        <f t="shared" si="1"/>
        <v>0</v>
      </c>
      <c r="T70" s="78"/>
      <c r="U70" s="67"/>
      <c r="V70" s="43"/>
      <c r="W70" s="67"/>
      <c r="X70" s="67"/>
      <c r="Y70" s="67"/>
      <c r="Z70" s="138"/>
      <c r="AA70" s="132">
        <f t="shared" si="2"/>
        <v>0</v>
      </c>
      <c r="AB70" s="73"/>
      <c r="AC70" s="72"/>
      <c r="AD70" s="72"/>
      <c r="AE70" s="327"/>
      <c r="AF70" s="72"/>
      <c r="AG70" s="316"/>
      <c r="AH70" s="147"/>
      <c r="AI70" s="72"/>
      <c r="AJ70" s="72"/>
      <c r="AK70" s="147"/>
      <c r="AL70" s="153">
        <f t="shared" si="3"/>
        <v>0</v>
      </c>
      <c r="AM70" s="284">
        <f t="shared" si="4"/>
        <v>0</v>
      </c>
      <c r="AN70" s="162">
        <f t="shared" si="5"/>
        <v>0</v>
      </c>
    </row>
    <row r="71" spans="1:40" ht="18" hidden="1" customHeight="1">
      <c r="A71" s="20"/>
      <c r="B71" s="84"/>
      <c r="C71" s="28"/>
      <c r="D71" s="28"/>
      <c r="E71" s="56"/>
      <c r="F71" s="56"/>
      <c r="G71" s="329"/>
      <c r="H71" s="43"/>
      <c r="I71" s="43"/>
      <c r="J71" s="45"/>
      <c r="K71" s="132">
        <f t="shared" si="0"/>
        <v>0</v>
      </c>
      <c r="L71" s="62"/>
      <c r="M71" s="43"/>
      <c r="N71" s="56"/>
      <c r="O71" s="56"/>
      <c r="P71" s="56"/>
      <c r="Q71" s="56"/>
      <c r="R71" s="63"/>
      <c r="S71" s="132">
        <f t="shared" si="1"/>
        <v>0</v>
      </c>
      <c r="T71" s="78"/>
      <c r="U71" s="67"/>
      <c r="V71" s="43"/>
      <c r="W71" s="67"/>
      <c r="X71" s="67"/>
      <c r="Y71" s="67"/>
      <c r="Z71" s="138"/>
      <c r="AA71" s="132">
        <f t="shared" si="2"/>
        <v>0</v>
      </c>
      <c r="AB71" s="73"/>
      <c r="AC71" s="72"/>
      <c r="AD71" s="72"/>
      <c r="AE71" s="327"/>
      <c r="AF71" s="72"/>
      <c r="AG71" s="316"/>
      <c r="AH71" s="147"/>
      <c r="AI71" s="72"/>
      <c r="AJ71" s="72"/>
      <c r="AK71" s="147"/>
      <c r="AL71" s="153">
        <f t="shared" si="3"/>
        <v>0</v>
      </c>
      <c r="AM71" s="284">
        <f t="shared" si="4"/>
        <v>0</v>
      </c>
      <c r="AN71" s="162">
        <f t="shared" si="5"/>
        <v>0</v>
      </c>
    </row>
    <row r="72" spans="1:40" ht="18" hidden="1" customHeight="1">
      <c r="A72" s="20"/>
      <c r="B72" s="90"/>
      <c r="C72" s="91"/>
      <c r="D72" s="91"/>
      <c r="E72" s="56"/>
      <c r="F72" s="56"/>
      <c r="G72" s="329"/>
      <c r="H72" s="43"/>
      <c r="I72" s="67"/>
      <c r="J72" s="45"/>
      <c r="K72" s="132">
        <f t="shared" si="0"/>
        <v>0</v>
      </c>
      <c r="L72" s="62"/>
      <c r="M72" s="43"/>
      <c r="N72" s="56"/>
      <c r="O72" s="56"/>
      <c r="P72" s="56"/>
      <c r="Q72" s="56"/>
      <c r="R72" s="63"/>
      <c r="S72" s="132">
        <f t="shared" si="1"/>
        <v>0</v>
      </c>
      <c r="T72" s="78"/>
      <c r="U72" s="67"/>
      <c r="V72" s="43"/>
      <c r="W72" s="67"/>
      <c r="X72" s="67"/>
      <c r="Y72" s="67"/>
      <c r="Z72" s="138"/>
      <c r="AA72" s="132">
        <f t="shared" si="2"/>
        <v>0</v>
      </c>
      <c r="AB72" s="73"/>
      <c r="AC72" s="72"/>
      <c r="AD72" s="72"/>
      <c r="AE72" s="327"/>
      <c r="AF72" s="72"/>
      <c r="AG72" s="316"/>
      <c r="AH72" s="147"/>
      <c r="AI72" s="72"/>
      <c r="AJ72" s="72"/>
      <c r="AK72" s="147"/>
      <c r="AL72" s="153">
        <f t="shared" si="3"/>
        <v>0</v>
      </c>
      <c r="AM72" s="284">
        <f t="shared" si="4"/>
        <v>0</v>
      </c>
      <c r="AN72" s="162">
        <f t="shared" si="5"/>
        <v>0</v>
      </c>
    </row>
    <row r="73" spans="1:40" ht="18" hidden="1" customHeight="1">
      <c r="A73" s="20"/>
      <c r="B73" s="170"/>
      <c r="C73" s="92"/>
      <c r="D73" s="92"/>
      <c r="E73" s="57"/>
      <c r="F73" s="57"/>
      <c r="G73" s="333"/>
      <c r="H73" s="47"/>
      <c r="I73" s="74"/>
      <c r="J73" s="49"/>
      <c r="K73" s="132">
        <f t="shared" si="0"/>
        <v>0</v>
      </c>
      <c r="L73" s="64"/>
      <c r="M73" s="47"/>
      <c r="N73" s="57"/>
      <c r="O73" s="57"/>
      <c r="P73" s="57"/>
      <c r="Q73" s="57"/>
      <c r="R73" s="65"/>
      <c r="S73" s="132">
        <f t="shared" si="1"/>
        <v>0</v>
      </c>
      <c r="T73" s="75"/>
      <c r="U73" s="74"/>
      <c r="V73" s="47"/>
      <c r="W73" s="74"/>
      <c r="X73" s="74"/>
      <c r="Y73" s="74"/>
      <c r="Z73" s="139"/>
      <c r="AA73" s="132">
        <f t="shared" si="2"/>
        <v>0</v>
      </c>
      <c r="AB73" s="81"/>
      <c r="AC73" s="80"/>
      <c r="AD73" s="80"/>
      <c r="AE73" s="335"/>
      <c r="AF73" s="80"/>
      <c r="AG73" s="319"/>
      <c r="AH73" s="151"/>
      <c r="AI73" s="80"/>
      <c r="AJ73" s="80"/>
      <c r="AK73" s="151"/>
      <c r="AL73" s="153">
        <f t="shared" si="3"/>
        <v>0</v>
      </c>
      <c r="AM73" s="284">
        <f t="shared" si="4"/>
        <v>0</v>
      </c>
      <c r="AN73" s="162">
        <f t="shared" si="5"/>
        <v>0</v>
      </c>
    </row>
    <row r="74" spans="1:40" ht="18" hidden="1" customHeight="1">
      <c r="A74" s="20"/>
      <c r="B74" s="84"/>
      <c r="C74" s="121"/>
      <c r="D74" s="121"/>
      <c r="E74" s="119"/>
      <c r="F74" s="119"/>
      <c r="G74" s="371"/>
      <c r="H74" s="119"/>
      <c r="I74" s="120"/>
      <c r="J74" s="154"/>
      <c r="K74" s="132">
        <f t="shared" si="0"/>
        <v>0</v>
      </c>
      <c r="L74" s="121"/>
      <c r="M74" s="119"/>
      <c r="N74" s="119"/>
      <c r="O74" s="119"/>
      <c r="P74" s="119"/>
      <c r="Q74" s="119"/>
      <c r="R74" s="120"/>
      <c r="S74" s="132">
        <f t="shared" si="1"/>
        <v>0</v>
      </c>
      <c r="T74" s="134"/>
      <c r="U74" s="122"/>
      <c r="V74" s="119"/>
      <c r="W74" s="122"/>
      <c r="X74" s="122"/>
      <c r="Y74" s="122"/>
      <c r="Z74" s="140"/>
      <c r="AA74" s="132">
        <f t="shared" si="2"/>
        <v>0</v>
      </c>
      <c r="AB74" s="125"/>
      <c r="AC74" s="123"/>
      <c r="AD74" s="123"/>
      <c r="AE74" s="336"/>
      <c r="AF74" s="123"/>
      <c r="AG74" s="323"/>
      <c r="AH74" s="163"/>
      <c r="AI74" s="124"/>
      <c r="AJ74" s="124"/>
      <c r="AK74" s="150"/>
      <c r="AL74" s="153">
        <f t="shared" si="3"/>
        <v>0</v>
      </c>
      <c r="AM74" s="284">
        <f t="shared" si="4"/>
        <v>0</v>
      </c>
      <c r="AN74" s="162">
        <f t="shared" si="5"/>
        <v>0</v>
      </c>
    </row>
    <row r="75" spans="1:40" ht="18" customHeight="1" thickBot="1">
      <c r="A75" s="20"/>
      <c r="B75" s="84"/>
      <c r="C75" s="158"/>
      <c r="D75" s="158"/>
      <c r="E75" s="156"/>
      <c r="F75" s="156"/>
      <c r="G75" s="372"/>
      <c r="H75" s="156"/>
      <c r="I75" s="156"/>
      <c r="J75" s="382"/>
      <c r="K75" s="132">
        <f t="shared" si="0"/>
        <v>0</v>
      </c>
      <c r="L75" s="126"/>
      <c r="M75" s="116"/>
      <c r="N75" s="116"/>
      <c r="O75" s="116"/>
      <c r="P75" s="116"/>
      <c r="Q75" s="116"/>
      <c r="R75" s="133"/>
      <c r="S75" s="132">
        <f t="shared" si="1"/>
        <v>0</v>
      </c>
      <c r="T75" s="253"/>
      <c r="U75" s="254"/>
      <c r="V75" s="116"/>
      <c r="W75" s="254"/>
      <c r="X75" s="254"/>
      <c r="Y75" s="254"/>
      <c r="Z75" s="130"/>
      <c r="AA75" s="132">
        <f t="shared" si="2"/>
        <v>0</v>
      </c>
      <c r="AB75" s="144"/>
      <c r="AC75" s="118"/>
      <c r="AD75" s="118"/>
      <c r="AE75" s="337"/>
      <c r="AF75" s="118"/>
      <c r="AG75" s="204"/>
      <c r="AH75" s="118"/>
      <c r="AI75" s="117"/>
      <c r="AJ75" s="117"/>
      <c r="AK75" s="152"/>
      <c r="AL75" s="153">
        <f t="shared" si="3"/>
        <v>0</v>
      </c>
      <c r="AM75" s="284">
        <f t="shared" si="4"/>
        <v>0</v>
      </c>
      <c r="AN75" s="162">
        <f t="shared" si="5"/>
        <v>0</v>
      </c>
    </row>
    <row r="76" spans="1:40" ht="18" customHeight="1" thickBot="1">
      <c r="A76" s="20"/>
      <c r="B76" s="84"/>
      <c r="C76" s="159"/>
      <c r="D76" s="159"/>
      <c r="E76" s="43"/>
      <c r="F76" s="67"/>
      <c r="G76" s="329"/>
      <c r="H76" s="43"/>
      <c r="I76" s="67"/>
      <c r="J76" s="383"/>
      <c r="K76" s="132">
        <f t="shared" si="0"/>
        <v>0</v>
      </c>
      <c r="L76" s="62"/>
      <c r="M76" s="43"/>
      <c r="N76" s="56"/>
      <c r="O76" s="56"/>
      <c r="P76" s="56"/>
      <c r="Q76" s="56"/>
      <c r="R76" s="63"/>
      <c r="S76" s="132">
        <f t="shared" si="1"/>
        <v>0</v>
      </c>
      <c r="T76" s="78"/>
      <c r="U76" s="67"/>
      <c r="V76" s="43"/>
      <c r="W76" s="67"/>
      <c r="X76" s="67"/>
      <c r="Y76" s="67"/>
      <c r="Z76" s="138"/>
      <c r="AA76" s="132">
        <f t="shared" si="2"/>
        <v>0</v>
      </c>
      <c r="AB76" s="78"/>
      <c r="AC76" s="67"/>
      <c r="AD76" s="67"/>
      <c r="AE76" s="329"/>
      <c r="AF76" s="67"/>
      <c r="AG76" s="43"/>
      <c r="AH76" s="67"/>
      <c r="AI76" s="67"/>
      <c r="AJ76" s="67"/>
      <c r="AK76" s="138"/>
      <c r="AL76" s="153">
        <f t="shared" si="3"/>
        <v>0</v>
      </c>
      <c r="AM76" s="284">
        <f t="shared" si="4"/>
        <v>0</v>
      </c>
      <c r="AN76" s="162">
        <f t="shared" si="5"/>
        <v>0</v>
      </c>
    </row>
    <row r="77" spans="1:40" ht="18" customHeight="1" thickBot="1">
      <c r="A77" s="20"/>
      <c r="B77" s="90"/>
      <c r="C77" s="160"/>
      <c r="D77" s="160"/>
      <c r="E77" s="43"/>
      <c r="F77" s="67"/>
      <c r="G77" s="329"/>
      <c r="H77" s="43"/>
      <c r="I77" s="67"/>
      <c r="J77" s="383"/>
      <c r="K77" s="132">
        <f t="shared" ref="K77:K126" si="6">SUM(D77:J77)</f>
        <v>0</v>
      </c>
      <c r="L77" s="62"/>
      <c r="M77" s="43"/>
      <c r="N77" s="56"/>
      <c r="O77" s="56"/>
      <c r="P77" s="56"/>
      <c r="Q77" s="56"/>
      <c r="R77" s="63"/>
      <c r="S77" s="132">
        <f t="shared" ref="S77:S131" si="7">SUM(L77:R77)</f>
        <v>0</v>
      </c>
      <c r="T77" s="78"/>
      <c r="U77" s="67"/>
      <c r="V77" s="43"/>
      <c r="W77" s="67"/>
      <c r="X77" s="67"/>
      <c r="Y77" s="67"/>
      <c r="Z77" s="138"/>
      <c r="AA77" s="132">
        <f t="shared" ref="AA77:AA131" si="8">SUM(T77:Z77)</f>
        <v>0</v>
      </c>
      <c r="AB77" s="78"/>
      <c r="AC77" s="67"/>
      <c r="AD77" s="67"/>
      <c r="AE77" s="329"/>
      <c r="AF77" s="67"/>
      <c r="AG77" s="43"/>
      <c r="AH77" s="67"/>
      <c r="AI77" s="67"/>
      <c r="AJ77" s="67"/>
      <c r="AK77" s="138"/>
      <c r="AL77" s="153">
        <f t="shared" ref="AL77:AL120" si="9">SUM(AB77:AK77)</f>
        <v>0</v>
      </c>
      <c r="AM77" s="284">
        <f t="shared" ref="AM77:AM131" si="10">SUM(K77,S77,AA77,AL77)</f>
        <v>0</v>
      </c>
      <c r="AN77" s="162">
        <f t="shared" ref="AN77:AN91" si="11">C77*AM77</f>
        <v>0</v>
      </c>
    </row>
    <row r="78" spans="1:40" ht="18" hidden="1" customHeight="1" thickTop="1">
      <c r="A78" s="20"/>
      <c r="B78" s="109"/>
      <c r="C78" s="129"/>
      <c r="D78" s="157"/>
      <c r="E78" s="43"/>
      <c r="F78" s="56"/>
      <c r="G78" s="329"/>
      <c r="H78" s="43"/>
      <c r="I78" s="67"/>
      <c r="J78" s="383"/>
      <c r="K78" s="132">
        <f t="shared" si="6"/>
        <v>0</v>
      </c>
      <c r="L78" s="62"/>
      <c r="M78" s="43"/>
      <c r="N78" s="56"/>
      <c r="O78" s="56"/>
      <c r="P78" s="56"/>
      <c r="Q78" s="56"/>
      <c r="R78" s="63"/>
      <c r="S78" s="132">
        <f t="shared" si="7"/>
        <v>0</v>
      </c>
      <c r="T78" s="78"/>
      <c r="U78" s="67"/>
      <c r="V78" s="43"/>
      <c r="W78" s="67"/>
      <c r="X78" s="67"/>
      <c r="Y78" s="67"/>
      <c r="Z78" s="138"/>
      <c r="AA78" s="132">
        <f t="shared" si="8"/>
        <v>0</v>
      </c>
      <c r="AB78" s="78"/>
      <c r="AC78" s="67"/>
      <c r="AD78" s="67"/>
      <c r="AE78" s="329"/>
      <c r="AF78" s="67"/>
      <c r="AG78" s="43"/>
      <c r="AH78" s="67"/>
      <c r="AI78" s="67"/>
      <c r="AJ78" s="67"/>
      <c r="AK78" s="138"/>
      <c r="AL78" s="153">
        <f t="shared" si="9"/>
        <v>0</v>
      </c>
      <c r="AM78" s="284">
        <f t="shared" si="10"/>
        <v>0</v>
      </c>
      <c r="AN78" s="162">
        <f t="shared" si="11"/>
        <v>0</v>
      </c>
    </row>
    <row r="79" spans="1:40" ht="18" hidden="1" customHeight="1">
      <c r="A79" s="165"/>
      <c r="B79" s="105"/>
      <c r="C79" s="129"/>
      <c r="D79" s="157"/>
      <c r="E79" s="67"/>
      <c r="F79" s="67"/>
      <c r="G79" s="329"/>
      <c r="H79" s="43"/>
      <c r="I79" s="67"/>
      <c r="J79" s="383"/>
      <c r="K79" s="132">
        <f t="shared" si="6"/>
        <v>0</v>
      </c>
      <c r="L79" s="62"/>
      <c r="M79" s="43"/>
      <c r="N79" s="56"/>
      <c r="O79" s="56"/>
      <c r="P79" s="56"/>
      <c r="Q79" s="56"/>
      <c r="R79" s="63"/>
      <c r="S79" s="132">
        <f t="shared" si="7"/>
        <v>0</v>
      </c>
      <c r="T79" s="78"/>
      <c r="U79" s="67"/>
      <c r="V79" s="43"/>
      <c r="W79" s="67"/>
      <c r="X79" s="67"/>
      <c r="Y79" s="67"/>
      <c r="Z79" s="138"/>
      <c r="AA79" s="132">
        <f t="shared" si="8"/>
        <v>0</v>
      </c>
      <c r="AB79" s="78"/>
      <c r="AC79" s="67"/>
      <c r="AD79" s="67"/>
      <c r="AE79" s="329"/>
      <c r="AF79" s="67"/>
      <c r="AG79" s="43"/>
      <c r="AH79" s="67"/>
      <c r="AI79" s="67"/>
      <c r="AJ79" s="67"/>
      <c r="AK79" s="138"/>
      <c r="AL79" s="153">
        <f t="shared" si="9"/>
        <v>0</v>
      </c>
      <c r="AM79" s="284">
        <f t="shared" si="10"/>
        <v>0</v>
      </c>
      <c r="AN79" s="162">
        <f t="shared" si="11"/>
        <v>0</v>
      </c>
    </row>
    <row r="80" spans="1:40" s="278" customFormat="1" ht="25.5" customHeight="1" thickBot="1">
      <c r="A80" s="285" t="s">
        <v>90</v>
      </c>
      <c r="B80" s="286" t="s">
        <v>80</v>
      </c>
      <c r="C80" s="167"/>
      <c r="D80" s="168"/>
      <c r="E80" s="348"/>
      <c r="F80" s="353"/>
      <c r="G80" s="365"/>
      <c r="H80" s="348"/>
      <c r="I80" s="353"/>
      <c r="J80" s="384"/>
      <c r="K80" s="350">
        <f t="shared" si="6"/>
        <v>0</v>
      </c>
      <c r="L80" s="362"/>
      <c r="M80" s="348"/>
      <c r="N80" s="363"/>
      <c r="O80" s="363"/>
      <c r="P80" s="363"/>
      <c r="Q80" s="363"/>
      <c r="R80" s="364"/>
      <c r="S80" s="350">
        <f t="shared" si="7"/>
        <v>0</v>
      </c>
      <c r="T80" s="352"/>
      <c r="U80" s="353"/>
      <c r="V80" s="348"/>
      <c r="W80" s="353"/>
      <c r="X80" s="353"/>
      <c r="Y80" s="353"/>
      <c r="Z80" s="354"/>
      <c r="AA80" s="350">
        <f t="shared" si="8"/>
        <v>0</v>
      </c>
      <c r="AB80" s="352"/>
      <c r="AC80" s="353"/>
      <c r="AD80" s="353"/>
      <c r="AE80" s="365"/>
      <c r="AF80" s="353"/>
      <c r="AG80" s="348"/>
      <c r="AH80" s="353"/>
      <c r="AI80" s="353"/>
      <c r="AJ80" s="353"/>
      <c r="AK80" s="354"/>
      <c r="AL80" s="360">
        <f t="shared" si="9"/>
        <v>0</v>
      </c>
      <c r="AM80" s="284">
        <f t="shared" si="10"/>
        <v>0</v>
      </c>
      <c r="AN80" s="361">
        <f t="shared" si="11"/>
        <v>0</v>
      </c>
    </row>
    <row r="81" spans="1:40" ht="18" customHeight="1" thickBot="1">
      <c r="A81" s="20">
        <v>1</v>
      </c>
      <c r="B81" s="84" t="s">
        <v>96</v>
      </c>
      <c r="C81" s="28">
        <v>6.25</v>
      </c>
      <c r="D81" s="28"/>
      <c r="E81" s="43">
        <v>12</v>
      </c>
      <c r="F81" s="67"/>
      <c r="G81" s="329"/>
      <c r="H81" s="43"/>
      <c r="I81" s="67"/>
      <c r="J81" s="383"/>
      <c r="K81" s="132">
        <f t="shared" si="6"/>
        <v>12</v>
      </c>
      <c r="L81" s="44"/>
      <c r="M81" s="43"/>
      <c r="N81" s="56"/>
      <c r="O81" s="56"/>
      <c r="P81" s="56"/>
      <c r="Q81" s="56"/>
      <c r="R81" s="63"/>
      <c r="S81" s="132">
        <f t="shared" si="7"/>
        <v>0</v>
      </c>
      <c r="T81" s="78"/>
      <c r="U81" s="67"/>
      <c r="V81" s="43"/>
      <c r="W81" s="67"/>
      <c r="X81" s="67"/>
      <c r="Y81" s="67"/>
      <c r="Z81" s="138"/>
      <c r="AA81" s="132">
        <f t="shared" si="8"/>
        <v>0</v>
      </c>
      <c r="AB81" s="78"/>
      <c r="AC81" s="67"/>
      <c r="AD81" s="67"/>
      <c r="AE81" s="329"/>
      <c r="AF81" s="67"/>
      <c r="AG81" s="43"/>
      <c r="AH81" s="67"/>
      <c r="AI81" s="67"/>
      <c r="AJ81" s="67"/>
      <c r="AK81" s="138"/>
      <c r="AL81" s="153">
        <f t="shared" si="9"/>
        <v>0</v>
      </c>
      <c r="AM81" s="284">
        <f t="shared" si="10"/>
        <v>12</v>
      </c>
      <c r="AN81" s="162">
        <f t="shared" si="11"/>
        <v>75</v>
      </c>
    </row>
    <row r="82" spans="1:40" ht="18" customHeight="1" thickBot="1">
      <c r="A82" s="20">
        <v>2</v>
      </c>
      <c r="B82" s="84"/>
      <c r="C82" s="28"/>
      <c r="D82" s="28"/>
      <c r="E82" s="43"/>
      <c r="F82" s="67"/>
      <c r="G82" s="329"/>
      <c r="H82" s="43"/>
      <c r="I82" s="67"/>
      <c r="J82" s="383"/>
      <c r="K82" s="132">
        <f t="shared" si="6"/>
        <v>0</v>
      </c>
      <c r="L82" s="44"/>
      <c r="M82" s="43"/>
      <c r="N82" s="56"/>
      <c r="O82" s="56"/>
      <c r="P82" s="56"/>
      <c r="Q82" s="56"/>
      <c r="R82" s="63"/>
      <c r="S82" s="132">
        <f t="shared" si="7"/>
        <v>0</v>
      </c>
      <c r="T82" s="78"/>
      <c r="U82" s="67"/>
      <c r="V82" s="43"/>
      <c r="W82" s="67"/>
      <c r="X82" s="67"/>
      <c r="Y82" s="67"/>
      <c r="Z82" s="138"/>
      <c r="AA82" s="132">
        <f t="shared" si="8"/>
        <v>0</v>
      </c>
      <c r="AB82" s="78"/>
      <c r="AC82" s="67"/>
      <c r="AD82" s="67"/>
      <c r="AE82" s="329"/>
      <c r="AF82" s="67"/>
      <c r="AG82" s="43"/>
      <c r="AH82" s="67"/>
      <c r="AI82" s="67"/>
      <c r="AJ82" s="67"/>
      <c r="AK82" s="138"/>
      <c r="AL82" s="153">
        <f t="shared" si="9"/>
        <v>0</v>
      </c>
      <c r="AM82" s="284">
        <f t="shared" si="10"/>
        <v>0</v>
      </c>
      <c r="AN82" s="162">
        <f t="shared" si="11"/>
        <v>0</v>
      </c>
    </row>
    <row r="83" spans="1:40" ht="18" customHeight="1" thickBot="1">
      <c r="A83" s="20">
        <v>3</v>
      </c>
      <c r="B83" s="84"/>
      <c r="C83" s="28"/>
      <c r="D83" s="28"/>
      <c r="E83" s="43"/>
      <c r="F83" s="67"/>
      <c r="G83" s="329"/>
      <c r="H83" s="43"/>
      <c r="I83" s="67"/>
      <c r="J83" s="383"/>
      <c r="K83" s="132">
        <f t="shared" si="6"/>
        <v>0</v>
      </c>
      <c r="L83" s="62"/>
      <c r="M83" s="43"/>
      <c r="N83" s="56"/>
      <c r="O83" s="56"/>
      <c r="P83" s="56"/>
      <c r="Q83" s="56"/>
      <c r="R83" s="63"/>
      <c r="S83" s="132">
        <f t="shared" si="7"/>
        <v>0</v>
      </c>
      <c r="T83" s="78"/>
      <c r="U83" s="67"/>
      <c r="V83" s="43"/>
      <c r="W83" s="67"/>
      <c r="X83" s="67"/>
      <c r="Y83" s="67"/>
      <c r="Z83" s="138"/>
      <c r="AA83" s="132">
        <f t="shared" si="8"/>
        <v>0</v>
      </c>
      <c r="AB83" s="78"/>
      <c r="AC83" s="67"/>
      <c r="AD83" s="67"/>
      <c r="AE83" s="329"/>
      <c r="AF83" s="67"/>
      <c r="AG83" s="43"/>
      <c r="AH83" s="67"/>
      <c r="AI83" s="67"/>
      <c r="AJ83" s="67"/>
      <c r="AK83" s="138"/>
      <c r="AL83" s="153">
        <f t="shared" si="9"/>
        <v>0</v>
      </c>
      <c r="AM83" s="284">
        <f t="shared" si="10"/>
        <v>0</v>
      </c>
      <c r="AN83" s="162">
        <f t="shared" si="11"/>
        <v>0</v>
      </c>
    </row>
    <row r="84" spans="1:40" ht="18" customHeight="1" thickBot="1">
      <c r="A84" s="20">
        <v>4</v>
      </c>
      <c r="B84" s="89"/>
      <c r="C84" s="24"/>
      <c r="D84" s="24"/>
      <c r="E84" s="43"/>
      <c r="F84" s="67"/>
      <c r="G84" s="329"/>
      <c r="H84" s="43"/>
      <c r="I84" s="67"/>
      <c r="J84" s="383"/>
      <c r="K84" s="132">
        <f t="shared" si="6"/>
        <v>0</v>
      </c>
      <c r="L84" s="62"/>
      <c r="M84" s="43"/>
      <c r="N84" s="56"/>
      <c r="O84" s="56"/>
      <c r="P84" s="56"/>
      <c r="Q84" s="56"/>
      <c r="R84" s="63"/>
      <c r="S84" s="132">
        <f t="shared" si="7"/>
        <v>0</v>
      </c>
      <c r="T84" s="78"/>
      <c r="U84" s="67"/>
      <c r="V84" s="43"/>
      <c r="W84" s="67"/>
      <c r="X84" s="67"/>
      <c r="Y84" s="67"/>
      <c r="Z84" s="138"/>
      <c r="AA84" s="132">
        <f t="shared" si="8"/>
        <v>0</v>
      </c>
      <c r="AB84" s="78"/>
      <c r="AC84" s="67"/>
      <c r="AD84" s="67"/>
      <c r="AE84" s="329"/>
      <c r="AF84" s="67"/>
      <c r="AG84" s="43"/>
      <c r="AH84" s="67"/>
      <c r="AI84" s="67"/>
      <c r="AJ84" s="67"/>
      <c r="AK84" s="138"/>
      <c r="AL84" s="153">
        <f t="shared" si="9"/>
        <v>0</v>
      </c>
      <c r="AM84" s="284">
        <f t="shared" si="10"/>
        <v>0</v>
      </c>
      <c r="AN84" s="162">
        <f t="shared" si="11"/>
        <v>0</v>
      </c>
    </row>
    <row r="85" spans="1:40" ht="18" customHeight="1" thickBot="1">
      <c r="A85" s="20">
        <v>5</v>
      </c>
      <c r="B85" s="89"/>
      <c r="C85" s="24"/>
      <c r="D85" s="24"/>
      <c r="E85" s="193"/>
      <c r="F85" s="193"/>
      <c r="G85" s="373"/>
      <c r="H85" s="193"/>
      <c r="I85" s="193"/>
      <c r="J85" s="194"/>
      <c r="K85" s="132">
        <f t="shared" si="6"/>
        <v>0</v>
      </c>
      <c r="L85" s="195"/>
      <c r="M85" s="193"/>
      <c r="N85" s="193"/>
      <c r="O85" s="193"/>
      <c r="P85" s="193"/>
      <c r="Q85" s="193"/>
      <c r="R85" s="196"/>
      <c r="S85" s="132">
        <f t="shared" si="7"/>
        <v>0</v>
      </c>
      <c r="T85" s="197"/>
      <c r="U85" s="198"/>
      <c r="V85" s="193"/>
      <c r="W85" s="198"/>
      <c r="X85" s="198"/>
      <c r="Y85" s="198"/>
      <c r="Z85" s="199"/>
      <c r="AA85" s="132">
        <f t="shared" si="8"/>
        <v>0</v>
      </c>
      <c r="AB85" s="200"/>
      <c r="AC85" s="201"/>
      <c r="AD85" s="201"/>
      <c r="AE85" s="338"/>
      <c r="AF85" s="201"/>
      <c r="AG85" s="322"/>
      <c r="AH85" s="203"/>
      <c r="AI85" s="200"/>
      <c r="AJ85" s="202"/>
      <c r="AK85" s="202"/>
      <c r="AL85" s="153">
        <f t="shared" si="9"/>
        <v>0</v>
      </c>
      <c r="AM85" s="284">
        <f t="shared" si="10"/>
        <v>0</v>
      </c>
      <c r="AN85" s="162">
        <f t="shared" si="11"/>
        <v>0</v>
      </c>
    </row>
    <row r="86" spans="1:40" ht="18" customHeight="1" thickBot="1">
      <c r="A86" s="20">
        <v>6</v>
      </c>
      <c r="B86" s="89"/>
      <c r="C86" s="24"/>
      <c r="D86" s="24"/>
      <c r="E86" s="204"/>
      <c r="F86" s="204"/>
      <c r="G86" s="374"/>
      <c r="H86" s="204"/>
      <c r="I86" s="204"/>
      <c r="J86" s="205"/>
      <c r="K86" s="132">
        <f t="shared" si="6"/>
        <v>0</v>
      </c>
      <c r="L86" s="206"/>
      <c r="M86" s="204"/>
      <c r="N86" s="204"/>
      <c r="O86" s="204"/>
      <c r="P86" s="204"/>
      <c r="Q86" s="204"/>
      <c r="R86" s="205"/>
      <c r="S86" s="132">
        <f t="shared" si="7"/>
        <v>0</v>
      </c>
      <c r="T86" s="207"/>
      <c r="U86" s="118"/>
      <c r="V86" s="204"/>
      <c r="W86" s="118"/>
      <c r="X86" s="118"/>
      <c r="Y86" s="118"/>
      <c r="Z86" s="208"/>
      <c r="AA86" s="132">
        <f t="shared" si="8"/>
        <v>0</v>
      </c>
      <c r="AB86" s="144"/>
      <c r="AC86" s="118"/>
      <c r="AD86" s="118"/>
      <c r="AE86" s="337"/>
      <c r="AF86" s="118"/>
      <c r="AG86" s="204"/>
      <c r="AH86" s="209"/>
      <c r="AI86" s="144"/>
      <c r="AJ86" s="117"/>
      <c r="AK86" s="117"/>
      <c r="AL86" s="153">
        <f t="shared" si="9"/>
        <v>0</v>
      </c>
      <c r="AM86" s="284">
        <f t="shared" si="10"/>
        <v>0</v>
      </c>
      <c r="AN86" s="162">
        <f t="shared" si="11"/>
        <v>0</v>
      </c>
    </row>
    <row r="87" spans="1:40" ht="18" customHeight="1" thickBot="1">
      <c r="A87" s="20"/>
      <c r="B87" s="109"/>
      <c r="C87" s="50"/>
      <c r="D87" s="210"/>
      <c r="E87" s="211"/>
      <c r="F87" s="211"/>
      <c r="G87" s="341"/>
      <c r="H87" s="211"/>
      <c r="I87" s="211"/>
      <c r="J87" s="212"/>
      <c r="K87" s="132">
        <f t="shared" si="6"/>
        <v>0</v>
      </c>
      <c r="L87" s="213"/>
      <c r="M87" s="211"/>
      <c r="N87" s="211"/>
      <c r="O87" s="211"/>
      <c r="P87" s="211"/>
      <c r="Q87" s="211"/>
      <c r="R87" s="212"/>
      <c r="S87" s="132">
        <f t="shared" si="7"/>
        <v>0</v>
      </c>
      <c r="T87" s="214"/>
      <c r="U87" s="215"/>
      <c r="V87" s="211"/>
      <c r="W87" s="215"/>
      <c r="X87" s="215"/>
      <c r="Y87" s="215"/>
      <c r="Z87" s="216"/>
      <c r="AA87" s="132">
        <f t="shared" si="8"/>
        <v>0</v>
      </c>
      <c r="AB87" s="217"/>
      <c r="AC87" s="215"/>
      <c r="AD87" s="215"/>
      <c r="AE87" s="339"/>
      <c r="AF87" s="215"/>
      <c r="AG87" s="211"/>
      <c r="AH87" s="219"/>
      <c r="AI87" s="217"/>
      <c r="AJ87" s="218"/>
      <c r="AK87" s="218"/>
      <c r="AL87" s="153">
        <f t="shared" si="9"/>
        <v>0</v>
      </c>
      <c r="AM87" s="284">
        <f t="shared" si="10"/>
        <v>0</v>
      </c>
      <c r="AN87" s="162">
        <f t="shared" si="11"/>
        <v>0</v>
      </c>
    </row>
    <row r="88" spans="1:40" ht="18" customHeight="1" thickBot="1">
      <c r="A88" s="20"/>
      <c r="B88" s="109"/>
      <c r="C88" s="50"/>
      <c r="D88" s="221"/>
      <c r="E88" s="222"/>
      <c r="F88" s="222"/>
      <c r="G88" s="342"/>
      <c r="H88" s="222"/>
      <c r="I88" s="222"/>
      <c r="J88" s="223"/>
      <c r="K88" s="132">
        <f t="shared" si="6"/>
        <v>0</v>
      </c>
      <c r="L88" s="224"/>
      <c r="M88" s="222"/>
      <c r="N88" s="222"/>
      <c r="O88" s="222"/>
      <c r="P88" s="222"/>
      <c r="Q88" s="222"/>
      <c r="R88" s="223"/>
      <c r="S88" s="132">
        <f t="shared" si="7"/>
        <v>0</v>
      </c>
      <c r="T88" s="225"/>
      <c r="U88" s="226"/>
      <c r="V88" s="222"/>
      <c r="W88" s="226"/>
      <c r="X88" s="226"/>
      <c r="Y88" s="226"/>
      <c r="Z88" s="227"/>
      <c r="AA88" s="132">
        <f t="shared" si="8"/>
        <v>0</v>
      </c>
      <c r="AB88" s="220"/>
      <c r="AC88" s="226"/>
      <c r="AD88" s="226"/>
      <c r="AE88" s="340"/>
      <c r="AF88" s="226"/>
      <c r="AG88" s="222"/>
      <c r="AH88" s="229"/>
      <c r="AI88" s="220"/>
      <c r="AJ88" s="228"/>
      <c r="AK88" s="228"/>
      <c r="AL88" s="153">
        <f t="shared" si="9"/>
        <v>0</v>
      </c>
      <c r="AM88" s="284">
        <f t="shared" si="10"/>
        <v>0</v>
      </c>
      <c r="AN88" s="162">
        <f t="shared" si="11"/>
        <v>0</v>
      </c>
    </row>
    <row r="89" spans="1:40" ht="18" customHeight="1" thickBot="1">
      <c r="A89" s="20"/>
      <c r="B89" s="84"/>
      <c r="C89" s="50"/>
      <c r="D89" s="230"/>
      <c r="E89" s="231"/>
      <c r="F89" s="231"/>
      <c r="G89" s="375"/>
      <c r="H89" s="231"/>
      <c r="I89" s="231"/>
      <c r="J89" s="232"/>
      <c r="K89" s="132">
        <f t="shared" si="6"/>
        <v>0</v>
      </c>
      <c r="L89" s="233"/>
      <c r="M89" s="231"/>
      <c r="N89" s="231"/>
      <c r="O89" s="231"/>
      <c r="P89" s="231"/>
      <c r="Q89" s="231"/>
      <c r="R89" s="232"/>
      <c r="S89" s="132">
        <f t="shared" si="7"/>
        <v>0</v>
      </c>
      <c r="T89" s="234"/>
      <c r="U89" s="235"/>
      <c r="V89" s="231"/>
      <c r="W89" s="235"/>
      <c r="X89" s="235"/>
      <c r="Y89" s="235"/>
      <c r="Z89" s="236"/>
      <c r="AA89" s="132">
        <f t="shared" si="8"/>
        <v>0</v>
      </c>
      <c r="AB89" s="214"/>
      <c r="AC89" s="215"/>
      <c r="AD89" s="215"/>
      <c r="AE89" s="341"/>
      <c r="AF89" s="215"/>
      <c r="AG89" s="211"/>
      <c r="AH89" s="219"/>
      <c r="AI89" s="214"/>
      <c r="AJ89" s="215"/>
      <c r="AK89" s="215"/>
      <c r="AL89" s="153">
        <f t="shared" si="9"/>
        <v>0</v>
      </c>
      <c r="AM89" s="284">
        <f t="shared" si="10"/>
        <v>0</v>
      </c>
      <c r="AN89" s="162">
        <f t="shared" si="11"/>
        <v>0</v>
      </c>
    </row>
    <row r="90" spans="1:40" ht="18" customHeight="1" thickBot="1">
      <c r="A90" s="20"/>
      <c r="B90" s="54"/>
      <c r="C90" s="155"/>
      <c r="D90" s="237"/>
      <c r="E90" s="238"/>
      <c r="F90" s="238"/>
      <c r="G90" s="376"/>
      <c r="H90" s="238"/>
      <c r="I90" s="238"/>
      <c r="J90" s="239"/>
      <c r="K90" s="132">
        <f t="shared" si="6"/>
        <v>0</v>
      </c>
      <c r="L90" s="240"/>
      <c r="M90" s="238"/>
      <c r="N90" s="238"/>
      <c r="O90" s="238"/>
      <c r="P90" s="238"/>
      <c r="Q90" s="238"/>
      <c r="R90" s="239"/>
      <c r="S90" s="132">
        <f t="shared" si="7"/>
        <v>0</v>
      </c>
      <c r="T90" s="241"/>
      <c r="U90" s="242"/>
      <c r="V90" s="238"/>
      <c r="W90" s="242"/>
      <c r="X90" s="242"/>
      <c r="Y90" s="242"/>
      <c r="Z90" s="243"/>
      <c r="AA90" s="132">
        <f t="shared" si="8"/>
        <v>0</v>
      </c>
      <c r="AB90" s="225"/>
      <c r="AC90" s="226"/>
      <c r="AD90" s="226"/>
      <c r="AE90" s="342"/>
      <c r="AF90" s="226"/>
      <c r="AG90" s="222"/>
      <c r="AH90" s="229"/>
      <c r="AI90" s="225"/>
      <c r="AJ90" s="226"/>
      <c r="AK90" s="226"/>
      <c r="AL90" s="153">
        <f t="shared" si="9"/>
        <v>0</v>
      </c>
      <c r="AM90" s="284">
        <f t="shared" si="10"/>
        <v>0</v>
      </c>
      <c r="AN90" s="162">
        <f t="shared" si="11"/>
        <v>0</v>
      </c>
    </row>
    <row r="91" spans="1:40" s="255" customFormat="1" ht="18" customHeight="1" thickBot="1">
      <c r="A91" s="368" t="s">
        <v>38</v>
      </c>
      <c r="B91" s="367" t="s">
        <v>84</v>
      </c>
      <c r="C91" s="30"/>
      <c r="D91" s="25"/>
      <c r="E91" s="15"/>
      <c r="F91" s="16"/>
      <c r="G91" s="377"/>
      <c r="H91" s="256"/>
      <c r="I91" s="256"/>
      <c r="J91" s="257"/>
      <c r="K91" s="132">
        <f t="shared" si="6"/>
        <v>0</v>
      </c>
      <c r="L91" s="258"/>
      <c r="M91" s="256"/>
      <c r="N91" s="256"/>
      <c r="O91" s="256"/>
      <c r="P91" s="256"/>
      <c r="Q91" s="256"/>
      <c r="R91" s="257"/>
      <c r="S91" s="132">
        <f t="shared" si="7"/>
        <v>0</v>
      </c>
      <c r="T91" s="259"/>
      <c r="U91" s="260"/>
      <c r="V91" s="256"/>
      <c r="W91" s="260"/>
      <c r="X91" s="260"/>
      <c r="Y91" s="260"/>
      <c r="Z91" s="261"/>
      <c r="AA91" s="132">
        <f t="shared" si="8"/>
        <v>0</v>
      </c>
      <c r="AB91" s="262"/>
      <c r="AC91" s="263"/>
      <c r="AD91" s="263"/>
      <c r="AE91" s="343"/>
      <c r="AF91" s="263"/>
      <c r="AG91" s="320"/>
      <c r="AH91" s="264"/>
      <c r="AI91" s="262"/>
      <c r="AJ91" s="263"/>
      <c r="AK91" s="263"/>
      <c r="AL91" s="153">
        <f t="shared" si="9"/>
        <v>0</v>
      </c>
      <c r="AM91" s="284">
        <f t="shared" si="10"/>
        <v>0</v>
      </c>
      <c r="AN91" s="162">
        <f t="shared" si="11"/>
        <v>0</v>
      </c>
    </row>
    <row r="92" spans="1:40" ht="18" customHeight="1" thickBot="1">
      <c r="A92" s="21">
        <v>1</v>
      </c>
      <c r="B92" s="109" t="s">
        <v>70</v>
      </c>
      <c r="C92" s="28">
        <v>45</v>
      </c>
      <c r="D92" s="9"/>
      <c r="E92" s="9"/>
      <c r="F92" s="14"/>
      <c r="G92" s="378"/>
      <c r="H92" s="246"/>
      <c r="I92" s="246"/>
      <c r="J92" s="247"/>
      <c r="K92" s="132">
        <f>SUM(D92:J92)</f>
        <v>0</v>
      </c>
      <c r="L92" s="248"/>
      <c r="M92" s="246"/>
      <c r="N92" s="246"/>
      <c r="O92" s="246"/>
      <c r="P92" s="246"/>
      <c r="Q92" s="246"/>
      <c r="R92" s="247"/>
      <c r="S92" s="132">
        <f t="shared" si="7"/>
        <v>0</v>
      </c>
      <c r="T92" s="249"/>
      <c r="U92" s="250"/>
      <c r="V92" s="246"/>
      <c r="W92" s="250"/>
      <c r="X92" s="250"/>
      <c r="Y92" s="250"/>
      <c r="Z92" s="251"/>
      <c r="AA92" s="132">
        <f t="shared" si="8"/>
        <v>0</v>
      </c>
      <c r="AB92" s="188"/>
      <c r="AC92" s="189"/>
      <c r="AD92" s="189"/>
      <c r="AE92" s="334"/>
      <c r="AF92" s="189"/>
      <c r="AG92" s="318"/>
      <c r="AH92" s="252"/>
      <c r="AI92" s="188"/>
      <c r="AJ92" s="189"/>
      <c r="AK92" s="189"/>
      <c r="AL92" s="153">
        <f t="shared" si="9"/>
        <v>0</v>
      </c>
      <c r="AM92" s="284">
        <f t="shared" si="10"/>
        <v>0</v>
      </c>
      <c r="AN92" s="162">
        <f>C92*AM92</f>
        <v>0</v>
      </c>
    </row>
    <row r="93" spans="1:40" ht="18" customHeight="1" thickBot="1">
      <c r="A93" s="21">
        <v>2</v>
      </c>
      <c r="B93" s="109" t="s">
        <v>87</v>
      </c>
      <c r="C93" s="28">
        <v>10</v>
      </c>
      <c r="D93" s="96"/>
      <c r="E93" s="96"/>
      <c r="F93" s="166"/>
      <c r="G93" s="379"/>
      <c r="H93" s="288"/>
      <c r="I93" s="288"/>
      <c r="J93" s="289"/>
      <c r="K93" s="132">
        <f t="shared" ref="K93:K99" si="12">SUM(D93:J93)</f>
        <v>0</v>
      </c>
      <c r="L93" s="290"/>
      <c r="M93" s="288"/>
      <c r="N93" s="288"/>
      <c r="O93" s="288"/>
      <c r="P93" s="288"/>
      <c r="Q93" s="288"/>
      <c r="R93" s="289"/>
      <c r="S93" s="132">
        <f t="shared" si="7"/>
        <v>0</v>
      </c>
      <c r="T93" s="291"/>
      <c r="U93" s="292"/>
      <c r="V93" s="288"/>
      <c r="W93" s="292"/>
      <c r="X93" s="292"/>
      <c r="Y93" s="292"/>
      <c r="Z93" s="293"/>
      <c r="AA93" s="132">
        <f t="shared" si="8"/>
        <v>0</v>
      </c>
      <c r="AB93" s="294"/>
      <c r="AC93" s="295"/>
      <c r="AD93" s="295"/>
      <c r="AE93" s="344"/>
      <c r="AF93" s="295"/>
      <c r="AG93" s="321"/>
      <c r="AH93" s="296"/>
      <c r="AI93" s="294"/>
      <c r="AJ93" s="295"/>
      <c r="AK93" s="295"/>
      <c r="AL93" s="153">
        <f t="shared" si="9"/>
        <v>0</v>
      </c>
      <c r="AM93" s="284">
        <f t="shared" si="10"/>
        <v>0</v>
      </c>
      <c r="AN93" s="162">
        <f>C93*AM93</f>
        <v>0</v>
      </c>
    </row>
    <row r="94" spans="1:40" s="287" customFormat="1" ht="18" customHeight="1" thickBot="1">
      <c r="A94" s="21">
        <v>3</v>
      </c>
      <c r="B94" s="110" t="s">
        <v>94</v>
      </c>
      <c r="C94" s="28">
        <v>100</v>
      </c>
      <c r="D94" s="9">
        <v>1</v>
      </c>
      <c r="E94" s="9"/>
      <c r="F94" s="87"/>
      <c r="G94" s="375"/>
      <c r="H94" s="231"/>
      <c r="I94" s="231"/>
      <c r="J94" s="231"/>
      <c r="K94" s="132">
        <f t="shared" si="12"/>
        <v>1</v>
      </c>
      <c r="L94" s="231"/>
      <c r="M94" s="231"/>
      <c r="N94" s="231"/>
      <c r="O94" s="231"/>
      <c r="P94" s="231"/>
      <c r="Q94" s="231"/>
      <c r="R94" s="231"/>
      <c r="S94" s="132">
        <f t="shared" si="7"/>
        <v>0</v>
      </c>
      <c r="T94" s="235"/>
      <c r="U94" s="235"/>
      <c r="V94" s="231"/>
      <c r="W94" s="235"/>
      <c r="X94" s="235"/>
      <c r="Y94" s="235"/>
      <c r="Z94" s="235"/>
      <c r="AA94" s="132">
        <f t="shared" si="8"/>
        <v>0</v>
      </c>
      <c r="AB94" s="215"/>
      <c r="AC94" s="215"/>
      <c r="AD94" s="215"/>
      <c r="AE94" s="341"/>
      <c r="AF94" s="215"/>
      <c r="AG94" s="211"/>
      <c r="AH94" s="215"/>
      <c r="AI94" s="215"/>
      <c r="AJ94" s="215"/>
      <c r="AK94" s="215"/>
      <c r="AL94" s="153">
        <f t="shared" si="9"/>
        <v>0</v>
      </c>
      <c r="AM94" s="284">
        <f t="shared" si="10"/>
        <v>1</v>
      </c>
      <c r="AN94" s="162">
        <f t="shared" ref="AN94:AN126" si="13">C94*AM94</f>
        <v>100</v>
      </c>
    </row>
    <row r="95" spans="1:40" s="287" customFormat="1" ht="18" customHeight="1" thickBot="1">
      <c r="A95" s="21">
        <v>4</v>
      </c>
      <c r="B95" s="109" t="s">
        <v>95</v>
      </c>
      <c r="C95" s="28">
        <v>130</v>
      </c>
      <c r="D95" s="9">
        <v>1</v>
      </c>
      <c r="E95" s="9"/>
      <c r="F95" s="87"/>
      <c r="G95" s="375"/>
      <c r="H95" s="231"/>
      <c r="I95" s="231"/>
      <c r="J95" s="231"/>
      <c r="K95" s="132">
        <f t="shared" si="12"/>
        <v>1</v>
      </c>
      <c r="L95" s="231"/>
      <c r="M95" s="231"/>
      <c r="N95" s="231"/>
      <c r="O95" s="231"/>
      <c r="P95" s="231"/>
      <c r="Q95" s="231"/>
      <c r="R95" s="231"/>
      <c r="S95" s="132">
        <f t="shared" si="7"/>
        <v>0</v>
      </c>
      <c r="T95" s="235"/>
      <c r="U95" s="235"/>
      <c r="V95" s="231"/>
      <c r="W95" s="235"/>
      <c r="X95" s="235"/>
      <c r="Y95" s="235"/>
      <c r="Z95" s="235"/>
      <c r="AA95" s="132">
        <f t="shared" si="8"/>
        <v>0</v>
      </c>
      <c r="AB95" s="215"/>
      <c r="AC95" s="215"/>
      <c r="AD95" s="215"/>
      <c r="AE95" s="341"/>
      <c r="AF95" s="215"/>
      <c r="AG95" s="211"/>
      <c r="AH95" s="215"/>
      <c r="AI95" s="215"/>
      <c r="AJ95" s="215"/>
      <c r="AK95" s="215"/>
      <c r="AL95" s="153">
        <f t="shared" si="9"/>
        <v>0</v>
      </c>
      <c r="AM95" s="284">
        <f t="shared" si="10"/>
        <v>1</v>
      </c>
      <c r="AN95" s="162">
        <f t="shared" si="13"/>
        <v>130</v>
      </c>
    </row>
    <row r="96" spans="1:40" s="287" customFormat="1" ht="18" customHeight="1" thickBot="1">
      <c r="A96" s="21">
        <v>5</v>
      </c>
      <c r="B96" s="109" t="s">
        <v>97</v>
      </c>
      <c r="C96" s="28">
        <v>2.25</v>
      </c>
      <c r="D96" s="9"/>
      <c r="E96" s="9"/>
      <c r="F96" s="87">
        <v>2</v>
      </c>
      <c r="G96" s="375"/>
      <c r="H96" s="231"/>
      <c r="I96" s="231"/>
      <c r="J96" s="231"/>
      <c r="K96" s="132">
        <f t="shared" si="12"/>
        <v>2</v>
      </c>
      <c r="L96" s="231"/>
      <c r="M96" s="231"/>
      <c r="N96" s="231"/>
      <c r="O96" s="231"/>
      <c r="P96" s="231"/>
      <c r="Q96" s="231"/>
      <c r="R96" s="231"/>
      <c r="S96" s="132">
        <f t="shared" si="7"/>
        <v>0</v>
      </c>
      <c r="T96" s="235"/>
      <c r="U96" s="235"/>
      <c r="V96" s="231"/>
      <c r="W96" s="235"/>
      <c r="X96" s="235"/>
      <c r="Y96" s="235"/>
      <c r="Z96" s="235"/>
      <c r="AA96" s="132">
        <f t="shared" si="8"/>
        <v>0</v>
      </c>
      <c r="AB96" s="215"/>
      <c r="AC96" s="215"/>
      <c r="AD96" s="215"/>
      <c r="AE96" s="341"/>
      <c r="AF96" s="215"/>
      <c r="AG96" s="211"/>
      <c r="AH96" s="215"/>
      <c r="AI96" s="215"/>
      <c r="AJ96" s="215"/>
      <c r="AK96" s="215"/>
      <c r="AL96" s="153">
        <f t="shared" si="9"/>
        <v>0</v>
      </c>
      <c r="AM96" s="284">
        <f t="shared" si="10"/>
        <v>2</v>
      </c>
      <c r="AN96" s="162">
        <f t="shared" si="13"/>
        <v>4.5</v>
      </c>
    </row>
    <row r="97" spans="1:40" s="287" customFormat="1" ht="18" customHeight="1" thickBot="1">
      <c r="A97" s="21">
        <v>6</v>
      </c>
      <c r="B97" s="109" t="s">
        <v>100</v>
      </c>
      <c r="C97" s="28">
        <v>1.5</v>
      </c>
      <c r="D97" s="9"/>
      <c r="E97" s="9"/>
      <c r="F97" s="87"/>
      <c r="G97" s="375"/>
      <c r="H97" s="231"/>
      <c r="I97" s="231"/>
      <c r="J97" s="231"/>
      <c r="K97" s="132">
        <f t="shared" si="12"/>
        <v>0</v>
      </c>
      <c r="L97" s="231"/>
      <c r="M97" s="231"/>
      <c r="N97" s="231"/>
      <c r="O97" s="231">
        <v>6</v>
      </c>
      <c r="P97" s="231"/>
      <c r="Q97" s="231"/>
      <c r="R97" s="231"/>
      <c r="S97" s="132">
        <f t="shared" si="7"/>
        <v>6</v>
      </c>
      <c r="T97" s="235"/>
      <c r="U97" s="235"/>
      <c r="V97" s="231"/>
      <c r="W97" s="235"/>
      <c r="X97" s="235"/>
      <c r="Y97" s="235"/>
      <c r="Z97" s="235"/>
      <c r="AA97" s="132">
        <f t="shared" si="8"/>
        <v>0</v>
      </c>
      <c r="AB97" s="215"/>
      <c r="AC97" s="215"/>
      <c r="AD97" s="215"/>
      <c r="AE97" s="341"/>
      <c r="AF97" s="215"/>
      <c r="AG97" s="211"/>
      <c r="AH97" s="215"/>
      <c r="AI97" s="215"/>
      <c r="AJ97" s="215"/>
      <c r="AK97" s="215"/>
      <c r="AL97" s="153">
        <f t="shared" si="9"/>
        <v>0</v>
      </c>
      <c r="AM97" s="284">
        <f t="shared" si="10"/>
        <v>6</v>
      </c>
      <c r="AN97" s="162">
        <f t="shared" si="13"/>
        <v>9</v>
      </c>
    </row>
    <row r="98" spans="1:40" s="287" customFormat="1" ht="18" customHeight="1" thickBot="1">
      <c r="A98" s="21">
        <v>7</v>
      </c>
      <c r="B98" s="109" t="s">
        <v>101</v>
      </c>
      <c r="C98" s="28">
        <v>1</v>
      </c>
      <c r="D98" s="9"/>
      <c r="E98" s="9"/>
      <c r="F98" s="87"/>
      <c r="G98" s="375"/>
      <c r="H98" s="231"/>
      <c r="I98" s="231"/>
      <c r="J98" s="231"/>
      <c r="K98" s="132">
        <f t="shared" si="12"/>
        <v>0</v>
      </c>
      <c r="L98" s="231"/>
      <c r="M98" s="231"/>
      <c r="N98" s="231"/>
      <c r="O98" s="231">
        <v>10</v>
      </c>
      <c r="P98" s="231"/>
      <c r="Q98" s="231"/>
      <c r="R98" s="231"/>
      <c r="S98" s="132">
        <f t="shared" si="7"/>
        <v>10</v>
      </c>
      <c r="T98" s="235"/>
      <c r="U98" s="235"/>
      <c r="V98" s="231"/>
      <c r="W98" s="235"/>
      <c r="X98" s="235"/>
      <c r="Y98" s="235"/>
      <c r="Z98" s="235"/>
      <c r="AA98" s="132">
        <f t="shared" si="8"/>
        <v>0</v>
      </c>
      <c r="AB98" s="215"/>
      <c r="AC98" s="215"/>
      <c r="AD98" s="215"/>
      <c r="AE98" s="341"/>
      <c r="AF98" s="215"/>
      <c r="AG98" s="211"/>
      <c r="AH98" s="215"/>
      <c r="AI98" s="215"/>
      <c r="AJ98" s="215"/>
      <c r="AK98" s="215"/>
      <c r="AL98" s="153">
        <f t="shared" si="9"/>
        <v>0</v>
      </c>
      <c r="AM98" s="284">
        <f t="shared" si="10"/>
        <v>10</v>
      </c>
      <c r="AN98" s="162">
        <f t="shared" si="13"/>
        <v>10</v>
      </c>
    </row>
    <row r="99" spans="1:40" s="287" customFormat="1" ht="18" customHeight="1" thickBot="1">
      <c r="A99" s="21">
        <v>8</v>
      </c>
      <c r="B99" s="109" t="s">
        <v>105</v>
      </c>
      <c r="C99" s="28">
        <v>50</v>
      </c>
      <c r="D99" s="9"/>
      <c r="E99" s="9"/>
      <c r="F99" s="87"/>
      <c r="G99" s="375"/>
      <c r="H99" s="231"/>
      <c r="I99" s="231"/>
      <c r="J99" s="231"/>
      <c r="K99" s="132">
        <f t="shared" si="12"/>
        <v>0</v>
      </c>
      <c r="L99" s="231"/>
      <c r="M99" s="231"/>
      <c r="N99" s="231"/>
      <c r="O99" s="231"/>
      <c r="P99" s="231"/>
      <c r="Q99" s="231"/>
      <c r="R99" s="231"/>
      <c r="S99" s="132">
        <f t="shared" si="7"/>
        <v>0</v>
      </c>
      <c r="T99" s="235"/>
      <c r="U99" s="235"/>
      <c r="V99" s="231"/>
      <c r="W99" s="235"/>
      <c r="X99" s="235">
        <v>1</v>
      </c>
      <c r="Y99" s="235"/>
      <c r="Z99" s="235"/>
      <c r="AA99" s="132">
        <f t="shared" si="8"/>
        <v>1</v>
      </c>
      <c r="AB99" s="215"/>
      <c r="AC99" s="215"/>
      <c r="AD99" s="215"/>
      <c r="AE99" s="341"/>
      <c r="AF99" s="215"/>
      <c r="AG99" s="211"/>
      <c r="AH99" s="215"/>
      <c r="AI99" s="215"/>
      <c r="AJ99" s="215"/>
      <c r="AK99" s="215"/>
      <c r="AL99" s="153">
        <f t="shared" si="9"/>
        <v>0</v>
      </c>
      <c r="AM99" s="284">
        <f t="shared" si="10"/>
        <v>1</v>
      </c>
      <c r="AN99" s="162">
        <f t="shared" si="13"/>
        <v>50</v>
      </c>
    </row>
    <row r="100" spans="1:40" s="287" customFormat="1" ht="18" customHeight="1" thickBot="1">
      <c r="A100" s="21">
        <v>9</v>
      </c>
      <c r="B100" s="90" t="s">
        <v>106</v>
      </c>
      <c r="C100" s="29">
        <v>40</v>
      </c>
      <c r="D100" s="9"/>
      <c r="E100" s="9"/>
      <c r="F100" s="87"/>
      <c r="G100" s="375"/>
      <c r="H100" s="231"/>
      <c r="I100" s="231"/>
      <c r="J100" s="231"/>
      <c r="K100" s="306"/>
      <c r="L100" s="231"/>
      <c r="M100" s="231"/>
      <c r="N100" s="231"/>
      <c r="O100" s="231"/>
      <c r="P100" s="231"/>
      <c r="Q100" s="231"/>
      <c r="R100" s="231"/>
      <c r="S100" s="132">
        <f t="shared" si="7"/>
        <v>0</v>
      </c>
      <c r="T100" s="235"/>
      <c r="U100" s="235"/>
      <c r="V100" s="231"/>
      <c r="W100" s="235"/>
      <c r="X100" s="235">
        <v>1</v>
      </c>
      <c r="Y100" s="235"/>
      <c r="Z100" s="235"/>
      <c r="AA100" s="132">
        <f t="shared" si="8"/>
        <v>1</v>
      </c>
      <c r="AB100" s="215"/>
      <c r="AC100" s="215"/>
      <c r="AD100" s="215"/>
      <c r="AE100" s="341"/>
      <c r="AF100" s="215"/>
      <c r="AG100" s="211"/>
      <c r="AH100" s="215"/>
      <c r="AI100" s="215"/>
      <c r="AJ100" s="215"/>
      <c r="AK100" s="215"/>
      <c r="AL100" s="153">
        <f t="shared" si="9"/>
        <v>0</v>
      </c>
      <c r="AM100" s="284">
        <f t="shared" si="10"/>
        <v>1</v>
      </c>
      <c r="AN100" s="162">
        <f t="shared" si="13"/>
        <v>40</v>
      </c>
    </row>
    <row r="101" spans="1:40" s="287" customFormat="1" ht="18" customHeight="1" thickBot="1">
      <c r="A101" s="21">
        <v>10</v>
      </c>
      <c r="B101" s="90" t="s">
        <v>107</v>
      </c>
      <c r="C101" s="28">
        <v>7</v>
      </c>
      <c r="D101" s="9"/>
      <c r="E101" s="9"/>
      <c r="F101" s="87"/>
      <c r="G101" s="375"/>
      <c r="H101" s="231"/>
      <c r="I101" s="231"/>
      <c r="J101" s="231"/>
      <c r="K101" s="306"/>
      <c r="L101" s="231"/>
      <c r="M101" s="231"/>
      <c r="N101" s="231"/>
      <c r="O101" s="231"/>
      <c r="P101" s="231"/>
      <c r="Q101" s="231"/>
      <c r="R101" s="231"/>
      <c r="S101" s="132">
        <f t="shared" si="7"/>
        <v>0</v>
      </c>
      <c r="T101" s="235"/>
      <c r="U101" s="235"/>
      <c r="V101" s="231"/>
      <c r="W101" s="235"/>
      <c r="X101" s="235"/>
      <c r="Y101" s="235"/>
      <c r="Z101" s="235"/>
      <c r="AA101" s="132">
        <f t="shared" si="8"/>
        <v>0</v>
      </c>
      <c r="AB101" s="215">
        <v>2</v>
      </c>
      <c r="AC101" s="215"/>
      <c r="AD101" s="215"/>
      <c r="AE101" s="341"/>
      <c r="AF101" s="215"/>
      <c r="AG101" s="211"/>
      <c r="AH101" s="215"/>
      <c r="AI101" s="215"/>
      <c r="AJ101" s="215"/>
      <c r="AK101" s="215"/>
      <c r="AL101" s="153">
        <f t="shared" si="9"/>
        <v>2</v>
      </c>
      <c r="AM101" s="284">
        <f t="shared" si="10"/>
        <v>2</v>
      </c>
      <c r="AN101" s="162">
        <f t="shared" si="13"/>
        <v>14</v>
      </c>
    </row>
    <row r="102" spans="1:40" s="287" customFormat="1" ht="18" customHeight="1" thickBot="1">
      <c r="A102" s="21">
        <v>11</v>
      </c>
      <c r="B102" s="90"/>
      <c r="C102" s="112"/>
      <c r="D102" s="9"/>
      <c r="E102" s="9"/>
      <c r="F102" s="87"/>
      <c r="G102" s="375"/>
      <c r="H102" s="231"/>
      <c r="I102" s="231"/>
      <c r="J102" s="231"/>
      <c r="K102" s="306"/>
      <c r="L102" s="231"/>
      <c r="M102" s="231"/>
      <c r="N102" s="231"/>
      <c r="O102" s="231"/>
      <c r="P102" s="231"/>
      <c r="Q102" s="231"/>
      <c r="R102" s="231"/>
      <c r="S102" s="132">
        <f t="shared" si="7"/>
        <v>0</v>
      </c>
      <c r="T102" s="235"/>
      <c r="U102" s="235"/>
      <c r="V102" s="231"/>
      <c r="W102" s="235"/>
      <c r="X102" s="235"/>
      <c r="Y102" s="235"/>
      <c r="Z102" s="235"/>
      <c r="AA102" s="132">
        <f t="shared" si="8"/>
        <v>0</v>
      </c>
      <c r="AB102" s="215"/>
      <c r="AC102" s="215"/>
      <c r="AD102" s="215"/>
      <c r="AE102" s="341"/>
      <c r="AF102" s="215"/>
      <c r="AG102" s="211"/>
      <c r="AH102" s="215"/>
      <c r="AI102" s="215"/>
      <c r="AJ102" s="215"/>
      <c r="AK102" s="215"/>
      <c r="AL102" s="153">
        <f t="shared" si="9"/>
        <v>0</v>
      </c>
      <c r="AM102" s="284">
        <f t="shared" si="10"/>
        <v>0</v>
      </c>
      <c r="AN102" s="162">
        <f t="shared" si="13"/>
        <v>0</v>
      </c>
    </row>
    <row r="103" spans="1:40" s="287" customFormat="1" ht="18" customHeight="1" thickBot="1">
      <c r="A103" s="21">
        <v>12</v>
      </c>
      <c r="B103" s="110"/>
      <c r="C103" s="106"/>
      <c r="D103" s="9"/>
      <c r="E103" s="9"/>
      <c r="F103" s="87"/>
      <c r="G103" s="375"/>
      <c r="H103" s="231"/>
      <c r="I103" s="231"/>
      <c r="J103" s="231"/>
      <c r="K103" s="306"/>
      <c r="L103" s="231"/>
      <c r="M103" s="231"/>
      <c r="N103" s="231"/>
      <c r="O103" s="231"/>
      <c r="P103" s="231"/>
      <c r="Q103" s="231"/>
      <c r="R103" s="231"/>
      <c r="S103" s="132">
        <f t="shared" si="7"/>
        <v>0</v>
      </c>
      <c r="T103" s="235"/>
      <c r="U103" s="235"/>
      <c r="V103" s="231"/>
      <c r="W103" s="235"/>
      <c r="X103" s="235"/>
      <c r="Y103" s="235"/>
      <c r="Z103" s="235"/>
      <c r="AA103" s="132">
        <f t="shared" si="8"/>
        <v>0</v>
      </c>
      <c r="AB103" s="215"/>
      <c r="AC103" s="215"/>
      <c r="AD103" s="215"/>
      <c r="AE103" s="341"/>
      <c r="AF103" s="215"/>
      <c r="AG103" s="211"/>
      <c r="AH103" s="215"/>
      <c r="AI103" s="215"/>
      <c r="AJ103" s="215"/>
      <c r="AK103" s="215"/>
      <c r="AL103" s="153">
        <f t="shared" si="9"/>
        <v>0</v>
      </c>
      <c r="AM103" s="284">
        <f t="shared" si="10"/>
        <v>0</v>
      </c>
      <c r="AN103" s="162">
        <f t="shared" si="13"/>
        <v>0</v>
      </c>
    </row>
    <row r="104" spans="1:40" s="287" customFormat="1" ht="18" customHeight="1" thickBot="1">
      <c r="A104" s="21">
        <v>13</v>
      </c>
      <c r="B104" s="110"/>
      <c r="C104" s="171"/>
      <c r="D104" s="9"/>
      <c r="E104" s="9"/>
      <c r="F104" s="87"/>
      <c r="G104" s="375"/>
      <c r="H104" s="231"/>
      <c r="I104" s="231"/>
      <c r="J104" s="231"/>
      <c r="K104" s="306"/>
      <c r="L104" s="231"/>
      <c r="M104" s="231"/>
      <c r="N104" s="231"/>
      <c r="O104" s="231"/>
      <c r="P104" s="231"/>
      <c r="Q104" s="231"/>
      <c r="R104" s="231"/>
      <c r="S104" s="132">
        <f t="shared" si="7"/>
        <v>0</v>
      </c>
      <c r="T104" s="235"/>
      <c r="U104" s="235"/>
      <c r="V104" s="231"/>
      <c r="W104" s="235"/>
      <c r="X104" s="235"/>
      <c r="Y104" s="235"/>
      <c r="Z104" s="235"/>
      <c r="AA104" s="132">
        <f t="shared" si="8"/>
        <v>0</v>
      </c>
      <c r="AB104" s="215"/>
      <c r="AC104" s="215"/>
      <c r="AD104" s="215"/>
      <c r="AE104" s="341"/>
      <c r="AF104" s="215"/>
      <c r="AG104" s="211"/>
      <c r="AH104" s="215"/>
      <c r="AI104" s="215"/>
      <c r="AJ104" s="215"/>
      <c r="AK104" s="215"/>
      <c r="AL104" s="153">
        <f t="shared" si="9"/>
        <v>0</v>
      </c>
      <c r="AM104" s="284">
        <f t="shared" si="10"/>
        <v>0</v>
      </c>
      <c r="AN104" s="162">
        <f t="shared" si="13"/>
        <v>0</v>
      </c>
    </row>
    <row r="105" spans="1:40" s="287" customFormat="1" ht="18" customHeight="1" thickBot="1">
      <c r="A105" s="21">
        <v>14</v>
      </c>
      <c r="B105" s="110"/>
      <c r="C105" s="24"/>
      <c r="D105" s="231"/>
      <c r="E105" s="231"/>
      <c r="F105" s="231"/>
      <c r="G105" s="375"/>
      <c r="H105" s="231"/>
      <c r="I105" s="231"/>
      <c r="J105" s="231"/>
      <c r="K105" s="306">
        <f t="shared" si="6"/>
        <v>0</v>
      </c>
      <c r="L105" s="231"/>
      <c r="M105" s="231"/>
      <c r="N105" s="231"/>
      <c r="O105" s="231"/>
      <c r="P105" s="231"/>
      <c r="Q105" s="231"/>
      <c r="R105" s="231"/>
      <c r="S105" s="132">
        <f t="shared" si="7"/>
        <v>0</v>
      </c>
      <c r="T105" s="235"/>
      <c r="U105" s="235"/>
      <c r="V105" s="231"/>
      <c r="W105" s="235"/>
      <c r="X105" s="235"/>
      <c r="Y105" s="235"/>
      <c r="Z105" s="235"/>
      <c r="AA105" s="132">
        <f t="shared" si="8"/>
        <v>0</v>
      </c>
      <c r="AB105" s="215"/>
      <c r="AC105" s="215"/>
      <c r="AD105" s="215"/>
      <c r="AE105" s="341"/>
      <c r="AF105" s="215"/>
      <c r="AG105" s="211"/>
      <c r="AH105" s="215"/>
      <c r="AI105" s="215"/>
      <c r="AJ105" s="215"/>
      <c r="AK105" s="215"/>
      <c r="AL105" s="153">
        <f t="shared" si="9"/>
        <v>0</v>
      </c>
      <c r="AM105" s="284">
        <f t="shared" si="10"/>
        <v>0</v>
      </c>
      <c r="AN105" s="162">
        <f t="shared" si="13"/>
        <v>0</v>
      </c>
    </row>
    <row r="106" spans="1:40" ht="18" customHeight="1" thickBot="1">
      <c r="A106" s="21">
        <v>15</v>
      </c>
      <c r="B106" s="90"/>
      <c r="C106" s="29"/>
      <c r="D106" s="297"/>
      <c r="E106" s="298"/>
      <c r="F106" s="298"/>
      <c r="G106" s="380"/>
      <c r="H106" s="298"/>
      <c r="I106" s="298"/>
      <c r="J106" s="299"/>
      <c r="K106" s="300">
        <f t="shared" si="6"/>
        <v>0</v>
      </c>
      <c r="L106" s="301"/>
      <c r="M106" s="298"/>
      <c r="N106" s="298"/>
      <c r="O106" s="298"/>
      <c r="P106" s="298"/>
      <c r="Q106" s="298"/>
      <c r="R106" s="299"/>
      <c r="S106" s="132">
        <f t="shared" si="7"/>
        <v>0</v>
      </c>
      <c r="T106" s="302"/>
      <c r="U106" s="303"/>
      <c r="V106" s="298"/>
      <c r="W106" s="303"/>
      <c r="X106" s="311"/>
      <c r="Y106" s="303"/>
      <c r="Z106" s="304"/>
      <c r="AA106" s="312">
        <f t="shared" si="8"/>
        <v>0</v>
      </c>
      <c r="AB106" s="305"/>
      <c r="AC106" s="201"/>
      <c r="AD106" s="201"/>
      <c r="AE106" s="345"/>
      <c r="AF106" s="201"/>
      <c r="AG106" s="322"/>
      <c r="AH106" s="203"/>
      <c r="AI106" s="305"/>
      <c r="AJ106" s="201"/>
      <c r="AK106" s="201"/>
      <c r="AL106" s="153">
        <f t="shared" si="9"/>
        <v>0</v>
      </c>
      <c r="AM106" s="284">
        <f t="shared" si="10"/>
        <v>0</v>
      </c>
      <c r="AN106" s="162">
        <f t="shared" si="13"/>
        <v>0</v>
      </c>
    </row>
    <row r="107" spans="1:40" ht="18" customHeight="1" thickBot="1">
      <c r="A107" s="21">
        <v>16</v>
      </c>
      <c r="B107" s="90"/>
      <c r="C107" s="24"/>
      <c r="D107" s="245"/>
      <c r="E107" s="246"/>
      <c r="F107" s="246"/>
      <c r="G107" s="378"/>
      <c r="H107" s="246"/>
      <c r="I107" s="246"/>
      <c r="J107" s="247"/>
      <c r="K107" s="132">
        <f t="shared" si="6"/>
        <v>0</v>
      </c>
      <c r="L107" s="248"/>
      <c r="M107" s="246"/>
      <c r="N107" s="246"/>
      <c r="O107" s="246"/>
      <c r="P107" s="246"/>
      <c r="Q107" s="246"/>
      <c r="R107" s="247"/>
      <c r="S107" s="132">
        <f t="shared" si="7"/>
        <v>0</v>
      </c>
      <c r="T107" s="249"/>
      <c r="U107" s="250"/>
      <c r="V107" s="246"/>
      <c r="W107" s="250"/>
      <c r="X107" s="250"/>
      <c r="Y107" s="250"/>
      <c r="Z107" s="251"/>
      <c r="AA107" s="132">
        <f t="shared" si="8"/>
        <v>0</v>
      </c>
      <c r="AB107" s="188"/>
      <c r="AC107" s="189"/>
      <c r="AD107" s="189"/>
      <c r="AE107" s="334"/>
      <c r="AF107" s="189"/>
      <c r="AG107" s="318"/>
      <c r="AH107" s="252"/>
      <c r="AI107" s="188"/>
      <c r="AJ107" s="189"/>
      <c r="AK107" s="189"/>
      <c r="AL107" s="153">
        <f t="shared" si="9"/>
        <v>0</v>
      </c>
      <c r="AM107" s="284">
        <f t="shared" si="10"/>
        <v>0</v>
      </c>
      <c r="AN107" s="162">
        <f t="shared" si="13"/>
        <v>0</v>
      </c>
    </row>
    <row r="108" spans="1:40" s="282" customFormat="1" ht="25.5" customHeight="1" thickBot="1">
      <c r="A108" s="21">
        <v>17</v>
      </c>
      <c r="B108" s="109"/>
      <c r="C108" s="94"/>
      <c r="D108" s="245"/>
      <c r="E108" s="246"/>
      <c r="F108" s="246"/>
      <c r="G108" s="378"/>
      <c r="H108" s="246"/>
      <c r="I108" s="246"/>
      <c r="J108" s="247"/>
      <c r="K108" s="313">
        <f t="shared" si="6"/>
        <v>0</v>
      </c>
      <c r="L108" s="248"/>
      <c r="M108" s="246"/>
      <c r="N108" s="246"/>
      <c r="O108" s="246"/>
      <c r="P108" s="246"/>
      <c r="Q108" s="246"/>
      <c r="R108" s="247"/>
      <c r="S108" s="313">
        <f t="shared" si="7"/>
        <v>0</v>
      </c>
      <c r="T108" s="249"/>
      <c r="U108" s="250"/>
      <c r="V108" s="246"/>
      <c r="W108" s="250"/>
      <c r="X108" s="250"/>
      <c r="Y108" s="250"/>
      <c r="Z108" s="251"/>
      <c r="AA108" s="313">
        <f t="shared" si="8"/>
        <v>0</v>
      </c>
      <c r="AB108" s="188"/>
      <c r="AC108" s="189"/>
      <c r="AD108" s="189"/>
      <c r="AE108" s="334"/>
      <c r="AF108" s="189"/>
      <c r="AG108" s="318"/>
      <c r="AH108" s="252"/>
      <c r="AI108" s="188"/>
      <c r="AJ108" s="189"/>
      <c r="AK108" s="189"/>
      <c r="AL108" s="153">
        <f t="shared" si="9"/>
        <v>0</v>
      </c>
      <c r="AM108" s="284">
        <f t="shared" si="10"/>
        <v>0</v>
      </c>
      <c r="AN108" s="314">
        <f t="shared" si="13"/>
        <v>0</v>
      </c>
    </row>
    <row r="109" spans="1:40" ht="18" customHeight="1" thickBot="1">
      <c r="A109" s="21">
        <v>18</v>
      </c>
      <c r="B109" s="109"/>
      <c r="C109" s="28"/>
      <c r="D109" s="245"/>
      <c r="E109" s="246"/>
      <c r="F109" s="246"/>
      <c r="G109" s="378"/>
      <c r="H109" s="246"/>
      <c r="I109" s="246"/>
      <c r="J109" s="247"/>
      <c r="K109" s="132">
        <f t="shared" si="6"/>
        <v>0</v>
      </c>
      <c r="L109" s="248"/>
      <c r="M109" s="246"/>
      <c r="N109" s="246"/>
      <c r="O109" s="246"/>
      <c r="P109" s="246"/>
      <c r="Q109" s="246"/>
      <c r="R109" s="247"/>
      <c r="S109" s="132">
        <f t="shared" si="7"/>
        <v>0</v>
      </c>
      <c r="T109" s="249"/>
      <c r="U109" s="250"/>
      <c r="V109" s="246"/>
      <c r="W109" s="250"/>
      <c r="X109" s="250"/>
      <c r="Y109" s="250"/>
      <c r="Z109" s="251"/>
      <c r="AA109" s="132">
        <f t="shared" si="8"/>
        <v>0</v>
      </c>
      <c r="AB109" s="188"/>
      <c r="AC109" s="189"/>
      <c r="AD109" s="189"/>
      <c r="AE109" s="334"/>
      <c r="AF109" s="189"/>
      <c r="AG109" s="318"/>
      <c r="AH109" s="252"/>
      <c r="AI109" s="188"/>
      <c r="AJ109" s="189"/>
      <c r="AK109" s="189"/>
      <c r="AL109" s="153">
        <f t="shared" si="9"/>
        <v>0</v>
      </c>
      <c r="AM109" s="284">
        <f t="shared" si="10"/>
        <v>0</v>
      </c>
      <c r="AN109" s="162">
        <f t="shared" si="13"/>
        <v>0</v>
      </c>
    </row>
    <row r="110" spans="1:40" ht="18" customHeight="1" thickBot="1">
      <c r="A110" s="21">
        <v>19</v>
      </c>
      <c r="B110" s="109"/>
      <c r="C110" s="28"/>
      <c r="D110" s="245"/>
      <c r="E110" s="246"/>
      <c r="F110" s="246"/>
      <c r="G110" s="378"/>
      <c r="H110" s="246"/>
      <c r="I110" s="246"/>
      <c r="J110" s="247"/>
      <c r="K110" s="132">
        <f t="shared" si="6"/>
        <v>0</v>
      </c>
      <c r="L110" s="248"/>
      <c r="M110" s="246"/>
      <c r="N110" s="246"/>
      <c r="O110" s="246"/>
      <c r="P110" s="246"/>
      <c r="Q110" s="246"/>
      <c r="R110" s="247"/>
      <c r="S110" s="132">
        <f t="shared" si="7"/>
        <v>0</v>
      </c>
      <c r="T110" s="249"/>
      <c r="U110" s="250"/>
      <c r="V110" s="246"/>
      <c r="W110" s="250"/>
      <c r="X110" s="250"/>
      <c r="Y110" s="250"/>
      <c r="Z110" s="251"/>
      <c r="AA110" s="132">
        <f t="shared" si="8"/>
        <v>0</v>
      </c>
      <c r="AB110" s="188"/>
      <c r="AC110" s="189"/>
      <c r="AD110" s="189"/>
      <c r="AE110" s="334"/>
      <c r="AF110" s="189"/>
      <c r="AG110" s="318"/>
      <c r="AH110" s="252"/>
      <c r="AI110" s="188"/>
      <c r="AJ110" s="189"/>
      <c r="AK110" s="189"/>
      <c r="AL110" s="153">
        <f t="shared" si="9"/>
        <v>0</v>
      </c>
      <c r="AM110" s="284">
        <f t="shared" si="10"/>
        <v>0</v>
      </c>
      <c r="AN110" s="162">
        <f t="shared" si="13"/>
        <v>0</v>
      </c>
    </row>
    <row r="111" spans="1:40" ht="18" customHeight="1" thickBot="1">
      <c r="A111" s="21">
        <v>20</v>
      </c>
      <c r="B111" s="109"/>
      <c r="C111" s="28"/>
      <c r="D111" s="245"/>
      <c r="E111" s="246"/>
      <c r="F111" s="246"/>
      <c r="G111" s="378"/>
      <c r="H111" s="246"/>
      <c r="I111" s="246"/>
      <c r="J111" s="247"/>
      <c r="K111" s="132">
        <f t="shared" si="6"/>
        <v>0</v>
      </c>
      <c r="L111" s="248"/>
      <c r="M111" s="246"/>
      <c r="N111" s="246"/>
      <c r="O111" s="246"/>
      <c r="P111" s="246"/>
      <c r="Q111" s="246"/>
      <c r="R111" s="247"/>
      <c r="S111" s="132">
        <f t="shared" si="7"/>
        <v>0</v>
      </c>
      <c r="T111" s="249"/>
      <c r="U111" s="250"/>
      <c r="V111" s="246"/>
      <c r="W111" s="250"/>
      <c r="X111" s="250"/>
      <c r="Y111" s="250"/>
      <c r="Z111" s="251"/>
      <c r="AA111" s="132">
        <f t="shared" si="8"/>
        <v>0</v>
      </c>
      <c r="AB111" s="188"/>
      <c r="AC111" s="189"/>
      <c r="AD111" s="189"/>
      <c r="AE111" s="334"/>
      <c r="AF111" s="189"/>
      <c r="AG111" s="318"/>
      <c r="AH111" s="252"/>
      <c r="AI111" s="188"/>
      <c r="AJ111" s="189"/>
      <c r="AK111" s="189"/>
      <c r="AL111" s="153">
        <f t="shared" si="9"/>
        <v>0</v>
      </c>
      <c r="AM111" s="284">
        <f t="shared" si="10"/>
        <v>0</v>
      </c>
      <c r="AN111" s="162">
        <f t="shared" si="13"/>
        <v>0</v>
      </c>
    </row>
    <row r="112" spans="1:40" s="99" customFormat="1" ht="25.5" customHeight="1" thickBot="1">
      <c r="A112" s="20">
        <v>4</v>
      </c>
      <c r="B112" s="113"/>
      <c r="C112" s="244"/>
      <c r="D112" s="245"/>
      <c r="E112" s="246"/>
      <c r="F112" s="246"/>
      <c r="G112" s="378"/>
      <c r="H112" s="246"/>
      <c r="I112" s="246"/>
      <c r="J112" s="247"/>
      <c r="K112" s="132">
        <f t="shared" si="6"/>
        <v>0</v>
      </c>
      <c r="L112" s="248"/>
      <c r="M112" s="246"/>
      <c r="N112" s="246"/>
      <c r="O112" s="246"/>
      <c r="P112" s="246"/>
      <c r="Q112" s="246"/>
      <c r="R112" s="247"/>
      <c r="S112" s="132">
        <f t="shared" si="7"/>
        <v>0</v>
      </c>
      <c r="T112" s="249"/>
      <c r="U112" s="250"/>
      <c r="V112" s="246"/>
      <c r="W112" s="250"/>
      <c r="X112" s="250"/>
      <c r="Y112" s="250"/>
      <c r="Z112" s="251"/>
      <c r="AA112" s="132">
        <f t="shared" si="8"/>
        <v>0</v>
      </c>
      <c r="AB112" s="188"/>
      <c r="AC112" s="189"/>
      <c r="AD112" s="189"/>
      <c r="AE112" s="334"/>
      <c r="AF112" s="189"/>
      <c r="AG112" s="318"/>
      <c r="AH112" s="252"/>
      <c r="AI112" s="188"/>
      <c r="AJ112" s="189"/>
      <c r="AK112" s="189"/>
      <c r="AL112" s="153">
        <f t="shared" si="9"/>
        <v>0</v>
      </c>
      <c r="AM112" s="284">
        <f t="shared" si="10"/>
        <v>0</v>
      </c>
      <c r="AN112" s="162">
        <f t="shared" si="13"/>
        <v>0</v>
      </c>
    </row>
    <row r="113" spans="1:40" ht="18" customHeight="1" thickBot="1">
      <c r="A113" s="20">
        <v>5</v>
      </c>
      <c r="B113" s="90"/>
      <c r="C113" s="244"/>
      <c r="D113" s="245"/>
      <c r="E113" s="246"/>
      <c r="F113" s="246"/>
      <c r="G113" s="378"/>
      <c r="H113" s="246"/>
      <c r="I113" s="246"/>
      <c r="J113" s="247"/>
      <c r="K113" s="132">
        <f t="shared" si="6"/>
        <v>0</v>
      </c>
      <c r="L113" s="248"/>
      <c r="M113" s="246"/>
      <c r="N113" s="246"/>
      <c r="O113" s="246"/>
      <c r="P113" s="246"/>
      <c r="Q113" s="246"/>
      <c r="R113" s="247"/>
      <c r="S113" s="132">
        <f t="shared" si="7"/>
        <v>0</v>
      </c>
      <c r="T113" s="249"/>
      <c r="U113" s="250"/>
      <c r="V113" s="246"/>
      <c r="W113" s="250"/>
      <c r="X113" s="250"/>
      <c r="Y113" s="250"/>
      <c r="Z113" s="251"/>
      <c r="AA113" s="132">
        <f t="shared" si="8"/>
        <v>0</v>
      </c>
      <c r="AB113" s="188"/>
      <c r="AC113" s="189"/>
      <c r="AD113" s="189"/>
      <c r="AE113" s="334"/>
      <c r="AF113" s="189"/>
      <c r="AG113" s="318"/>
      <c r="AH113" s="252"/>
      <c r="AI113" s="188"/>
      <c r="AJ113" s="189"/>
      <c r="AK113" s="189"/>
      <c r="AL113" s="153">
        <f t="shared" si="9"/>
        <v>0</v>
      </c>
      <c r="AM113" s="284">
        <f t="shared" si="10"/>
        <v>0</v>
      </c>
      <c r="AN113" s="162">
        <f t="shared" si="13"/>
        <v>0</v>
      </c>
    </row>
    <row r="114" spans="1:40" ht="24" customHeight="1" thickBot="1">
      <c r="A114" s="102"/>
      <c r="B114" s="23"/>
      <c r="C114" s="244"/>
      <c r="D114" s="245"/>
      <c r="E114" s="246"/>
      <c r="F114" s="246"/>
      <c r="G114" s="378"/>
      <c r="H114" s="246"/>
      <c r="I114" s="246"/>
      <c r="J114" s="247"/>
      <c r="K114" s="132">
        <f t="shared" si="6"/>
        <v>0</v>
      </c>
      <c r="L114" s="248"/>
      <c r="M114" s="246"/>
      <c r="N114" s="246"/>
      <c r="O114" s="246"/>
      <c r="P114" s="246"/>
      <c r="Q114" s="246"/>
      <c r="R114" s="247"/>
      <c r="S114" s="132">
        <f t="shared" si="7"/>
        <v>0</v>
      </c>
      <c r="T114" s="249"/>
      <c r="U114" s="250"/>
      <c r="V114" s="246"/>
      <c r="W114" s="250"/>
      <c r="X114" s="250"/>
      <c r="Y114" s="250"/>
      <c r="Z114" s="251"/>
      <c r="AA114" s="132">
        <f t="shared" si="8"/>
        <v>0</v>
      </c>
      <c r="AB114" s="188"/>
      <c r="AC114" s="189"/>
      <c r="AD114" s="189"/>
      <c r="AE114" s="334"/>
      <c r="AF114" s="189"/>
      <c r="AG114" s="318"/>
      <c r="AH114" s="252"/>
      <c r="AI114" s="188"/>
      <c r="AJ114" s="189"/>
      <c r="AK114" s="189"/>
      <c r="AL114" s="153">
        <f t="shared" si="9"/>
        <v>0</v>
      </c>
      <c r="AM114" s="284">
        <f t="shared" si="10"/>
        <v>0</v>
      </c>
      <c r="AN114" s="162">
        <f t="shared" si="13"/>
        <v>0</v>
      </c>
    </row>
    <row r="115" spans="1:40" s="278" customFormat="1" ht="27" customHeight="1" thickBot="1">
      <c r="A115" s="176" t="s">
        <v>42</v>
      </c>
      <c r="B115" s="177" t="s">
        <v>82</v>
      </c>
      <c r="C115" s="269"/>
      <c r="D115" s="270"/>
      <c r="E115" s="271"/>
      <c r="F115" s="271"/>
      <c r="G115" s="381"/>
      <c r="H115" s="271"/>
      <c r="I115" s="271"/>
      <c r="J115" s="272"/>
      <c r="K115" s="132">
        <f t="shared" si="6"/>
        <v>0</v>
      </c>
      <c r="L115" s="273"/>
      <c r="M115" s="271"/>
      <c r="N115" s="271"/>
      <c r="O115" s="271"/>
      <c r="P115" s="271"/>
      <c r="Q115" s="271"/>
      <c r="R115" s="272"/>
      <c r="S115" s="132">
        <f t="shared" si="7"/>
        <v>0</v>
      </c>
      <c r="T115" s="274"/>
      <c r="U115" s="275"/>
      <c r="V115" s="271"/>
      <c r="W115" s="275"/>
      <c r="X115" s="275"/>
      <c r="Y115" s="275"/>
      <c r="Z115" s="276"/>
      <c r="AA115" s="132">
        <f t="shared" si="8"/>
        <v>0</v>
      </c>
      <c r="AB115" s="143"/>
      <c r="AC115" s="123"/>
      <c r="AD115" s="123"/>
      <c r="AE115" s="346"/>
      <c r="AF115" s="123"/>
      <c r="AG115" s="323"/>
      <c r="AH115" s="277"/>
      <c r="AI115" s="143"/>
      <c r="AJ115" s="123"/>
      <c r="AK115" s="123"/>
      <c r="AL115" s="153">
        <f t="shared" si="9"/>
        <v>0</v>
      </c>
      <c r="AM115" s="284">
        <f t="shared" si="10"/>
        <v>0</v>
      </c>
      <c r="AN115" s="162">
        <f t="shared" si="13"/>
        <v>0</v>
      </c>
    </row>
    <row r="116" spans="1:40" ht="27" customHeight="1" thickBot="1">
      <c r="A116" s="9">
        <v>1</v>
      </c>
      <c r="B116" s="109" t="s">
        <v>69</v>
      </c>
      <c r="C116" s="28">
        <v>6</v>
      </c>
      <c r="D116" s="245"/>
      <c r="E116" s="246"/>
      <c r="F116" s="246"/>
      <c r="G116" s="378"/>
      <c r="H116" s="246"/>
      <c r="I116" s="246"/>
      <c r="J116" s="247"/>
      <c r="K116" s="132">
        <f t="shared" si="6"/>
        <v>0</v>
      </c>
      <c r="L116" s="248"/>
      <c r="M116" s="246"/>
      <c r="N116" s="246"/>
      <c r="O116" s="246"/>
      <c r="P116" s="246"/>
      <c r="Q116" s="246"/>
      <c r="R116" s="247"/>
      <c r="S116" s="132">
        <f t="shared" si="7"/>
        <v>0</v>
      </c>
      <c r="T116" s="249"/>
      <c r="U116" s="250"/>
      <c r="V116" s="246"/>
      <c r="W116" s="250"/>
      <c r="X116" s="250"/>
      <c r="Y116" s="250"/>
      <c r="Z116" s="251"/>
      <c r="AA116" s="132">
        <f t="shared" si="8"/>
        <v>0</v>
      </c>
      <c r="AB116" s="188"/>
      <c r="AC116" s="189"/>
      <c r="AD116" s="189"/>
      <c r="AE116" s="334"/>
      <c r="AF116" s="189"/>
      <c r="AG116" s="318"/>
      <c r="AH116" s="252"/>
      <c r="AI116" s="188"/>
      <c r="AJ116" s="189"/>
      <c r="AK116" s="189"/>
      <c r="AL116" s="153">
        <f t="shared" si="9"/>
        <v>0</v>
      </c>
      <c r="AM116" s="284">
        <f t="shared" si="10"/>
        <v>0</v>
      </c>
      <c r="AN116" s="162">
        <f t="shared" si="13"/>
        <v>0</v>
      </c>
    </row>
    <row r="117" spans="1:40" ht="27" customHeight="1" thickBot="1">
      <c r="A117" s="9">
        <v>2</v>
      </c>
      <c r="B117" s="90" t="s">
        <v>88</v>
      </c>
      <c r="C117" s="29">
        <v>75</v>
      </c>
      <c r="D117" s="245"/>
      <c r="E117" s="246"/>
      <c r="F117" s="246"/>
      <c r="G117" s="378"/>
      <c r="H117" s="246"/>
      <c r="I117" s="246"/>
      <c r="J117" s="247"/>
      <c r="K117" s="132">
        <f t="shared" si="6"/>
        <v>0</v>
      </c>
      <c r="L117" s="248"/>
      <c r="M117" s="246"/>
      <c r="N117" s="246"/>
      <c r="O117" s="246"/>
      <c r="P117" s="246"/>
      <c r="Q117" s="246"/>
      <c r="R117" s="247"/>
      <c r="S117" s="132">
        <f t="shared" si="7"/>
        <v>0</v>
      </c>
      <c r="T117" s="249"/>
      <c r="U117" s="250"/>
      <c r="V117" s="246"/>
      <c r="W117" s="250"/>
      <c r="X117" s="250"/>
      <c r="Y117" s="250"/>
      <c r="Z117" s="251"/>
      <c r="AA117" s="132">
        <f t="shared" si="8"/>
        <v>0</v>
      </c>
      <c r="AB117" s="188"/>
      <c r="AC117" s="189"/>
      <c r="AD117" s="189"/>
      <c r="AE117" s="334"/>
      <c r="AF117" s="189"/>
      <c r="AG117" s="318"/>
      <c r="AH117" s="252"/>
      <c r="AI117" s="188"/>
      <c r="AJ117" s="189"/>
      <c r="AK117" s="189"/>
      <c r="AL117" s="153">
        <f t="shared" si="9"/>
        <v>0</v>
      </c>
      <c r="AM117" s="284">
        <f t="shared" si="10"/>
        <v>0</v>
      </c>
      <c r="AN117" s="162">
        <f t="shared" si="13"/>
        <v>0</v>
      </c>
    </row>
    <row r="118" spans="1:40" ht="27" customHeight="1" thickBot="1">
      <c r="A118" s="9">
        <v>3</v>
      </c>
      <c r="B118" s="109"/>
      <c r="C118" s="28"/>
      <c r="D118" s="245"/>
      <c r="E118" s="246"/>
      <c r="F118" s="246"/>
      <c r="G118" s="378"/>
      <c r="H118" s="246"/>
      <c r="I118" s="246"/>
      <c r="J118" s="247"/>
      <c r="K118" s="132">
        <f t="shared" si="6"/>
        <v>0</v>
      </c>
      <c r="L118" s="248"/>
      <c r="M118" s="246"/>
      <c r="N118" s="246"/>
      <c r="O118" s="246"/>
      <c r="P118" s="246"/>
      <c r="Q118" s="246"/>
      <c r="R118" s="247"/>
      <c r="S118" s="132">
        <f t="shared" si="7"/>
        <v>0</v>
      </c>
      <c r="T118" s="249"/>
      <c r="U118" s="250"/>
      <c r="V118" s="246"/>
      <c r="W118" s="250"/>
      <c r="X118" s="250"/>
      <c r="Y118" s="250"/>
      <c r="Z118" s="251"/>
      <c r="AA118" s="132">
        <f t="shared" si="8"/>
        <v>0</v>
      </c>
      <c r="AB118" s="188"/>
      <c r="AC118" s="189"/>
      <c r="AD118" s="189"/>
      <c r="AE118" s="334"/>
      <c r="AF118" s="189"/>
      <c r="AG118" s="318"/>
      <c r="AH118" s="252"/>
      <c r="AI118" s="188"/>
      <c r="AJ118" s="189"/>
      <c r="AK118" s="189"/>
      <c r="AL118" s="153">
        <f t="shared" si="9"/>
        <v>0</v>
      </c>
      <c r="AM118" s="284">
        <f t="shared" si="10"/>
        <v>0</v>
      </c>
      <c r="AN118" s="162">
        <f t="shared" si="13"/>
        <v>0</v>
      </c>
    </row>
    <row r="119" spans="1:40" s="278" customFormat="1" ht="27" customHeight="1" thickBot="1">
      <c r="A119" s="34" t="s">
        <v>41</v>
      </c>
      <c r="B119" s="172" t="s">
        <v>45</v>
      </c>
      <c r="C119" s="366"/>
      <c r="D119" s="270"/>
      <c r="E119" s="271"/>
      <c r="F119" s="271"/>
      <c r="G119" s="381"/>
      <c r="H119" s="271"/>
      <c r="I119" s="271"/>
      <c r="J119" s="272"/>
      <c r="K119" s="350">
        <f t="shared" si="6"/>
        <v>0</v>
      </c>
      <c r="L119" s="273"/>
      <c r="M119" s="271"/>
      <c r="N119" s="271"/>
      <c r="O119" s="271"/>
      <c r="P119" s="271"/>
      <c r="Q119" s="271"/>
      <c r="R119" s="272"/>
      <c r="S119" s="350">
        <f t="shared" si="7"/>
        <v>0</v>
      </c>
      <c r="T119" s="274"/>
      <c r="U119" s="275"/>
      <c r="V119" s="271"/>
      <c r="W119" s="275"/>
      <c r="X119" s="275"/>
      <c r="Y119" s="275"/>
      <c r="Z119" s="276"/>
      <c r="AA119" s="350">
        <f t="shared" si="8"/>
        <v>0</v>
      </c>
      <c r="AB119" s="143"/>
      <c r="AC119" s="123"/>
      <c r="AD119" s="123"/>
      <c r="AE119" s="346"/>
      <c r="AF119" s="123"/>
      <c r="AG119" s="323"/>
      <c r="AH119" s="277"/>
      <c r="AI119" s="143"/>
      <c r="AJ119" s="123"/>
      <c r="AK119" s="123"/>
      <c r="AL119" s="153">
        <f t="shared" si="9"/>
        <v>0</v>
      </c>
      <c r="AM119" s="284">
        <f t="shared" si="10"/>
        <v>0</v>
      </c>
      <c r="AN119" s="361">
        <f t="shared" si="13"/>
        <v>0</v>
      </c>
    </row>
    <row r="120" spans="1:40" ht="27" customHeight="1" thickBot="1">
      <c r="A120" s="101">
        <v>1</v>
      </c>
      <c r="B120" s="90" t="s">
        <v>67</v>
      </c>
      <c r="C120" s="95">
        <f>1400</f>
        <v>1400</v>
      </c>
      <c r="D120" s="245"/>
      <c r="E120" s="246"/>
      <c r="F120" s="246"/>
      <c r="G120" s="378"/>
      <c r="H120" s="246"/>
      <c r="I120" s="246"/>
      <c r="J120" s="247"/>
      <c r="K120" s="132">
        <f t="shared" si="6"/>
        <v>0</v>
      </c>
      <c r="L120" s="248"/>
      <c r="M120" s="246"/>
      <c r="N120" s="246"/>
      <c r="O120" s="246"/>
      <c r="P120" s="246"/>
      <c r="Q120" s="246"/>
      <c r="R120" s="247"/>
      <c r="S120" s="132">
        <f t="shared" si="7"/>
        <v>0</v>
      </c>
      <c r="T120" s="249"/>
      <c r="U120" s="250"/>
      <c r="V120" s="246"/>
      <c r="W120" s="250"/>
      <c r="X120" s="250"/>
      <c r="Y120" s="250"/>
      <c r="Z120" s="251"/>
      <c r="AA120" s="132">
        <f t="shared" si="8"/>
        <v>0</v>
      </c>
      <c r="AB120" s="188"/>
      <c r="AC120" s="189"/>
      <c r="AD120" s="189"/>
      <c r="AE120" s="334"/>
      <c r="AF120" s="189"/>
      <c r="AG120" s="318"/>
      <c r="AH120" s="252"/>
      <c r="AI120" s="188"/>
      <c r="AJ120" s="189"/>
      <c r="AK120" s="189"/>
      <c r="AL120" s="153">
        <f t="shared" si="9"/>
        <v>0</v>
      </c>
      <c r="AM120" s="284">
        <f t="shared" si="10"/>
        <v>0</v>
      </c>
      <c r="AN120" s="162">
        <f t="shared" si="13"/>
        <v>0</v>
      </c>
    </row>
    <row r="121" spans="1:40" ht="27" customHeight="1" thickBot="1">
      <c r="A121" s="96">
        <v>6</v>
      </c>
      <c r="B121" s="107"/>
      <c r="C121" s="112"/>
      <c r="D121" s="245"/>
      <c r="E121" s="246"/>
      <c r="F121" s="246"/>
      <c r="G121" s="378"/>
      <c r="H121" s="246"/>
      <c r="I121" s="246"/>
      <c r="J121" s="247"/>
      <c r="K121" s="132">
        <f t="shared" si="6"/>
        <v>0</v>
      </c>
      <c r="L121" s="248"/>
      <c r="M121" s="246"/>
      <c r="N121" s="246"/>
      <c r="O121" s="246"/>
      <c r="P121" s="246"/>
      <c r="Q121" s="246"/>
      <c r="R121" s="247"/>
      <c r="S121" s="132">
        <f t="shared" si="7"/>
        <v>0</v>
      </c>
      <c r="T121" s="249"/>
      <c r="U121" s="250"/>
      <c r="V121" s="246"/>
      <c r="W121" s="250"/>
      <c r="X121" s="250"/>
      <c r="Y121" s="250"/>
      <c r="Z121" s="251"/>
      <c r="AA121" s="132">
        <f t="shared" si="8"/>
        <v>0</v>
      </c>
      <c r="AB121" s="188"/>
      <c r="AC121" s="189"/>
      <c r="AD121" s="189"/>
      <c r="AE121" s="334"/>
      <c r="AF121" s="189"/>
      <c r="AG121" s="318"/>
      <c r="AH121" s="252"/>
      <c r="AI121" s="188"/>
      <c r="AJ121" s="189"/>
      <c r="AK121" s="189"/>
      <c r="AL121" s="145"/>
      <c r="AM121" s="284">
        <f t="shared" si="10"/>
        <v>0</v>
      </c>
      <c r="AN121" s="162">
        <f t="shared" si="13"/>
        <v>0</v>
      </c>
    </row>
    <row r="122" spans="1:40" ht="27" customHeight="1" thickBot="1">
      <c r="A122" s="173">
        <v>7</v>
      </c>
      <c r="B122" s="111"/>
      <c r="C122" s="174"/>
      <c r="D122" s="245"/>
      <c r="E122" s="246"/>
      <c r="F122" s="246"/>
      <c r="G122" s="378"/>
      <c r="H122" s="246"/>
      <c r="I122" s="246"/>
      <c r="J122" s="247"/>
      <c r="K122" s="132">
        <f t="shared" si="6"/>
        <v>0</v>
      </c>
      <c r="L122" s="248"/>
      <c r="M122" s="246"/>
      <c r="N122" s="246"/>
      <c r="O122" s="246"/>
      <c r="P122" s="246"/>
      <c r="Q122" s="246"/>
      <c r="R122" s="247"/>
      <c r="S122" s="132">
        <f t="shared" si="7"/>
        <v>0</v>
      </c>
      <c r="T122" s="249"/>
      <c r="U122" s="250"/>
      <c r="V122" s="246"/>
      <c r="W122" s="250"/>
      <c r="X122" s="250"/>
      <c r="Y122" s="250"/>
      <c r="Z122" s="251"/>
      <c r="AA122" s="132">
        <f t="shared" si="8"/>
        <v>0</v>
      </c>
      <c r="AB122" s="188"/>
      <c r="AC122" s="189"/>
      <c r="AD122" s="189"/>
      <c r="AE122" s="334"/>
      <c r="AF122" s="189"/>
      <c r="AG122" s="318"/>
      <c r="AH122" s="252"/>
      <c r="AI122" s="188"/>
      <c r="AJ122" s="189"/>
      <c r="AK122" s="189"/>
      <c r="AL122" s="145"/>
      <c r="AM122" s="284">
        <f t="shared" si="10"/>
        <v>0</v>
      </c>
      <c r="AN122" s="162">
        <f t="shared" si="13"/>
        <v>0</v>
      </c>
    </row>
    <row r="123" spans="1:40" ht="27" customHeight="1" thickBot="1">
      <c r="A123" s="175">
        <v>8</v>
      </c>
      <c r="B123" s="110"/>
      <c r="C123" s="169"/>
      <c r="D123" s="245"/>
      <c r="E123" s="246"/>
      <c r="F123" s="246"/>
      <c r="G123" s="378"/>
      <c r="H123" s="246"/>
      <c r="I123" s="246"/>
      <c r="J123" s="247"/>
      <c r="K123" s="132">
        <f t="shared" si="6"/>
        <v>0</v>
      </c>
      <c r="L123" s="248"/>
      <c r="M123" s="246"/>
      <c r="N123" s="246"/>
      <c r="O123" s="246"/>
      <c r="P123" s="246"/>
      <c r="Q123" s="246"/>
      <c r="R123" s="247"/>
      <c r="S123" s="132">
        <f t="shared" si="7"/>
        <v>0</v>
      </c>
      <c r="T123" s="249"/>
      <c r="U123" s="250"/>
      <c r="V123" s="246"/>
      <c r="W123" s="250"/>
      <c r="X123" s="250"/>
      <c r="Y123" s="250"/>
      <c r="Z123" s="251"/>
      <c r="AA123" s="132">
        <f t="shared" si="8"/>
        <v>0</v>
      </c>
      <c r="AB123" s="188"/>
      <c r="AC123" s="189"/>
      <c r="AD123" s="189"/>
      <c r="AE123" s="334"/>
      <c r="AF123" s="189"/>
      <c r="AG123" s="318"/>
      <c r="AH123" s="252"/>
      <c r="AI123" s="188"/>
      <c r="AJ123" s="189"/>
      <c r="AK123" s="189"/>
      <c r="AL123" s="145"/>
      <c r="AM123" s="284">
        <f t="shared" si="10"/>
        <v>0</v>
      </c>
      <c r="AN123" s="162">
        <f t="shared" si="13"/>
        <v>0</v>
      </c>
    </row>
    <row r="124" spans="1:40" ht="27" customHeight="1" thickBot="1">
      <c r="A124" s="175">
        <v>9</v>
      </c>
      <c r="B124" s="110"/>
      <c r="C124" s="169"/>
      <c r="D124" s="245"/>
      <c r="E124" s="246"/>
      <c r="F124" s="246"/>
      <c r="G124" s="378"/>
      <c r="H124" s="246"/>
      <c r="I124" s="246"/>
      <c r="J124" s="247"/>
      <c r="K124" s="132">
        <f t="shared" si="6"/>
        <v>0</v>
      </c>
      <c r="L124" s="248"/>
      <c r="M124" s="246"/>
      <c r="N124" s="246"/>
      <c r="O124" s="246"/>
      <c r="P124" s="246"/>
      <c r="Q124" s="246"/>
      <c r="R124" s="247"/>
      <c r="S124" s="132">
        <f t="shared" si="7"/>
        <v>0</v>
      </c>
      <c r="T124" s="249"/>
      <c r="U124" s="250"/>
      <c r="V124" s="246"/>
      <c r="W124" s="250"/>
      <c r="X124" s="250"/>
      <c r="Y124" s="250"/>
      <c r="Z124" s="251"/>
      <c r="AA124" s="132">
        <f t="shared" si="8"/>
        <v>0</v>
      </c>
      <c r="AB124" s="188"/>
      <c r="AC124" s="189"/>
      <c r="AD124" s="189"/>
      <c r="AE124" s="334"/>
      <c r="AF124" s="189"/>
      <c r="AG124" s="318"/>
      <c r="AH124" s="252"/>
      <c r="AI124" s="188"/>
      <c r="AJ124" s="189"/>
      <c r="AK124" s="189"/>
      <c r="AL124" s="145"/>
      <c r="AM124" s="284">
        <f t="shared" si="10"/>
        <v>0</v>
      </c>
      <c r="AN124" s="162">
        <f t="shared" si="13"/>
        <v>0</v>
      </c>
    </row>
    <row r="125" spans="1:40" ht="27" customHeight="1" thickBot="1">
      <c r="A125" s="175">
        <v>10</v>
      </c>
      <c r="B125" s="170"/>
      <c r="C125" s="86"/>
      <c r="D125" s="245"/>
      <c r="E125" s="246"/>
      <c r="F125" s="246"/>
      <c r="G125" s="378"/>
      <c r="H125" s="246"/>
      <c r="I125" s="246"/>
      <c r="J125" s="247"/>
      <c r="K125" s="132">
        <f t="shared" si="6"/>
        <v>0</v>
      </c>
      <c r="L125" s="248"/>
      <c r="M125" s="246"/>
      <c r="N125" s="246"/>
      <c r="O125" s="246"/>
      <c r="P125" s="246"/>
      <c r="Q125" s="246"/>
      <c r="R125" s="247"/>
      <c r="S125" s="132">
        <f t="shared" si="7"/>
        <v>0</v>
      </c>
      <c r="T125" s="249"/>
      <c r="U125" s="250"/>
      <c r="V125" s="246"/>
      <c r="W125" s="250"/>
      <c r="X125" s="250"/>
      <c r="Y125" s="250"/>
      <c r="Z125" s="251"/>
      <c r="AA125" s="132">
        <f t="shared" si="8"/>
        <v>0</v>
      </c>
      <c r="AB125" s="188"/>
      <c r="AC125" s="189"/>
      <c r="AD125" s="189"/>
      <c r="AE125" s="334"/>
      <c r="AF125" s="189"/>
      <c r="AG125" s="318"/>
      <c r="AH125" s="252"/>
      <c r="AI125" s="188"/>
      <c r="AJ125" s="189"/>
      <c r="AK125" s="189"/>
      <c r="AL125" s="145"/>
      <c r="AM125" s="284">
        <f t="shared" si="10"/>
        <v>0</v>
      </c>
      <c r="AN125" s="162">
        <f t="shared" si="13"/>
        <v>0</v>
      </c>
    </row>
    <row r="126" spans="1:40" ht="26.25" customHeight="1" thickBot="1">
      <c r="A126" s="175">
        <v>11</v>
      </c>
      <c r="B126" s="84"/>
      <c r="C126" s="28"/>
      <c r="D126" s="245"/>
      <c r="E126" s="246"/>
      <c r="F126" s="246"/>
      <c r="G126" s="378"/>
      <c r="H126" s="246"/>
      <c r="I126" s="246"/>
      <c r="J126" s="247"/>
      <c r="K126" s="132">
        <f t="shared" si="6"/>
        <v>0</v>
      </c>
      <c r="L126" s="248"/>
      <c r="M126" s="246"/>
      <c r="N126" s="246"/>
      <c r="O126" s="246"/>
      <c r="P126" s="246"/>
      <c r="Q126" s="246"/>
      <c r="R126" s="247"/>
      <c r="S126" s="132">
        <f t="shared" si="7"/>
        <v>0</v>
      </c>
      <c r="T126" s="249"/>
      <c r="U126" s="250"/>
      <c r="V126" s="246"/>
      <c r="W126" s="250"/>
      <c r="X126" s="250"/>
      <c r="Y126" s="250"/>
      <c r="Z126" s="251"/>
      <c r="AA126" s="132">
        <f t="shared" si="8"/>
        <v>0</v>
      </c>
      <c r="AB126" s="188"/>
      <c r="AC126" s="189"/>
      <c r="AD126" s="189"/>
      <c r="AE126" s="334"/>
      <c r="AF126" s="189"/>
      <c r="AG126" s="318"/>
      <c r="AH126" s="252"/>
      <c r="AI126" s="188"/>
      <c r="AJ126" s="189"/>
      <c r="AK126" s="189"/>
      <c r="AL126" s="145"/>
      <c r="AM126" s="284">
        <f t="shared" si="10"/>
        <v>0</v>
      </c>
      <c r="AN126" s="162">
        <f t="shared" si="13"/>
        <v>0</v>
      </c>
    </row>
    <row r="127" spans="1:40" ht="21.75" hidden="1" customHeight="1" thickBot="1">
      <c r="A127" s="180"/>
      <c r="B127" s="179"/>
      <c r="C127" s="244"/>
      <c r="S127" s="132">
        <f t="shared" si="7"/>
        <v>0</v>
      </c>
      <c r="AA127" s="132">
        <f t="shared" si="8"/>
        <v>0</v>
      </c>
      <c r="AM127" s="284">
        <f t="shared" si="10"/>
        <v>0</v>
      </c>
    </row>
    <row r="128" spans="1:40" ht="30" hidden="1" customHeight="1">
      <c r="A128" s="1162"/>
      <c r="B128" s="1163"/>
      <c r="S128" s="132">
        <f t="shared" si="7"/>
        <v>0</v>
      </c>
      <c r="AA128" s="132">
        <f t="shared" si="8"/>
        <v>0</v>
      </c>
      <c r="AM128" s="284">
        <f t="shared" si="10"/>
        <v>0</v>
      </c>
    </row>
    <row r="129" spans="1:39" ht="30" hidden="1" customHeight="1">
      <c r="A129" s="1164"/>
      <c r="B129" s="1165"/>
      <c r="S129" s="132">
        <f t="shared" si="7"/>
        <v>0</v>
      </c>
      <c r="AA129" s="132">
        <f t="shared" si="8"/>
        <v>0</v>
      </c>
      <c r="AM129" s="284">
        <f t="shared" si="10"/>
        <v>0</v>
      </c>
    </row>
    <row r="130" spans="1:39" ht="30" hidden="1" customHeight="1">
      <c r="A130" s="1164"/>
      <c r="B130" s="1165"/>
      <c r="S130" s="132">
        <f t="shared" si="7"/>
        <v>0</v>
      </c>
      <c r="AA130" s="132">
        <f t="shared" si="8"/>
        <v>0</v>
      </c>
      <c r="AM130" s="284">
        <f t="shared" si="10"/>
        <v>0</v>
      </c>
    </row>
    <row r="131" spans="1:39" ht="27" hidden="1" customHeight="1">
      <c r="A131" s="1164"/>
      <c r="B131" s="1165"/>
      <c r="S131" s="132">
        <f t="shared" si="7"/>
        <v>0</v>
      </c>
      <c r="AA131" s="132">
        <f t="shared" si="8"/>
        <v>0</v>
      </c>
      <c r="AM131" s="284">
        <f t="shared" si="10"/>
        <v>0</v>
      </c>
    </row>
    <row r="132" spans="1:39" ht="23.1" customHeight="1">
      <c r="A132" s="35"/>
      <c r="B132" s="35"/>
    </row>
    <row r="133" spans="1:39" ht="23.1" customHeight="1">
      <c r="A133" s="35"/>
      <c r="B133" s="35"/>
    </row>
    <row r="134" spans="1:39" ht="23.1" customHeight="1">
      <c r="A134" s="35"/>
      <c r="B134" s="35"/>
    </row>
    <row r="135" spans="1:39" ht="23.1" customHeight="1">
      <c r="A135" s="35"/>
      <c r="B135" s="35"/>
    </row>
    <row r="136" spans="1:39" ht="23.1" customHeight="1">
      <c r="A136" s="35"/>
      <c r="B136" s="35"/>
    </row>
    <row r="137" spans="1:39" ht="23.1" customHeight="1">
      <c r="A137" s="35"/>
      <c r="B137" s="35"/>
    </row>
    <row r="138" spans="1:39" ht="23.1" customHeight="1">
      <c r="A138" s="35"/>
      <c r="B138" s="35"/>
    </row>
    <row r="139" spans="1:39" ht="23.1" customHeight="1">
      <c r="A139" s="35"/>
      <c r="B139" s="35"/>
    </row>
    <row r="140" spans="1:39" ht="23.1" customHeight="1">
      <c r="A140" s="35"/>
      <c r="B140" s="35"/>
    </row>
    <row r="141" spans="1:39" ht="23.1" customHeight="1">
      <c r="A141" s="35"/>
      <c r="B141" s="35"/>
    </row>
  </sheetData>
  <autoFilter ref="A6:B114" xr:uid="{00000000-0009-0000-0000-000000000000}"/>
  <mergeCells count="26">
    <mergeCell ref="A128:B131"/>
    <mergeCell ref="T6:Z6"/>
    <mergeCell ref="AB6:AH6"/>
    <mergeCell ref="AI6:AK6"/>
    <mergeCell ref="AM6:AN6"/>
    <mergeCell ref="K7:K8"/>
    <mergeCell ref="S7:S8"/>
    <mergeCell ref="AA7:AA8"/>
    <mergeCell ref="AL7:AL8"/>
    <mergeCell ref="AM7:AM8"/>
    <mergeCell ref="AN7:AN8"/>
    <mergeCell ref="L6:R6"/>
    <mergeCell ref="A5:B5"/>
    <mergeCell ref="A6:A7"/>
    <mergeCell ref="B6:B7"/>
    <mergeCell ref="C6:C7"/>
    <mergeCell ref="D6:J6"/>
    <mergeCell ref="A3:B3"/>
    <mergeCell ref="D3:H4"/>
    <mergeCell ref="A4:B4"/>
    <mergeCell ref="K4:S4"/>
    <mergeCell ref="A1:B1"/>
    <mergeCell ref="D1:H1"/>
    <mergeCell ref="A2:B2"/>
    <mergeCell ref="D2:H2"/>
    <mergeCell ref="K2:S2"/>
  </mergeCells>
  <dataValidations count="3">
    <dataValidation allowBlank="1" showInputMessage="1" showErrorMessage="1" promptTitle="Connector Label" prompt="If desired, label the connector to the next step. Use commas to separate multiple next steps, such as &quot;Yes,No&quot;." sqref="C5" xr:uid="{00000000-0002-0000-0000-000000000000}"/>
    <dataValidation allowBlank="1" showInputMessage="1" showErrorMessage="1" promptTitle="Process Step ID" prompt="Enter a unique process step ID for each shape in the diagram." sqref="A132" xr:uid="{00000000-0002-0000-0000-000001000000}"/>
    <dataValidation allowBlank="1" showInputMessage="1" showErrorMessage="1" promptTitle="Process Step Description" prompt="Enter text for the process step that will appear in the shape." sqref="B132" xr:uid="{00000000-0002-0000-0000-000002000000}"/>
  </dataValidations>
  <pageMargins left="0.25" right="0.25" top="0.28999999999999998" bottom="0.23" header="0.3" footer="0.3"/>
  <pageSetup paperSize="9" scale="30" fitToHeight="0" orientation="landscape" horizontalDpi="360" verticalDpi="360" r:id="rId1"/>
  <rowBreaks count="2" manualBreakCount="2">
    <brk id="62" max="39" man="1"/>
    <brk id="126" max="39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N137"/>
  <sheetViews>
    <sheetView topLeftCell="A45" zoomScaleNormal="100" zoomScaleSheetLayoutView="145" zoomScalePageLayoutView="145" workbookViewId="0">
      <selection activeCell="Z49" sqref="Z49:AM49"/>
    </sheetView>
  </sheetViews>
  <sheetFormatPr defaultRowHeight="23.1" customHeight="1"/>
  <cols>
    <col min="1" max="1" width="14.796875" bestFit="1" customWidth="1"/>
    <col min="2" max="2" width="42.19921875" customWidth="1"/>
    <col min="3" max="3" width="18.796875" customWidth="1"/>
    <col min="4" max="6" width="10.19921875" customWidth="1"/>
    <col min="7" max="7" width="10.19921875" style="1" customWidth="1"/>
    <col min="8" max="8" width="10.19921875" style="309" customWidth="1"/>
    <col min="9" max="9" width="10.19921875" customWidth="1"/>
    <col min="10" max="10" width="10.19921875" style="309" customWidth="1"/>
    <col min="11" max="11" width="14" customWidth="1"/>
    <col min="12" max="12" width="10.19921875" customWidth="1"/>
    <col min="13" max="13" width="10.19921875" style="309" customWidth="1"/>
    <col min="14" max="18" width="10.19921875" customWidth="1"/>
    <col min="19" max="19" width="14.19921875" customWidth="1"/>
    <col min="20" max="21" width="9.59765625" customWidth="1"/>
    <col min="22" max="22" width="9.59765625" style="309" customWidth="1"/>
    <col min="23" max="26" width="9.59765625" customWidth="1"/>
    <col min="27" max="27" width="13.59765625" customWidth="1"/>
    <col min="28" max="29" width="10.796875" customWidth="1"/>
    <col min="30" max="30" width="9.59765625" customWidth="1"/>
    <col min="31" max="31" width="9.59765625" style="1" customWidth="1"/>
    <col min="32" max="32" width="10.3984375" customWidth="1"/>
    <col min="33" max="33" width="10.3984375" style="309" customWidth="1"/>
    <col min="34" max="34" width="10.3984375" customWidth="1"/>
    <col min="35" max="35" width="9.796875" customWidth="1"/>
    <col min="36" max="37" width="10" customWidth="1"/>
    <col min="38" max="38" width="13.796875" customWidth="1"/>
    <col min="39" max="39" width="11.796875" customWidth="1"/>
    <col min="40" max="40" width="18.796875" customWidth="1"/>
  </cols>
  <sheetData>
    <row r="1" spans="1:40" s="1" customFormat="1" ht="23.1" customHeight="1">
      <c r="A1" s="1151"/>
      <c r="B1" s="1151"/>
      <c r="D1" s="1152"/>
      <c r="E1" s="1152"/>
      <c r="F1" s="1152"/>
      <c r="G1" s="1152"/>
      <c r="H1" s="1152"/>
      <c r="I1" s="2"/>
      <c r="J1" s="308"/>
      <c r="K1" s="3"/>
      <c r="L1" s="3"/>
      <c r="M1" s="308"/>
      <c r="N1" s="3"/>
      <c r="V1" s="309"/>
      <c r="AG1" s="309"/>
    </row>
    <row r="2" spans="1:40" s="1" customFormat="1" ht="23.1" customHeight="1">
      <c r="A2" s="1151"/>
      <c r="B2" s="1151"/>
      <c r="C2" s="2"/>
      <c r="D2" s="1152"/>
      <c r="E2" s="1152"/>
      <c r="F2" s="1152"/>
      <c r="G2" s="1152"/>
      <c r="H2" s="1152"/>
      <c r="I2" s="2"/>
      <c r="J2" s="308"/>
      <c r="K2" s="1150" t="s">
        <v>78</v>
      </c>
      <c r="L2" s="1150"/>
      <c r="M2" s="1150"/>
      <c r="N2" s="1150"/>
      <c r="O2" s="1150"/>
      <c r="P2" s="1150"/>
      <c r="Q2" s="1150"/>
      <c r="R2" s="1150"/>
      <c r="S2" s="1150"/>
      <c r="V2" s="309"/>
      <c r="AG2" s="309"/>
    </row>
    <row r="3" spans="1:40" ht="9.9499999999999993" customHeight="1">
      <c r="A3" s="1148"/>
      <c r="B3" s="1148"/>
      <c r="C3" s="4"/>
      <c r="D3" s="1149"/>
      <c r="E3" s="1149"/>
      <c r="F3" s="1149"/>
      <c r="G3" s="1149"/>
      <c r="H3" s="1149"/>
      <c r="I3" s="5"/>
      <c r="J3" s="308"/>
      <c r="K3" s="5"/>
      <c r="L3" s="5"/>
      <c r="M3" s="308"/>
      <c r="N3" s="5"/>
    </row>
    <row r="4" spans="1:40" ht="23.1" customHeight="1">
      <c r="A4" s="1149"/>
      <c r="B4" s="1149"/>
      <c r="C4" s="3"/>
      <c r="D4" s="1149"/>
      <c r="E4" s="1149"/>
      <c r="F4" s="1149"/>
      <c r="G4" s="1149"/>
      <c r="H4" s="1149"/>
      <c r="I4" s="3"/>
      <c r="J4" s="308"/>
      <c r="K4" s="1150" t="s">
        <v>79</v>
      </c>
      <c r="L4" s="1150"/>
      <c r="M4" s="1150"/>
      <c r="N4" s="1150"/>
      <c r="O4" s="1150"/>
      <c r="P4" s="1150"/>
      <c r="Q4" s="1150"/>
      <c r="R4" s="1150"/>
      <c r="S4" s="1150"/>
    </row>
    <row r="5" spans="1:40" ht="23.1" customHeight="1" thickBot="1">
      <c r="A5" s="1152"/>
      <c r="B5" s="1152"/>
      <c r="C5" s="35"/>
    </row>
    <row r="6" spans="1:40" ht="23.1" customHeight="1" thickBot="1">
      <c r="A6" s="1153" t="s">
        <v>5</v>
      </c>
      <c r="B6" s="1155" t="s">
        <v>6</v>
      </c>
      <c r="C6" s="1157" t="s">
        <v>51</v>
      </c>
      <c r="D6" s="1159" t="s">
        <v>52</v>
      </c>
      <c r="E6" s="1160"/>
      <c r="F6" s="1160"/>
      <c r="G6" s="1160"/>
      <c r="H6" s="1160"/>
      <c r="I6" s="1160"/>
      <c r="J6" s="1161"/>
      <c r="K6" s="131"/>
      <c r="L6" s="1159" t="s">
        <v>53</v>
      </c>
      <c r="M6" s="1160"/>
      <c r="N6" s="1160"/>
      <c r="O6" s="1160"/>
      <c r="P6" s="1160"/>
      <c r="Q6" s="1160"/>
      <c r="R6" s="1161"/>
      <c r="S6" s="135"/>
      <c r="T6" s="1159" t="s">
        <v>54</v>
      </c>
      <c r="U6" s="1160"/>
      <c r="V6" s="1160"/>
      <c r="W6" s="1160"/>
      <c r="X6" s="1160"/>
      <c r="Y6" s="1160"/>
      <c r="Z6" s="1161"/>
      <c r="AA6" s="131"/>
      <c r="AB6" s="1159" t="s">
        <v>55</v>
      </c>
      <c r="AC6" s="1160"/>
      <c r="AD6" s="1160"/>
      <c r="AE6" s="1160"/>
      <c r="AF6" s="1160"/>
      <c r="AG6" s="1160"/>
      <c r="AH6" s="1161"/>
      <c r="AI6" s="1161" t="s">
        <v>56</v>
      </c>
      <c r="AJ6" s="1166"/>
      <c r="AK6" s="1166"/>
      <c r="AL6" s="131"/>
      <c r="AM6" s="1167" t="s">
        <v>57</v>
      </c>
      <c r="AN6" s="1168"/>
    </row>
    <row r="7" spans="1:40" ht="43.5" customHeight="1" thickBot="1">
      <c r="A7" s="1154"/>
      <c r="B7" s="1156"/>
      <c r="C7" s="1158"/>
      <c r="D7" s="38" t="s">
        <v>58</v>
      </c>
      <c r="E7" s="37" t="s">
        <v>59</v>
      </c>
      <c r="F7" s="37" t="s">
        <v>60</v>
      </c>
      <c r="G7" s="324" t="s">
        <v>61</v>
      </c>
      <c r="H7" s="37" t="s">
        <v>62</v>
      </c>
      <c r="I7" s="37" t="s">
        <v>63</v>
      </c>
      <c r="J7" s="39" t="s">
        <v>64</v>
      </c>
      <c r="K7" s="1169" t="s">
        <v>74</v>
      </c>
      <c r="L7" s="38" t="s">
        <v>58</v>
      </c>
      <c r="M7" s="37" t="s">
        <v>59</v>
      </c>
      <c r="N7" s="37" t="s">
        <v>60</v>
      </c>
      <c r="O7" s="37" t="s">
        <v>61</v>
      </c>
      <c r="P7" s="37" t="s">
        <v>62</v>
      </c>
      <c r="Q7" s="37" t="s">
        <v>63</v>
      </c>
      <c r="R7" s="39" t="s">
        <v>64</v>
      </c>
      <c r="S7" s="1171" t="s">
        <v>75</v>
      </c>
      <c r="T7" s="38" t="s">
        <v>58</v>
      </c>
      <c r="U7" s="37" t="s">
        <v>59</v>
      </c>
      <c r="V7" s="37" t="s">
        <v>60</v>
      </c>
      <c r="W7" s="37" t="s">
        <v>61</v>
      </c>
      <c r="X7" s="37" t="s">
        <v>62</v>
      </c>
      <c r="Y7" s="37" t="s">
        <v>63</v>
      </c>
      <c r="Z7" s="39" t="s">
        <v>64</v>
      </c>
      <c r="AA7" s="1169" t="s">
        <v>76</v>
      </c>
      <c r="AB7" s="38" t="s">
        <v>58</v>
      </c>
      <c r="AC7" s="37" t="s">
        <v>59</v>
      </c>
      <c r="AD7" s="37" t="s">
        <v>60</v>
      </c>
      <c r="AE7" s="324" t="s">
        <v>61</v>
      </c>
      <c r="AF7" s="37" t="s">
        <v>62</v>
      </c>
      <c r="AG7" s="37" t="s">
        <v>63</v>
      </c>
      <c r="AH7" s="39" t="s">
        <v>64</v>
      </c>
      <c r="AI7" s="37" t="s">
        <v>58</v>
      </c>
      <c r="AJ7" s="37" t="s">
        <v>58</v>
      </c>
      <c r="AK7" s="39" t="s">
        <v>59</v>
      </c>
      <c r="AL7" s="1169" t="s">
        <v>77</v>
      </c>
      <c r="AM7" s="1172" t="s">
        <v>65</v>
      </c>
      <c r="AN7" s="1174" t="s">
        <v>66</v>
      </c>
    </row>
    <row r="8" spans="1:40" s="268" customFormat="1" ht="29.25" customHeight="1" thickBot="1">
      <c r="A8" s="33" t="s">
        <v>19</v>
      </c>
      <c r="B8" s="18" t="s">
        <v>85</v>
      </c>
      <c r="C8" s="16"/>
      <c r="D8" s="266">
        <v>1</v>
      </c>
      <c r="E8" s="266">
        <v>2</v>
      </c>
      <c r="F8" s="266">
        <v>3</v>
      </c>
      <c r="G8" s="325">
        <v>4</v>
      </c>
      <c r="H8" s="266">
        <v>5</v>
      </c>
      <c r="I8" s="266">
        <v>6</v>
      </c>
      <c r="J8" s="267">
        <v>7</v>
      </c>
      <c r="K8" s="1170"/>
      <c r="L8" s="265">
        <v>8</v>
      </c>
      <c r="M8" s="266">
        <v>9</v>
      </c>
      <c r="N8" s="266">
        <v>10</v>
      </c>
      <c r="O8" s="266">
        <v>11</v>
      </c>
      <c r="P8" s="266">
        <v>12</v>
      </c>
      <c r="Q8" s="266">
        <v>13</v>
      </c>
      <c r="R8" s="267">
        <v>14</v>
      </c>
      <c r="S8" s="1170"/>
      <c r="T8" s="265">
        <v>15</v>
      </c>
      <c r="U8" s="266">
        <v>16</v>
      </c>
      <c r="V8" s="266">
        <v>17</v>
      </c>
      <c r="W8" s="266">
        <v>18</v>
      </c>
      <c r="X8" s="266">
        <v>19</v>
      </c>
      <c r="Y8" s="266">
        <v>20</v>
      </c>
      <c r="Z8" s="267">
        <v>21</v>
      </c>
      <c r="AA8" s="1170"/>
      <c r="AB8" s="265">
        <v>22</v>
      </c>
      <c r="AC8" s="266">
        <v>23</v>
      </c>
      <c r="AD8" s="266">
        <v>24</v>
      </c>
      <c r="AE8" s="325">
        <v>25</v>
      </c>
      <c r="AF8" s="266">
        <v>26</v>
      </c>
      <c r="AG8" s="266">
        <v>27</v>
      </c>
      <c r="AH8" s="267">
        <v>28</v>
      </c>
      <c r="AI8" s="266">
        <v>29</v>
      </c>
      <c r="AJ8" s="266">
        <v>30</v>
      </c>
      <c r="AK8" s="267">
        <v>31</v>
      </c>
      <c r="AL8" s="1170"/>
      <c r="AM8" s="1173"/>
      <c r="AN8" s="1175"/>
    </row>
    <row r="9" spans="1:40" ht="18" customHeight="1" thickBot="1">
      <c r="A9" s="101">
        <v>1</v>
      </c>
      <c r="B9" s="90" t="s">
        <v>110</v>
      </c>
      <c r="C9" s="95">
        <f>1400</f>
        <v>1400</v>
      </c>
      <c r="D9" s="40"/>
      <c r="E9" s="59"/>
      <c r="F9" s="59"/>
      <c r="G9" s="330"/>
      <c r="H9" s="40"/>
      <c r="I9" s="40"/>
      <c r="J9" s="42"/>
      <c r="K9" s="132">
        <f t="shared" ref="K9:K72" si="0">SUM(D9:J9)</f>
        <v>0</v>
      </c>
      <c r="L9" s="60"/>
      <c r="M9" s="40"/>
      <c r="N9" s="59"/>
      <c r="O9" s="59"/>
      <c r="P9" s="59"/>
      <c r="Q9" s="136"/>
      <c r="R9" s="61"/>
      <c r="S9" s="132">
        <f t="shared" ref="S9:S72" si="1">SUM(L9:R9)</f>
        <v>0</v>
      </c>
      <c r="T9" s="137"/>
      <c r="U9" s="58"/>
      <c r="V9" s="40"/>
      <c r="W9" s="58">
        <v>1</v>
      </c>
      <c r="X9" s="58"/>
      <c r="Y9" s="58"/>
      <c r="Z9" s="85"/>
      <c r="AA9" s="132">
        <f t="shared" ref="AA9:AA72" si="2">SUM(T9:Z9)</f>
        <v>1</v>
      </c>
      <c r="AB9" s="142"/>
      <c r="AC9" s="66"/>
      <c r="AD9" s="66"/>
      <c r="AE9" s="326">
        <v>1</v>
      </c>
      <c r="AF9" s="66"/>
      <c r="AG9" s="315"/>
      <c r="AH9" s="386"/>
      <c r="AI9" s="66"/>
      <c r="AJ9" s="66"/>
      <c r="AK9" s="146"/>
      <c r="AL9" s="153">
        <f t="shared" ref="AL9:AL72" si="3">SUM(AB9:AK9)</f>
        <v>1</v>
      </c>
      <c r="AM9" s="284">
        <f t="shared" ref="AM9:AM72" si="4">SUM(K9,S9,AA9,AL9)</f>
        <v>2</v>
      </c>
      <c r="AN9" s="162">
        <f>C8*AM9</f>
        <v>0</v>
      </c>
    </row>
    <row r="10" spans="1:40" ht="18" customHeight="1" thickBot="1">
      <c r="A10" s="101">
        <v>2</v>
      </c>
      <c r="B10" s="90" t="s">
        <v>102</v>
      </c>
      <c r="C10" s="95">
        <f>1400</f>
        <v>1400</v>
      </c>
      <c r="D10" s="40">
        <v>2</v>
      </c>
      <c r="E10" s="9"/>
      <c r="F10" s="7"/>
      <c r="G10" s="8"/>
      <c r="H10" s="10"/>
      <c r="I10" s="9"/>
      <c r="J10" s="98"/>
      <c r="K10" s="132">
        <f t="shared" si="0"/>
        <v>2</v>
      </c>
      <c r="L10" s="98"/>
      <c r="M10" s="9"/>
      <c r="N10" s="17"/>
      <c r="O10" s="17"/>
      <c r="S10" s="132">
        <f t="shared" si="1"/>
        <v>0</v>
      </c>
      <c r="V10"/>
      <c r="AA10" s="132">
        <f t="shared" si="2"/>
        <v>0</v>
      </c>
      <c r="AE10"/>
      <c r="AG10"/>
      <c r="AL10" s="153">
        <f t="shared" si="3"/>
        <v>0</v>
      </c>
      <c r="AM10" s="284">
        <f t="shared" si="4"/>
        <v>2</v>
      </c>
      <c r="AN10" s="162">
        <f>C9*AM10</f>
        <v>2800</v>
      </c>
    </row>
    <row r="11" spans="1:40" ht="18" customHeight="1" thickBot="1">
      <c r="A11" s="101">
        <v>3</v>
      </c>
      <c r="B11" s="90" t="s">
        <v>103</v>
      </c>
      <c r="C11" s="24">
        <v>0.7</v>
      </c>
      <c r="D11" s="43">
        <v>180</v>
      </c>
      <c r="E11" s="43">
        <v>360</v>
      </c>
      <c r="F11" s="43">
        <v>180</v>
      </c>
      <c r="G11" s="329">
        <v>180</v>
      </c>
      <c r="H11" s="43"/>
      <c r="I11" s="56"/>
      <c r="J11" s="45"/>
      <c r="K11" s="132">
        <f t="shared" si="0"/>
        <v>900</v>
      </c>
      <c r="L11" s="62"/>
      <c r="M11" s="43">
        <v>180</v>
      </c>
      <c r="N11" s="17"/>
      <c r="O11" s="56"/>
      <c r="P11" s="56"/>
      <c r="Q11" s="56"/>
      <c r="R11" s="63"/>
      <c r="S11" s="132">
        <f t="shared" si="1"/>
        <v>180</v>
      </c>
      <c r="T11" s="78"/>
      <c r="U11" s="43">
        <v>180</v>
      </c>
      <c r="V11" s="43"/>
      <c r="W11" s="67"/>
      <c r="X11" s="43">
        <v>360</v>
      </c>
      <c r="Y11" s="67"/>
      <c r="Z11" s="138"/>
      <c r="AA11" s="132">
        <f t="shared" si="2"/>
        <v>540</v>
      </c>
      <c r="AB11" s="71"/>
      <c r="AC11" s="82"/>
      <c r="AD11" s="68"/>
      <c r="AE11" s="328"/>
      <c r="AF11" s="68"/>
      <c r="AG11" s="347"/>
      <c r="AH11" s="68"/>
      <c r="AI11" s="68"/>
      <c r="AJ11" s="68"/>
      <c r="AK11" s="148"/>
      <c r="AL11" s="153">
        <f t="shared" si="3"/>
        <v>0</v>
      </c>
      <c r="AM11" s="284">
        <f t="shared" si="4"/>
        <v>1620</v>
      </c>
      <c r="AN11" s="162">
        <f t="shared" ref="AN11:AN72" si="5">C11*AM11</f>
        <v>1134</v>
      </c>
    </row>
    <row r="12" spans="1:40" ht="18" customHeight="1" thickBot="1">
      <c r="A12" s="101">
        <v>4</v>
      </c>
      <c r="B12" s="90" t="s">
        <v>104</v>
      </c>
      <c r="C12" s="24">
        <v>0.7</v>
      </c>
      <c r="D12" s="43">
        <v>132</v>
      </c>
      <c r="E12" s="310"/>
      <c r="F12" s="56"/>
      <c r="G12" s="370"/>
      <c r="H12" s="43"/>
      <c r="I12" s="310"/>
      <c r="J12" s="45"/>
      <c r="K12" s="132">
        <f t="shared" si="0"/>
        <v>132</v>
      </c>
      <c r="L12" s="62"/>
      <c r="M12" s="43"/>
      <c r="N12" s="82">
        <v>132</v>
      </c>
      <c r="O12" s="56"/>
      <c r="P12" s="56"/>
      <c r="Q12" s="56"/>
      <c r="R12" s="45">
        <v>132</v>
      </c>
      <c r="S12" s="132">
        <f t="shared" si="1"/>
        <v>264</v>
      </c>
      <c r="T12" s="78"/>
      <c r="U12" s="67"/>
      <c r="V12" s="43"/>
      <c r="W12" s="310"/>
      <c r="X12" s="67"/>
      <c r="Y12" s="67"/>
      <c r="Z12" s="388">
        <v>180</v>
      </c>
      <c r="AA12" s="132">
        <f t="shared" si="2"/>
        <v>180</v>
      </c>
      <c r="AB12" s="70"/>
      <c r="AC12" s="389">
        <v>132</v>
      </c>
      <c r="AD12" s="68"/>
      <c r="AE12" s="370">
        <v>132</v>
      </c>
      <c r="AF12" s="310">
        <v>360</v>
      </c>
      <c r="AG12" s="46"/>
      <c r="AH12" s="68"/>
      <c r="AI12" s="68"/>
      <c r="AJ12" s="68">
        <v>360</v>
      </c>
      <c r="AK12" s="148"/>
      <c r="AL12" s="153">
        <f t="shared" si="3"/>
        <v>984</v>
      </c>
      <c r="AM12" s="284">
        <f t="shared" si="4"/>
        <v>1560</v>
      </c>
      <c r="AN12" s="162"/>
    </row>
    <row r="13" spans="1:40" ht="18" customHeight="1" thickBot="1">
      <c r="A13" s="101">
        <v>5</v>
      </c>
      <c r="B13" s="279" t="s">
        <v>72</v>
      </c>
      <c r="C13" s="24">
        <v>43</v>
      </c>
      <c r="D13" s="56"/>
      <c r="E13" s="56"/>
      <c r="F13" s="56"/>
      <c r="G13" s="329"/>
      <c r="H13" s="43"/>
      <c r="I13" s="56"/>
      <c r="J13" s="45"/>
      <c r="K13" s="132">
        <f t="shared" si="0"/>
        <v>0</v>
      </c>
      <c r="L13" s="307"/>
      <c r="M13" s="43"/>
      <c r="N13" s="36"/>
      <c r="O13" s="56"/>
      <c r="P13" s="56"/>
      <c r="Q13" s="56"/>
      <c r="R13" s="63"/>
      <c r="S13" s="132">
        <f t="shared" si="1"/>
        <v>0</v>
      </c>
      <c r="T13" s="78"/>
      <c r="U13" s="67"/>
      <c r="V13" s="43"/>
      <c r="W13" s="67"/>
      <c r="X13" s="67"/>
      <c r="Y13" s="310">
        <v>1</v>
      </c>
      <c r="Z13" s="138"/>
      <c r="AA13" s="132">
        <f t="shared" si="2"/>
        <v>1</v>
      </c>
      <c r="AB13" s="71"/>
      <c r="AC13" s="82"/>
      <c r="AD13" s="68"/>
      <c r="AE13" s="328"/>
      <c r="AF13" s="68"/>
      <c r="AG13" s="347"/>
      <c r="AH13" s="68"/>
      <c r="AI13" s="68"/>
      <c r="AJ13" s="68"/>
      <c r="AK13" s="141">
        <v>1</v>
      </c>
      <c r="AL13" s="153">
        <f t="shared" si="3"/>
        <v>1</v>
      </c>
      <c r="AM13" s="284">
        <f t="shared" si="4"/>
        <v>2</v>
      </c>
      <c r="AN13" s="162">
        <f t="shared" si="5"/>
        <v>86</v>
      </c>
    </row>
    <row r="14" spans="1:40" ht="18" customHeight="1" thickBot="1">
      <c r="A14" s="101">
        <v>6</v>
      </c>
      <c r="B14" s="90" t="s">
        <v>48</v>
      </c>
      <c r="C14" s="24">
        <f>12</f>
        <v>12</v>
      </c>
      <c r="D14" s="56"/>
      <c r="E14" s="56"/>
      <c r="F14" s="56"/>
      <c r="G14" s="329"/>
      <c r="H14" s="43"/>
      <c r="I14" s="56"/>
      <c r="J14" s="45"/>
      <c r="K14" s="132">
        <f t="shared" si="0"/>
        <v>0</v>
      </c>
      <c r="L14" s="62"/>
      <c r="M14" s="43"/>
      <c r="N14" s="56">
        <v>1</v>
      </c>
      <c r="O14" s="56"/>
      <c r="P14" s="56"/>
      <c r="Q14" s="56"/>
      <c r="R14" s="63"/>
      <c r="S14" s="132">
        <f t="shared" si="1"/>
        <v>1</v>
      </c>
      <c r="T14" s="78"/>
      <c r="U14" s="67"/>
      <c r="V14" s="43"/>
      <c r="W14" s="67"/>
      <c r="X14" s="67"/>
      <c r="Y14" s="67"/>
      <c r="Z14" s="138"/>
      <c r="AA14" s="132">
        <f t="shared" si="2"/>
        <v>0</v>
      </c>
      <c r="AB14" s="78"/>
      <c r="AC14" s="68"/>
      <c r="AD14" s="69"/>
      <c r="AE14" s="328">
        <v>1</v>
      </c>
      <c r="AF14" s="69"/>
      <c r="AG14" s="46"/>
      <c r="AH14" s="69"/>
      <c r="AI14" s="69"/>
      <c r="AJ14" s="69"/>
      <c r="AK14" s="141"/>
      <c r="AL14" s="153">
        <f t="shared" si="3"/>
        <v>1</v>
      </c>
      <c r="AM14" s="284">
        <f t="shared" si="4"/>
        <v>2</v>
      </c>
      <c r="AN14" s="162">
        <f t="shared" si="5"/>
        <v>24</v>
      </c>
    </row>
    <row r="15" spans="1:40" ht="18" customHeight="1" thickBot="1">
      <c r="A15" s="101">
        <v>7</v>
      </c>
      <c r="B15" s="90" t="s">
        <v>44</v>
      </c>
      <c r="C15" s="24">
        <f>5</f>
        <v>5</v>
      </c>
      <c r="D15" s="56"/>
      <c r="E15" s="56"/>
      <c r="F15" s="56"/>
      <c r="G15" s="329"/>
      <c r="H15" s="43"/>
      <c r="I15" s="56"/>
      <c r="J15" s="45"/>
      <c r="K15" s="132">
        <f t="shared" si="0"/>
        <v>0</v>
      </c>
      <c r="L15" s="62"/>
      <c r="M15" s="43"/>
      <c r="N15" s="56"/>
      <c r="O15" s="56"/>
      <c r="P15" s="56"/>
      <c r="Q15" s="56"/>
      <c r="R15" s="63"/>
      <c r="S15" s="132">
        <f t="shared" si="1"/>
        <v>0</v>
      </c>
      <c r="T15" s="78"/>
      <c r="U15" s="67"/>
      <c r="V15" s="43"/>
      <c r="W15" s="67"/>
      <c r="X15" s="67"/>
      <c r="Y15" s="67"/>
      <c r="Z15" s="138"/>
      <c r="AA15" s="132">
        <f t="shared" si="2"/>
        <v>0</v>
      </c>
      <c r="AB15" s="71"/>
      <c r="AC15" s="69"/>
      <c r="AD15" s="69"/>
      <c r="AE15" s="328"/>
      <c r="AF15" s="69"/>
      <c r="AG15" s="46"/>
      <c r="AH15" s="69"/>
      <c r="AI15" s="69"/>
      <c r="AJ15" s="69"/>
      <c r="AK15" s="141">
        <v>1</v>
      </c>
      <c r="AL15" s="153">
        <f t="shared" si="3"/>
        <v>1</v>
      </c>
      <c r="AM15" s="284">
        <f t="shared" si="4"/>
        <v>1</v>
      </c>
      <c r="AN15" s="162">
        <f t="shared" si="5"/>
        <v>5</v>
      </c>
    </row>
    <row r="16" spans="1:40" ht="18" customHeight="1" thickBot="1">
      <c r="A16" s="101">
        <v>8</v>
      </c>
      <c r="B16" s="90" t="s">
        <v>43</v>
      </c>
      <c r="C16" s="24">
        <v>64</v>
      </c>
      <c r="D16" s="56">
        <v>1</v>
      </c>
      <c r="E16" s="56"/>
      <c r="F16" s="43"/>
      <c r="G16" s="329"/>
      <c r="H16" s="43"/>
      <c r="I16" s="56"/>
      <c r="J16" s="45"/>
      <c r="K16" s="132">
        <f t="shared" si="0"/>
        <v>1</v>
      </c>
      <c r="L16" s="62"/>
      <c r="M16" s="43"/>
      <c r="N16" s="56"/>
      <c r="O16" s="56"/>
      <c r="P16" s="56"/>
      <c r="Q16" s="56"/>
      <c r="R16" s="63"/>
      <c r="S16" s="132">
        <f t="shared" si="1"/>
        <v>0</v>
      </c>
      <c r="T16" s="78"/>
      <c r="U16" s="67"/>
      <c r="V16" s="43"/>
      <c r="W16" s="67"/>
      <c r="X16" s="67"/>
      <c r="Y16" s="67"/>
      <c r="Z16" s="138"/>
      <c r="AA16" s="132">
        <f t="shared" si="2"/>
        <v>0</v>
      </c>
      <c r="AB16" s="71"/>
      <c r="AC16" s="69"/>
      <c r="AD16" s="69"/>
      <c r="AE16" s="328"/>
      <c r="AF16" s="69">
        <v>1</v>
      </c>
      <c r="AG16" s="46"/>
      <c r="AH16" s="69"/>
      <c r="AI16" s="69"/>
      <c r="AJ16" s="69"/>
      <c r="AK16" s="141"/>
      <c r="AL16" s="153">
        <f t="shared" si="3"/>
        <v>1</v>
      </c>
      <c r="AM16" s="284">
        <f t="shared" si="4"/>
        <v>2</v>
      </c>
      <c r="AN16" s="162">
        <f t="shared" si="5"/>
        <v>128</v>
      </c>
    </row>
    <row r="17" spans="1:40" ht="18" customHeight="1" thickBot="1">
      <c r="A17" s="101">
        <v>9</v>
      </c>
      <c r="B17" s="279" t="s">
        <v>43</v>
      </c>
      <c r="C17" s="24">
        <v>58</v>
      </c>
      <c r="D17" s="56"/>
      <c r="E17" s="56"/>
      <c r="F17" s="43"/>
      <c r="G17" s="329"/>
      <c r="H17" s="43"/>
      <c r="I17" s="56"/>
      <c r="J17" s="45"/>
      <c r="K17" s="132">
        <f t="shared" si="0"/>
        <v>0</v>
      </c>
      <c r="L17" s="62"/>
      <c r="M17" s="43"/>
      <c r="N17" s="56"/>
      <c r="O17" s="56"/>
      <c r="P17" s="56"/>
      <c r="Q17" s="56"/>
      <c r="R17" s="63"/>
      <c r="S17" s="132">
        <f t="shared" si="1"/>
        <v>0</v>
      </c>
      <c r="T17" s="78"/>
      <c r="U17" s="67"/>
      <c r="V17" s="43"/>
      <c r="W17" s="67"/>
      <c r="X17" s="67"/>
      <c r="Y17" s="67"/>
      <c r="Z17" s="138"/>
      <c r="AA17" s="132">
        <f t="shared" si="2"/>
        <v>0</v>
      </c>
      <c r="AB17" s="71"/>
      <c r="AC17" s="69"/>
      <c r="AD17" s="69"/>
      <c r="AE17" s="328"/>
      <c r="AF17" s="69"/>
      <c r="AG17" s="46"/>
      <c r="AH17" s="69"/>
      <c r="AI17" s="69"/>
      <c r="AJ17" s="69"/>
      <c r="AK17" s="141"/>
      <c r="AL17" s="153">
        <f t="shared" si="3"/>
        <v>0</v>
      </c>
      <c r="AM17" s="284">
        <f t="shared" si="4"/>
        <v>0</v>
      </c>
      <c r="AN17" s="162">
        <f t="shared" si="5"/>
        <v>0</v>
      </c>
    </row>
    <row r="18" spans="1:40" ht="18" customHeight="1" thickBot="1">
      <c r="A18" s="101">
        <v>10</v>
      </c>
      <c r="B18" s="90" t="s">
        <v>73</v>
      </c>
      <c r="C18" s="24">
        <v>1.17</v>
      </c>
      <c r="D18" s="56"/>
      <c r="E18" s="56"/>
      <c r="F18" s="56"/>
      <c r="G18" s="329"/>
      <c r="H18" s="43"/>
      <c r="I18" s="56"/>
      <c r="J18" s="45"/>
      <c r="K18" s="132">
        <f t="shared" si="0"/>
        <v>0</v>
      </c>
      <c r="L18" s="62"/>
      <c r="M18" s="43"/>
      <c r="N18" s="56"/>
      <c r="O18" s="56"/>
      <c r="P18" s="56"/>
      <c r="Q18" s="56"/>
      <c r="R18" s="63"/>
      <c r="S18" s="132">
        <f t="shared" si="1"/>
        <v>0</v>
      </c>
      <c r="T18" s="78"/>
      <c r="U18" s="67"/>
      <c r="V18" s="43"/>
      <c r="W18" s="67"/>
      <c r="X18" s="67"/>
      <c r="Y18" s="67"/>
      <c r="Z18" s="138"/>
      <c r="AA18" s="132">
        <f t="shared" si="2"/>
        <v>0</v>
      </c>
      <c r="AB18" s="71"/>
      <c r="AC18" s="69"/>
      <c r="AD18" s="69"/>
      <c r="AE18" s="328"/>
      <c r="AF18" s="69"/>
      <c r="AG18" s="46"/>
      <c r="AH18" s="69"/>
      <c r="AI18" s="69"/>
      <c r="AJ18" s="69"/>
      <c r="AK18" s="141"/>
      <c r="AL18" s="153">
        <f t="shared" si="3"/>
        <v>0</v>
      </c>
      <c r="AM18" s="284">
        <f t="shared" si="4"/>
        <v>0</v>
      </c>
      <c r="AN18" s="162">
        <f t="shared" si="5"/>
        <v>0</v>
      </c>
    </row>
    <row r="19" spans="1:40" ht="18" customHeight="1" thickBot="1">
      <c r="A19" s="101">
        <v>11</v>
      </c>
      <c r="B19" s="90" t="s">
        <v>24</v>
      </c>
      <c r="C19" s="24">
        <v>5</v>
      </c>
      <c r="D19" s="56"/>
      <c r="E19" s="56">
        <v>1</v>
      </c>
      <c r="F19" s="56"/>
      <c r="G19" s="329"/>
      <c r="H19" s="43"/>
      <c r="I19" s="56"/>
      <c r="J19" s="45"/>
      <c r="K19" s="132">
        <f t="shared" si="0"/>
        <v>1</v>
      </c>
      <c r="L19" s="62"/>
      <c r="M19" s="43"/>
      <c r="N19" s="56"/>
      <c r="O19" s="56"/>
      <c r="P19" s="56"/>
      <c r="Q19" s="56"/>
      <c r="R19" s="63"/>
      <c r="S19" s="132">
        <f t="shared" si="1"/>
        <v>0</v>
      </c>
      <c r="T19" s="78"/>
      <c r="U19" s="67"/>
      <c r="V19" s="43"/>
      <c r="W19" s="67"/>
      <c r="X19" s="67"/>
      <c r="Y19" s="67"/>
      <c r="Z19" s="138"/>
      <c r="AA19" s="132">
        <f t="shared" si="2"/>
        <v>0</v>
      </c>
      <c r="AB19" s="71"/>
      <c r="AC19" s="69"/>
      <c r="AD19" s="69"/>
      <c r="AE19" s="328"/>
      <c r="AF19" s="69"/>
      <c r="AG19" s="46"/>
      <c r="AH19" s="69"/>
      <c r="AI19" s="69"/>
      <c r="AJ19" s="69"/>
      <c r="AK19" s="141"/>
      <c r="AL19" s="153">
        <f t="shared" si="3"/>
        <v>0</v>
      </c>
      <c r="AM19" s="284">
        <f t="shared" si="4"/>
        <v>1</v>
      </c>
      <c r="AN19" s="162">
        <f t="shared" si="5"/>
        <v>5</v>
      </c>
    </row>
    <row r="20" spans="1:40" ht="18" customHeight="1" thickBot="1">
      <c r="A20" s="101">
        <v>12</v>
      </c>
      <c r="B20" s="90" t="s">
        <v>46</v>
      </c>
      <c r="C20" s="24">
        <v>9</v>
      </c>
      <c r="D20" s="56"/>
      <c r="E20" s="56"/>
      <c r="F20" s="56"/>
      <c r="G20" s="329"/>
      <c r="H20" s="43"/>
      <c r="I20" s="56"/>
      <c r="J20" s="45"/>
      <c r="K20" s="132">
        <f t="shared" si="0"/>
        <v>0</v>
      </c>
      <c r="L20" s="44"/>
      <c r="M20" s="43"/>
      <c r="N20" s="56"/>
      <c r="O20" s="56"/>
      <c r="P20" s="56"/>
      <c r="Q20" s="56"/>
      <c r="R20" s="63"/>
      <c r="S20" s="132">
        <f t="shared" si="1"/>
        <v>0</v>
      </c>
      <c r="T20" s="78"/>
      <c r="U20" s="67"/>
      <c r="V20" s="43"/>
      <c r="W20" s="67"/>
      <c r="X20" s="67"/>
      <c r="Y20" s="67"/>
      <c r="Z20" s="138"/>
      <c r="AA20" s="132">
        <f t="shared" si="2"/>
        <v>0</v>
      </c>
      <c r="AB20" s="71"/>
      <c r="AC20" s="69"/>
      <c r="AD20" s="69"/>
      <c r="AE20" s="328"/>
      <c r="AF20" s="69"/>
      <c r="AG20" s="46"/>
      <c r="AH20" s="69"/>
      <c r="AI20" s="69"/>
      <c r="AJ20" s="69"/>
      <c r="AK20" s="141"/>
      <c r="AL20" s="153">
        <f t="shared" si="3"/>
        <v>0</v>
      </c>
      <c r="AM20" s="284">
        <f t="shared" si="4"/>
        <v>0</v>
      </c>
      <c r="AN20" s="162">
        <f t="shared" si="5"/>
        <v>0</v>
      </c>
    </row>
    <row r="21" spans="1:40" ht="18" customHeight="1" thickBot="1">
      <c r="A21" s="101">
        <v>13</v>
      </c>
      <c r="B21" s="90" t="s">
        <v>49</v>
      </c>
      <c r="C21" s="24">
        <v>9</v>
      </c>
      <c r="D21" s="56"/>
      <c r="E21" s="43"/>
      <c r="F21" s="56"/>
      <c r="G21" s="329"/>
      <c r="H21" s="43"/>
      <c r="I21" s="56"/>
      <c r="J21" s="45"/>
      <c r="K21" s="132">
        <f t="shared" si="0"/>
        <v>0</v>
      </c>
      <c r="L21" s="62"/>
      <c r="M21" s="43"/>
      <c r="N21" s="56"/>
      <c r="O21" s="56"/>
      <c r="P21" s="56"/>
      <c r="Q21" s="56"/>
      <c r="R21" s="63"/>
      <c r="S21" s="132">
        <f t="shared" si="1"/>
        <v>0</v>
      </c>
      <c r="T21" s="78"/>
      <c r="U21" s="67"/>
      <c r="V21" s="43"/>
      <c r="W21" s="67"/>
      <c r="X21" s="67"/>
      <c r="Y21" s="67"/>
      <c r="Z21" s="138"/>
      <c r="AA21" s="132">
        <f t="shared" si="2"/>
        <v>0</v>
      </c>
      <c r="AB21" s="73"/>
      <c r="AC21" s="72"/>
      <c r="AD21" s="72"/>
      <c r="AE21" s="327"/>
      <c r="AF21" s="88"/>
      <c r="AG21" s="316"/>
      <c r="AH21" s="72"/>
      <c r="AI21" s="72"/>
      <c r="AJ21" s="72"/>
      <c r="AK21" s="147"/>
      <c r="AL21" s="153">
        <f t="shared" si="3"/>
        <v>0</v>
      </c>
      <c r="AM21" s="284">
        <f t="shared" si="4"/>
        <v>0</v>
      </c>
      <c r="AN21" s="162">
        <f t="shared" si="5"/>
        <v>0</v>
      </c>
    </row>
    <row r="22" spans="1:40" ht="18" customHeight="1" thickBot="1">
      <c r="A22" s="101">
        <v>14</v>
      </c>
      <c r="B22" s="90" t="s">
        <v>71</v>
      </c>
      <c r="C22" s="29">
        <v>100</v>
      </c>
      <c r="D22" s="56"/>
      <c r="E22" s="56"/>
      <c r="F22" s="56"/>
      <c r="G22" s="329"/>
      <c r="H22" s="43"/>
      <c r="I22" s="56"/>
      <c r="J22" s="45"/>
      <c r="K22" s="132">
        <f t="shared" si="0"/>
        <v>0</v>
      </c>
      <c r="L22" s="62"/>
      <c r="M22" s="43"/>
      <c r="N22" s="56"/>
      <c r="O22" s="56"/>
      <c r="P22" s="56"/>
      <c r="Q22" s="56"/>
      <c r="R22" s="63"/>
      <c r="S22" s="132">
        <f t="shared" si="1"/>
        <v>0</v>
      </c>
      <c r="T22" s="78"/>
      <c r="U22" s="67"/>
      <c r="V22" s="43"/>
      <c r="W22" s="67"/>
      <c r="X22" s="67"/>
      <c r="Y22" s="67"/>
      <c r="Z22" s="138"/>
      <c r="AA22" s="132">
        <f t="shared" si="2"/>
        <v>0</v>
      </c>
      <c r="AB22" s="78"/>
      <c r="AC22" s="67"/>
      <c r="AD22" s="67"/>
      <c r="AE22" s="329"/>
      <c r="AF22" s="72"/>
      <c r="AG22" s="316"/>
      <c r="AH22" s="72"/>
      <c r="AI22" s="72"/>
      <c r="AJ22" s="72"/>
      <c r="AK22" s="147"/>
      <c r="AL22" s="153">
        <f t="shared" si="3"/>
        <v>0</v>
      </c>
      <c r="AM22" s="284">
        <f t="shared" si="4"/>
        <v>0</v>
      </c>
      <c r="AN22" s="162">
        <f t="shared" si="5"/>
        <v>0</v>
      </c>
    </row>
    <row r="23" spans="1:40" ht="18" customHeight="1" thickBot="1">
      <c r="A23" s="101">
        <v>16</v>
      </c>
      <c r="B23" s="90"/>
      <c r="C23" s="24"/>
      <c r="D23" s="56"/>
      <c r="E23" s="56"/>
      <c r="F23" s="56"/>
      <c r="G23" s="329"/>
      <c r="H23" s="43"/>
      <c r="I23" s="56"/>
      <c r="J23" s="45"/>
      <c r="K23" s="132">
        <f t="shared" si="0"/>
        <v>0</v>
      </c>
      <c r="L23" s="62"/>
      <c r="M23" s="43"/>
      <c r="N23" s="56"/>
      <c r="O23" s="56"/>
      <c r="P23" s="56"/>
      <c r="Q23" s="56"/>
      <c r="R23" s="63"/>
      <c r="S23" s="132">
        <f t="shared" si="1"/>
        <v>0</v>
      </c>
      <c r="T23" s="78"/>
      <c r="U23" s="67"/>
      <c r="V23" s="43"/>
      <c r="W23" s="67"/>
      <c r="X23" s="67"/>
      <c r="Y23" s="67"/>
      <c r="Z23" s="138"/>
      <c r="AA23" s="132">
        <f t="shared" si="2"/>
        <v>0</v>
      </c>
      <c r="AB23" s="78"/>
      <c r="AC23" s="67"/>
      <c r="AD23" s="67"/>
      <c r="AE23" s="329"/>
      <c r="AF23" s="72"/>
      <c r="AG23" s="316"/>
      <c r="AH23" s="72"/>
      <c r="AI23" s="72"/>
      <c r="AJ23" s="72"/>
      <c r="AK23" s="147"/>
      <c r="AL23" s="153">
        <f t="shared" si="3"/>
        <v>0</v>
      </c>
      <c r="AM23" s="284">
        <f t="shared" si="4"/>
        <v>0</v>
      </c>
      <c r="AN23" s="162">
        <f t="shared" si="5"/>
        <v>0</v>
      </c>
    </row>
    <row r="24" spans="1:40" ht="16.5" customHeight="1" thickBot="1">
      <c r="A24" s="101">
        <v>17</v>
      </c>
      <c r="B24" s="90"/>
      <c r="C24" s="24"/>
      <c r="D24" s="56"/>
      <c r="E24" s="56"/>
      <c r="F24" s="56"/>
      <c r="G24" s="329"/>
      <c r="H24" s="43"/>
      <c r="I24" s="56"/>
      <c r="J24" s="45"/>
      <c r="K24" s="132">
        <f t="shared" si="0"/>
        <v>0</v>
      </c>
      <c r="L24" s="62"/>
      <c r="M24" s="43"/>
      <c r="N24" s="56"/>
      <c r="O24" s="56"/>
      <c r="P24" s="56"/>
      <c r="Q24" s="56"/>
      <c r="R24" s="63"/>
      <c r="S24" s="132">
        <f t="shared" si="1"/>
        <v>0</v>
      </c>
      <c r="T24" s="78"/>
      <c r="U24" s="67"/>
      <c r="V24" s="43"/>
      <c r="W24" s="67"/>
      <c r="X24" s="67"/>
      <c r="Y24" s="67"/>
      <c r="Z24" s="138"/>
      <c r="AA24" s="132">
        <f t="shared" si="2"/>
        <v>0</v>
      </c>
      <c r="AB24" s="78"/>
      <c r="AC24" s="67"/>
      <c r="AD24" s="67"/>
      <c r="AE24" s="329"/>
      <c r="AF24" s="72"/>
      <c r="AG24" s="316"/>
      <c r="AH24" s="72"/>
      <c r="AI24" s="72"/>
      <c r="AJ24" s="72"/>
      <c r="AK24" s="147"/>
      <c r="AL24" s="153">
        <f t="shared" si="3"/>
        <v>0</v>
      </c>
      <c r="AM24" s="284">
        <f t="shared" si="4"/>
        <v>0</v>
      </c>
      <c r="AN24" s="162">
        <f t="shared" si="5"/>
        <v>0</v>
      </c>
    </row>
    <row r="25" spans="1:40" ht="18" customHeight="1" thickBot="1">
      <c r="A25" s="101">
        <v>18</v>
      </c>
      <c r="B25" s="90"/>
      <c r="C25" s="24"/>
      <c r="D25" s="56"/>
      <c r="E25" s="56"/>
      <c r="F25" s="56"/>
      <c r="G25" s="329"/>
      <c r="H25" s="43"/>
      <c r="I25" s="56"/>
      <c r="J25" s="45"/>
      <c r="K25" s="132">
        <f t="shared" si="0"/>
        <v>0</v>
      </c>
      <c r="L25" s="62"/>
      <c r="M25" s="43"/>
      <c r="N25" s="56"/>
      <c r="O25" s="56"/>
      <c r="P25" s="56"/>
      <c r="Q25" s="56"/>
      <c r="R25" s="63"/>
      <c r="S25" s="132">
        <f t="shared" si="1"/>
        <v>0</v>
      </c>
      <c r="T25" s="78"/>
      <c r="U25" s="67"/>
      <c r="V25" s="43"/>
      <c r="W25" s="67"/>
      <c r="X25" s="67"/>
      <c r="Y25" s="67"/>
      <c r="Z25" s="138"/>
      <c r="AA25" s="132">
        <f t="shared" si="2"/>
        <v>0</v>
      </c>
      <c r="AB25" s="78"/>
      <c r="AC25" s="67"/>
      <c r="AD25" s="67"/>
      <c r="AE25" s="329"/>
      <c r="AF25" s="72"/>
      <c r="AG25" s="316"/>
      <c r="AH25" s="72"/>
      <c r="AI25" s="72"/>
      <c r="AJ25" s="72"/>
      <c r="AK25" s="147"/>
      <c r="AL25" s="153">
        <f t="shared" si="3"/>
        <v>0</v>
      </c>
      <c r="AM25" s="284">
        <f t="shared" si="4"/>
        <v>0</v>
      </c>
      <c r="AN25" s="162">
        <f t="shared" si="5"/>
        <v>0</v>
      </c>
    </row>
    <row r="26" spans="1:40" s="283" customFormat="1" ht="18" customHeight="1" thickBot="1">
      <c r="A26" s="101">
        <v>19</v>
      </c>
      <c r="B26" s="90"/>
      <c r="C26" s="24"/>
      <c r="D26" s="56"/>
      <c r="E26" s="56"/>
      <c r="F26" s="56"/>
      <c r="G26" s="329"/>
      <c r="H26" s="43"/>
      <c r="I26" s="56"/>
      <c r="J26" s="45"/>
      <c r="K26" s="132">
        <f t="shared" si="0"/>
        <v>0</v>
      </c>
      <c r="L26" s="62"/>
      <c r="M26" s="43"/>
      <c r="N26" s="56"/>
      <c r="O26" s="56"/>
      <c r="P26" s="56"/>
      <c r="Q26" s="56"/>
      <c r="R26" s="63"/>
      <c r="S26" s="132">
        <f t="shared" si="1"/>
        <v>0</v>
      </c>
      <c r="T26" s="78"/>
      <c r="U26" s="67"/>
      <c r="V26" s="43"/>
      <c r="W26" s="67"/>
      <c r="X26" s="67"/>
      <c r="Y26" s="67"/>
      <c r="Z26" s="138"/>
      <c r="AA26" s="132">
        <f t="shared" si="2"/>
        <v>0</v>
      </c>
      <c r="AB26" s="78"/>
      <c r="AC26" s="67"/>
      <c r="AD26" s="67"/>
      <c r="AE26" s="329"/>
      <c r="AF26" s="72"/>
      <c r="AG26" s="316"/>
      <c r="AH26" s="72"/>
      <c r="AI26" s="72"/>
      <c r="AJ26" s="72"/>
      <c r="AK26" s="147"/>
      <c r="AL26" s="153">
        <f t="shared" si="3"/>
        <v>0</v>
      </c>
      <c r="AM26" s="284">
        <f t="shared" si="4"/>
        <v>0</v>
      </c>
      <c r="AN26" s="162">
        <f t="shared" si="5"/>
        <v>0</v>
      </c>
    </row>
    <row r="27" spans="1:40" ht="18" customHeight="1" thickBot="1">
      <c r="A27" s="101">
        <v>20</v>
      </c>
      <c r="B27" s="107"/>
      <c r="C27" s="55"/>
      <c r="D27" s="60"/>
      <c r="E27" s="59"/>
      <c r="F27" s="59"/>
      <c r="G27" s="330"/>
      <c r="H27" s="40"/>
      <c r="I27" s="59"/>
      <c r="J27" s="42"/>
      <c r="K27" s="132">
        <f t="shared" si="0"/>
        <v>0</v>
      </c>
      <c r="L27" s="60"/>
      <c r="M27" s="40"/>
      <c r="N27" s="59"/>
      <c r="O27" s="59"/>
      <c r="P27" s="59"/>
      <c r="Q27" s="59"/>
      <c r="R27" s="61"/>
      <c r="S27" s="132">
        <f t="shared" si="1"/>
        <v>0</v>
      </c>
      <c r="T27" s="79"/>
      <c r="U27" s="58"/>
      <c r="V27" s="40"/>
      <c r="W27" s="58"/>
      <c r="X27" s="58"/>
      <c r="Y27" s="58"/>
      <c r="Z27" s="85"/>
      <c r="AA27" s="132">
        <f t="shared" si="2"/>
        <v>0</v>
      </c>
      <c r="AB27" s="79"/>
      <c r="AC27" s="58"/>
      <c r="AD27" s="66"/>
      <c r="AE27" s="330"/>
      <c r="AF27" s="66"/>
      <c r="AG27" s="315"/>
      <c r="AH27" s="66"/>
      <c r="AI27" s="66"/>
      <c r="AJ27" s="66"/>
      <c r="AK27" s="146"/>
      <c r="AL27" s="153">
        <f t="shared" si="3"/>
        <v>0</v>
      </c>
      <c r="AM27" s="284">
        <f t="shared" si="4"/>
        <v>0</v>
      </c>
      <c r="AN27" s="162">
        <f t="shared" si="5"/>
        <v>0</v>
      </c>
    </row>
    <row r="28" spans="1:40" ht="18" customHeight="1" thickBot="1">
      <c r="A28" s="101">
        <v>21</v>
      </c>
      <c r="B28" s="90"/>
      <c r="C28" s="29"/>
      <c r="D28" s="62"/>
      <c r="E28" s="56"/>
      <c r="F28" s="56"/>
      <c r="G28" s="329"/>
      <c r="H28" s="43"/>
      <c r="I28" s="56"/>
      <c r="J28" s="45"/>
      <c r="K28" s="132">
        <f t="shared" si="0"/>
        <v>0</v>
      </c>
      <c r="L28" s="62"/>
      <c r="M28" s="43"/>
      <c r="N28" s="56"/>
      <c r="O28" s="56"/>
      <c r="P28" s="56"/>
      <c r="Q28" s="56"/>
      <c r="R28" s="63"/>
      <c r="S28" s="132">
        <f t="shared" si="1"/>
        <v>0</v>
      </c>
      <c r="T28" s="78"/>
      <c r="U28" s="67"/>
      <c r="V28" s="43"/>
      <c r="W28" s="67"/>
      <c r="X28" s="67"/>
      <c r="Y28" s="67"/>
      <c r="Z28" s="138"/>
      <c r="AA28" s="132">
        <f t="shared" si="2"/>
        <v>0</v>
      </c>
      <c r="AB28" s="78"/>
      <c r="AC28" s="67"/>
      <c r="AD28" s="72"/>
      <c r="AE28" s="329"/>
      <c r="AF28" s="72"/>
      <c r="AG28" s="316"/>
      <c r="AH28" s="72"/>
      <c r="AI28" s="72"/>
      <c r="AJ28" s="72"/>
      <c r="AK28" s="147"/>
      <c r="AL28" s="153">
        <f t="shared" si="3"/>
        <v>0</v>
      </c>
      <c r="AM28" s="284">
        <f t="shared" si="4"/>
        <v>0</v>
      </c>
      <c r="AN28" s="162">
        <f t="shared" si="5"/>
        <v>0</v>
      </c>
    </row>
    <row r="29" spans="1:40" s="282" customFormat="1" ht="18" customHeight="1" thickBot="1">
      <c r="A29" s="101">
        <v>22</v>
      </c>
      <c r="B29" s="52"/>
      <c r="C29" s="29"/>
      <c r="D29" s="182"/>
      <c r="E29" s="183"/>
      <c r="F29" s="183"/>
      <c r="G29" s="331"/>
      <c r="H29" s="183"/>
      <c r="I29" s="183"/>
      <c r="J29" s="184"/>
      <c r="K29" s="132">
        <f t="shared" si="0"/>
        <v>0</v>
      </c>
      <c r="L29" s="280"/>
      <c r="M29" s="183"/>
      <c r="N29" s="183"/>
      <c r="O29" s="183"/>
      <c r="P29" s="183"/>
      <c r="Q29" s="183"/>
      <c r="R29" s="281"/>
      <c r="S29" s="132">
        <f t="shared" si="1"/>
        <v>0</v>
      </c>
      <c r="T29" s="280"/>
      <c r="U29" s="183"/>
      <c r="V29" s="183"/>
      <c r="W29" s="183"/>
      <c r="X29" s="183"/>
      <c r="Y29" s="183"/>
      <c r="Z29" s="281"/>
      <c r="AA29" s="132">
        <f t="shared" si="2"/>
        <v>0</v>
      </c>
      <c r="AB29" s="280"/>
      <c r="AC29" s="183"/>
      <c r="AD29" s="183"/>
      <c r="AE29" s="331"/>
      <c r="AF29" s="183"/>
      <c r="AG29" s="183"/>
      <c r="AH29" s="183"/>
      <c r="AI29" s="184"/>
      <c r="AJ29" s="183"/>
      <c r="AK29" s="281"/>
      <c r="AL29" s="153">
        <f t="shared" si="3"/>
        <v>0</v>
      </c>
      <c r="AM29" s="284">
        <f t="shared" si="4"/>
        <v>0</v>
      </c>
      <c r="AN29" s="162">
        <f t="shared" si="5"/>
        <v>0</v>
      </c>
    </row>
    <row r="30" spans="1:40" ht="18" customHeight="1" thickBot="1">
      <c r="A30" s="103">
        <v>24</v>
      </c>
      <c r="B30" s="52"/>
      <c r="C30" s="127"/>
      <c r="D30" s="41"/>
      <c r="E30" s="93"/>
      <c r="F30" s="40"/>
      <c r="G30" s="330"/>
      <c r="H30" s="40"/>
      <c r="I30" s="40"/>
      <c r="J30" s="42"/>
      <c r="K30" s="132">
        <f t="shared" si="0"/>
        <v>0</v>
      </c>
      <c r="L30" s="41"/>
      <c r="M30" s="40"/>
      <c r="N30" s="40"/>
      <c r="O30" s="40"/>
      <c r="P30" s="40"/>
      <c r="Q30" s="40"/>
      <c r="R30" s="42"/>
      <c r="S30" s="132">
        <f t="shared" si="1"/>
        <v>0</v>
      </c>
      <c r="T30" s="79"/>
      <c r="U30" s="58"/>
      <c r="V30" s="40"/>
      <c r="W30" s="58"/>
      <c r="X30" s="58"/>
      <c r="Y30" s="58"/>
      <c r="Z30" s="85"/>
      <c r="AA30" s="132">
        <f t="shared" si="2"/>
        <v>0</v>
      </c>
      <c r="AB30" s="77"/>
      <c r="AC30" s="76"/>
      <c r="AD30" s="76"/>
      <c r="AE30" s="332"/>
      <c r="AF30" s="76"/>
      <c r="AG30" s="317"/>
      <c r="AH30" s="149"/>
      <c r="AI30" s="76"/>
      <c r="AJ30" s="76"/>
      <c r="AK30" s="149"/>
      <c r="AL30" s="153">
        <f t="shared" si="3"/>
        <v>0</v>
      </c>
      <c r="AM30" s="284">
        <f t="shared" si="4"/>
        <v>0</v>
      </c>
      <c r="AN30" s="162">
        <f t="shared" si="5"/>
        <v>0</v>
      </c>
    </row>
    <row r="31" spans="1:40" ht="18" customHeight="1" thickBot="1">
      <c r="A31" s="103">
        <v>25</v>
      </c>
      <c r="B31" s="52"/>
      <c r="C31" s="128"/>
      <c r="D31" s="41"/>
      <c r="E31" s="43"/>
      <c r="F31" s="43"/>
      <c r="G31" s="329"/>
      <c r="H31" s="43"/>
      <c r="I31" s="43"/>
      <c r="J31" s="45"/>
      <c r="K31" s="132">
        <f t="shared" si="0"/>
        <v>0</v>
      </c>
      <c r="L31" s="44"/>
      <c r="M31" s="43"/>
      <c r="N31" s="43"/>
      <c r="O31" s="43"/>
      <c r="P31" s="43"/>
      <c r="Q31" s="43"/>
      <c r="R31" s="45"/>
      <c r="S31" s="132">
        <f t="shared" si="1"/>
        <v>0</v>
      </c>
      <c r="T31" s="78"/>
      <c r="U31" s="67"/>
      <c r="V31" s="43"/>
      <c r="W31" s="67"/>
      <c r="X31" s="67"/>
      <c r="Y31" s="67"/>
      <c r="Z31" s="138"/>
      <c r="AA31" s="132">
        <f t="shared" si="2"/>
        <v>0</v>
      </c>
      <c r="AB31" s="71"/>
      <c r="AC31" s="69"/>
      <c r="AD31" s="69"/>
      <c r="AE31" s="328"/>
      <c r="AF31" s="69"/>
      <c r="AG31" s="46"/>
      <c r="AH31" s="141"/>
      <c r="AI31" s="69"/>
      <c r="AJ31" s="69"/>
      <c r="AK31" s="141"/>
      <c r="AL31" s="153">
        <f t="shared" si="3"/>
        <v>0</v>
      </c>
      <c r="AM31" s="284">
        <f t="shared" si="4"/>
        <v>0</v>
      </c>
      <c r="AN31" s="162">
        <f t="shared" si="5"/>
        <v>0</v>
      </c>
    </row>
    <row r="32" spans="1:40" ht="18" customHeight="1" thickBot="1">
      <c r="A32" s="103">
        <v>26</v>
      </c>
      <c r="B32" s="52"/>
      <c r="C32" s="128"/>
      <c r="D32" s="41"/>
      <c r="E32" s="43"/>
      <c r="F32" s="43"/>
      <c r="G32" s="329"/>
      <c r="H32" s="43"/>
      <c r="I32" s="43"/>
      <c r="J32" s="45"/>
      <c r="K32" s="132">
        <f t="shared" si="0"/>
        <v>0</v>
      </c>
      <c r="L32" s="44"/>
      <c r="M32" s="43"/>
      <c r="N32" s="43"/>
      <c r="O32" s="43"/>
      <c r="P32" s="43"/>
      <c r="Q32" s="43"/>
      <c r="R32" s="45"/>
      <c r="S32" s="132">
        <f t="shared" si="1"/>
        <v>0</v>
      </c>
      <c r="T32" s="78"/>
      <c r="U32" s="67"/>
      <c r="V32" s="43"/>
      <c r="W32" s="67"/>
      <c r="X32" s="67"/>
      <c r="Y32" s="67"/>
      <c r="Z32" s="138"/>
      <c r="AA32" s="132">
        <f t="shared" si="2"/>
        <v>0</v>
      </c>
      <c r="AB32" s="71"/>
      <c r="AC32" s="69"/>
      <c r="AD32" s="69"/>
      <c r="AE32" s="328"/>
      <c r="AF32" s="69"/>
      <c r="AG32" s="46"/>
      <c r="AH32" s="141"/>
      <c r="AI32" s="69"/>
      <c r="AJ32" s="69"/>
      <c r="AK32" s="141"/>
      <c r="AL32" s="153">
        <f t="shared" si="3"/>
        <v>0</v>
      </c>
      <c r="AM32" s="284">
        <f t="shared" si="4"/>
        <v>0</v>
      </c>
      <c r="AN32" s="162">
        <f t="shared" si="5"/>
        <v>0</v>
      </c>
    </row>
    <row r="33" spans="1:40" ht="18" customHeight="1" thickBot="1">
      <c r="A33" s="104">
        <v>27</v>
      </c>
      <c r="B33" s="52"/>
      <c r="C33" s="128"/>
      <c r="D33" s="41"/>
      <c r="E33" s="43"/>
      <c r="F33" s="43"/>
      <c r="G33" s="329"/>
      <c r="H33" s="43"/>
      <c r="I33" s="43"/>
      <c r="J33" s="45"/>
      <c r="K33" s="132">
        <f t="shared" si="0"/>
        <v>0</v>
      </c>
      <c r="L33" s="44"/>
      <c r="M33" s="43"/>
      <c r="N33" s="43"/>
      <c r="O33" s="43"/>
      <c r="P33" s="43"/>
      <c r="Q33" s="43"/>
      <c r="R33" s="45"/>
      <c r="S33" s="132">
        <f t="shared" si="1"/>
        <v>0</v>
      </c>
      <c r="T33" s="78"/>
      <c r="U33" s="67"/>
      <c r="V33" s="43"/>
      <c r="W33" s="67"/>
      <c r="X33" s="67"/>
      <c r="Y33" s="67"/>
      <c r="Z33" s="138"/>
      <c r="AA33" s="132">
        <f t="shared" si="2"/>
        <v>0</v>
      </c>
      <c r="AB33" s="71"/>
      <c r="AC33" s="69"/>
      <c r="AD33" s="69"/>
      <c r="AE33" s="328"/>
      <c r="AF33" s="69"/>
      <c r="AG33" s="46"/>
      <c r="AH33" s="141"/>
      <c r="AI33" s="69"/>
      <c r="AJ33" s="69"/>
      <c r="AK33" s="141"/>
      <c r="AL33" s="153">
        <f t="shared" si="3"/>
        <v>0</v>
      </c>
      <c r="AM33" s="284">
        <f t="shared" si="4"/>
        <v>0</v>
      </c>
      <c r="AN33" s="162">
        <f t="shared" si="5"/>
        <v>0</v>
      </c>
    </row>
    <row r="34" spans="1:40" ht="18" customHeight="1" thickBot="1">
      <c r="A34" s="19"/>
      <c r="B34" s="52"/>
      <c r="C34" s="128"/>
      <c r="D34" s="41"/>
      <c r="E34" s="43"/>
      <c r="F34" s="43"/>
      <c r="G34" s="329"/>
      <c r="H34" s="43"/>
      <c r="I34" s="43"/>
      <c r="J34" s="45"/>
      <c r="K34" s="132">
        <f t="shared" si="0"/>
        <v>0</v>
      </c>
      <c r="L34" s="44"/>
      <c r="M34" s="43"/>
      <c r="N34" s="43"/>
      <c r="O34" s="43"/>
      <c r="P34" s="43"/>
      <c r="Q34" s="43"/>
      <c r="R34" s="45"/>
      <c r="S34" s="132">
        <f t="shared" si="1"/>
        <v>0</v>
      </c>
      <c r="T34" s="78"/>
      <c r="U34" s="67"/>
      <c r="V34" s="43"/>
      <c r="W34" s="67"/>
      <c r="X34" s="67"/>
      <c r="Y34" s="67"/>
      <c r="Z34" s="138"/>
      <c r="AA34" s="132">
        <f t="shared" si="2"/>
        <v>0</v>
      </c>
      <c r="AB34" s="73"/>
      <c r="AC34" s="72"/>
      <c r="AD34" s="72"/>
      <c r="AE34" s="327"/>
      <c r="AF34" s="72"/>
      <c r="AG34" s="316"/>
      <c r="AH34" s="147"/>
      <c r="AI34" s="72"/>
      <c r="AJ34" s="72"/>
      <c r="AK34" s="147"/>
      <c r="AL34" s="153">
        <f t="shared" si="3"/>
        <v>0</v>
      </c>
      <c r="AM34" s="284">
        <f t="shared" si="4"/>
        <v>0</v>
      </c>
      <c r="AN34" s="162">
        <f t="shared" si="5"/>
        <v>0</v>
      </c>
    </row>
    <row r="35" spans="1:40" ht="18" customHeight="1" thickBot="1">
      <c r="A35" s="19"/>
      <c r="B35" s="52"/>
      <c r="C35" s="128"/>
      <c r="D35" s="41"/>
      <c r="E35" s="43"/>
      <c r="F35" s="43"/>
      <c r="G35" s="329"/>
      <c r="H35" s="43"/>
      <c r="I35" s="43"/>
      <c r="J35" s="45"/>
      <c r="K35" s="132">
        <f t="shared" si="0"/>
        <v>0</v>
      </c>
      <c r="L35" s="44"/>
      <c r="M35" s="43"/>
      <c r="N35" s="43"/>
      <c r="O35" s="43"/>
      <c r="P35" s="43"/>
      <c r="Q35" s="43"/>
      <c r="R35" s="45"/>
      <c r="S35" s="132">
        <f t="shared" si="1"/>
        <v>0</v>
      </c>
      <c r="T35" s="78"/>
      <c r="U35" s="67"/>
      <c r="V35" s="43"/>
      <c r="W35" s="67"/>
      <c r="X35" s="67"/>
      <c r="Y35" s="67"/>
      <c r="Z35" s="138"/>
      <c r="AA35" s="132">
        <f t="shared" si="2"/>
        <v>0</v>
      </c>
      <c r="AB35" s="73"/>
      <c r="AC35" s="72"/>
      <c r="AD35" s="72"/>
      <c r="AE35" s="327"/>
      <c r="AF35" s="72"/>
      <c r="AG35" s="316"/>
      <c r="AH35" s="147"/>
      <c r="AI35" s="72"/>
      <c r="AJ35" s="72"/>
      <c r="AK35" s="147"/>
      <c r="AL35" s="153">
        <f t="shared" si="3"/>
        <v>0</v>
      </c>
      <c r="AM35" s="284">
        <f t="shared" si="4"/>
        <v>0</v>
      </c>
      <c r="AN35" s="162">
        <f t="shared" si="5"/>
        <v>0</v>
      </c>
    </row>
    <row r="36" spans="1:40" ht="18" customHeight="1" thickBot="1">
      <c r="A36" s="32"/>
      <c r="B36" s="83"/>
      <c r="C36" s="128"/>
      <c r="D36" s="41"/>
      <c r="E36" s="43"/>
      <c r="F36" s="43"/>
      <c r="G36" s="329"/>
      <c r="H36" s="43"/>
      <c r="I36" s="43"/>
      <c r="J36" s="45"/>
      <c r="K36" s="132">
        <f t="shared" si="0"/>
        <v>0</v>
      </c>
      <c r="L36" s="44"/>
      <c r="M36" s="43"/>
      <c r="N36" s="43"/>
      <c r="O36" s="43"/>
      <c r="P36" s="43"/>
      <c r="Q36" s="43"/>
      <c r="R36" s="45"/>
      <c r="S36" s="132">
        <f t="shared" si="1"/>
        <v>0</v>
      </c>
      <c r="T36" s="78"/>
      <c r="U36" s="67"/>
      <c r="V36" s="43"/>
      <c r="W36" s="67"/>
      <c r="X36" s="67"/>
      <c r="Y36" s="67"/>
      <c r="Z36" s="138"/>
      <c r="AA36" s="132">
        <f t="shared" si="2"/>
        <v>0</v>
      </c>
      <c r="AB36" s="73"/>
      <c r="AC36" s="72"/>
      <c r="AD36" s="72"/>
      <c r="AE36" s="327"/>
      <c r="AF36" s="72"/>
      <c r="AG36" s="316"/>
      <c r="AH36" s="147"/>
      <c r="AI36" s="72"/>
      <c r="AJ36" s="72"/>
      <c r="AK36" s="147"/>
      <c r="AL36" s="153">
        <f t="shared" si="3"/>
        <v>0</v>
      </c>
      <c r="AM36" s="284">
        <f t="shared" si="4"/>
        <v>0</v>
      </c>
      <c r="AN36" s="162">
        <f t="shared" si="5"/>
        <v>0</v>
      </c>
    </row>
    <row r="37" spans="1:40" ht="18" customHeight="1" thickBot="1">
      <c r="A37" s="32"/>
      <c r="B37" s="53"/>
      <c r="C37" s="128"/>
      <c r="D37" s="41"/>
      <c r="E37" s="43"/>
      <c r="F37" s="43"/>
      <c r="G37" s="329"/>
      <c r="H37" s="43"/>
      <c r="I37" s="43"/>
      <c r="J37" s="45"/>
      <c r="K37" s="132">
        <f t="shared" si="0"/>
        <v>0</v>
      </c>
      <c r="L37" s="44"/>
      <c r="M37" s="43"/>
      <c r="N37" s="43"/>
      <c r="O37" s="43"/>
      <c r="P37" s="43"/>
      <c r="Q37" s="43"/>
      <c r="R37" s="45"/>
      <c r="S37" s="132">
        <f t="shared" si="1"/>
        <v>0</v>
      </c>
      <c r="T37" s="78"/>
      <c r="U37" s="67"/>
      <c r="V37" s="43"/>
      <c r="W37" s="67"/>
      <c r="X37" s="67"/>
      <c r="Y37" s="67"/>
      <c r="Z37" s="138"/>
      <c r="AA37" s="132">
        <f t="shared" si="2"/>
        <v>0</v>
      </c>
      <c r="AB37" s="73"/>
      <c r="AC37" s="72"/>
      <c r="AD37" s="72"/>
      <c r="AE37" s="327"/>
      <c r="AF37" s="72"/>
      <c r="AG37" s="316"/>
      <c r="AH37" s="147"/>
      <c r="AI37" s="72"/>
      <c r="AJ37" s="72"/>
      <c r="AK37" s="147"/>
      <c r="AL37" s="153">
        <f t="shared" si="3"/>
        <v>0</v>
      </c>
      <c r="AM37" s="284">
        <f t="shared" si="4"/>
        <v>0</v>
      </c>
      <c r="AN37" s="162">
        <f t="shared" si="5"/>
        <v>0</v>
      </c>
    </row>
    <row r="38" spans="1:40" s="278" customFormat="1" ht="18" customHeight="1" thickBot="1">
      <c r="A38" s="34" t="s">
        <v>26</v>
      </c>
      <c r="B38" s="22" t="s">
        <v>86</v>
      </c>
      <c r="C38" s="30"/>
      <c r="D38" s="25"/>
      <c r="E38" s="348"/>
      <c r="F38" s="348"/>
      <c r="G38" s="365"/>
      <c r="H38" s="348"/>
      <c r="I38" s="348"/>
      <c r="J38" s="349"/>
      <c r="K38" s="350">
        <f t="shared" si="0"/>
        <v>0</v>
      </c>
      <c r="L38" s="351"/>
      <c r="M38" s="348"/>
      <c r="N38" s="348"/>
      <c r="O38" s="348"/>
      <c r="P38" s="348"/>
      <c r="Q38" s="348"/>
      <c r="R38" s="349"/>
      <c r="S38" s="350">
        <f t="shared" si="1"/>
        <v>0</v>
      </c>
      <c r="T38" s="352"/>
      <c r="U38" s="353"/>
      <c r="V38" s="348"/>
      <c r="W38" s="353"/>
      <c r="X38" s="353"/>
      <c r="Y38" s="353"/>
      <c r="Z38" s="354"/>
      <c r="AA38" s="350">
        <f t="shared" si="2"/>
        <v>0</v>
      </c>
      <c r="AB38" s="355"/>
      <c r="AC38" s="356"/>
      <c r="AD38" s="356"/>
      <c r="AE38" s="357"/>
      <c r="AF38" s="356"/>
      <c r="AG38" s="358"/>
      <c r="AH38" s="359"/>
      <c r="AI38" s="356"/>
      <c r="AJ38" s="356"/>
      <c r="AK38" s="359"/>
      <c r="AL38" s="360">
        <f t="shared" si="3"/>
        <v>0</v>
      </c>
      <c r="AM38" s="284">
        <f t="shared" si="4"/>
        <v>0</v>
      </c>
      <c r="AN38" s="361">
        <f t="shared" si="5"/>
        <v>0</v>
      </c>
    </row>
    <row r="39" spans="1:40" ht="18" customHeight="1" thickBot="1">
      <c r="A39" s="20">
        <v>1</v>
      </c>
      <c r="B39" s="51" t="s">
        <v>27</v>
      </c>
      <c r="C39" s="26">
        <v>4.8899999999999997</v>
      </c>
      <c r="D39" s="26"/>
      <c r="E39" s="43"/>
      <c r="F39" s="43"/>
      <c r="G39" s="329"/>
      <c r="H39" s="43"/>
      <c r="I39" s="43"/>
      <c r="J39" s="45"/>
      <c r="K39" s="132">
        <f t="shared" si="0"/>
        <v>0</v>
      </c>
      <c r="L39" s="44"/>
      <c r="M39" s="43"/>
      <c r="N39" s="43"/>
      <c r="O39" s="43"/>
      <c r="P39" s="43"/>
      <c r="Q39" s="43"/>
      <c r="R39" s="45"/>
      <c r="S39" s="132">
        <f t="shared" si="1"/>
        <v>0</v>
      </c>
      <c r="T39" s="78"/>
      <c r="U39" s="67"/>
      <c r="V39" s="43"/>
      <c r="W39" s="67"/>
      <c r="X39" s="67"/>
      <c r="Y39" s="67"/>
      <c r="Z39" s="138"/>
      <c r="AA39" s="132">
        <f t="shared" si="2"/>
        <v>0</v>
      </c>
      <c r="AB39" s="78"/>
      <c r="AC39" s="67"/>
      <c r="AD39" s="67"/>
      <c r="AE39" s="329"/>
      <c r="AF39" s="67"/>
      <c r="AG39" s="43"/>
      <c r="AH39" s="138"/>
      <c r="AI39" s="67"/>
      <c r="AJ39" s="67"/>
      <c r="AK39" s="138"/>
      <c r="AL39" s="153">
        <f t="shared" si="3"/>
        <v>0</v>
      </c>
      <c r="AM39" s="284">
        <f t="shared" si="4"/>
        <v>0</v>
      </c>
      <c r="AN39" s="162">
        <f t="shared" si="5"/>
        <v>0</v>
      </c>
    </row>
    <row r="40" spans="1:40" ht="18" customHeight="1" thickBot="1">
      <c r="A40" s="20">
        <v>2</v>
      </c>
      <c r="B40" s="52" t="s">
        <v>28</v>
      </c>
      <c r="C40" s="24">
        <v>6.66</v>
      </c>
      <c r="D40" s="24"/>
      <c r="E40" s="43"/>
      <c r="F40" s="43"/>
      <c r="G40" s="329"/>
      <c r="H40" s="43"/>
      <c r="I40" s="43"/>
      <c r="J40" s="45"/>
      <c r="K40" s="132">
        <f t="shared" si="0"/>
        <v>0</v>
      </c>
      <c r="L40" s="78"/>
      <c r="M40" s="43"/>
      <c r="N40" s="43"/>
      <c r="O40" s="43"/>
      <c r="P40" s="43"/>
      <c r="Q40" s="43"/>
      <c r="R40" s="45"/>
      <c r="S40" s="132">
        <f t="shared" si="1"/>
        <v>0</v>
      </c>
      <c r="T40" s="78"/>
      <c r="U40" s="67"/>
      <c r="V40" s="43"/>
      <c r="W40" s="67"/>
      <c r="X40" s="67"/>
      <c r="Y40" s="67"/>
      <c r="Z40" s="138"/>
      <c r="AA40" s="132">
        <f t="shared" si="2"/>
        <v>0</v>
      </c>
      <c r="AB40" s="78"/>
      <c r="AC40" s="67"/>
      <c r="AD40" s="67"/>
      <c r="AE40" s="329"/>
      <c r="AF40" s="67"/>
      <c r="AG40" s="43"/>
      <c r="AH40" s="138"/>
      <c r="AI40" s="67"/>
      <c r="AJ40" s="67"/>
      <c r="AK40" s="138"/>
      <c r="AL40" s="153">
        <f t="shared" si="3"/>
        <v>0</v>
      </c>
      <c r="AM40" s="284">
        <f t="shared" si="4"/>
        <v>0</v>
      </c>
      <c r="AN40" s="162">
        <f t="shared" si="5"/>
        <v>0</v>
      </c>
    </row>
    <row r="41" spans="1:40" ht="18" customHeight="1" thickBot="1">
      <c r="A41" s="20">
        <v>3</v>
      </c>
      <c r="B41" s="52" t="s">
        <v>29</v>
      </c>
      <c r="C41" s="24">
        <v>19.989999999999998</v>
      </c>
      <c r="D41" s="24"/>
      <c r="E41" s="43"/>
      <c r="F41" s="43"/>
      <c r="G41" s="329"/>
      <c r="H41" s="43"/>
      <c r="I41" s="43"/>
      <c r="J41" s="45"/>
      <c r="K41" s="132">
        <f t="shared" si="0"/>
        <v>0</v>
      </c>
      <c r="L41" s="44"/>
      <c r="M41" s="43"/>
      <c r="N41" s="43"/>
      <c r="O41" s="43"/>
      <c r="P41" s="43"/>
      <c r="Q41" s="43"/>
      <c r="R41" s="45"/>
      <c r="S41" s="132">
        <f t="shared" si="1"/>
        <v>0</v>
      </c>
      <c r="T41" s="78"/>
      <c r="U41" s="67"/>
      <c r="V41" s="43"/>
      <c r="W41" s="67"/>
      <c r="X41" s="67"/>
      <c r="Y41" s="67"/>
      <c r="Z41" s="138"/>
      <c r="AA41" s="132">
        <f t="shared" si="2"/>
        <v>0</v>
      </c>
      <c r="AB41" s="78"/>
      <c r="AC41" s="67"/>
      <c r="AD41" s="67"/>
      <c r="AE41" s="329"/>
      <c r="AF41" s="67"/>
      <c r="AG41" s="43"/>
      <c r="AH41" s="138"/>
      <c r="AI41" s="67"/>
      <c r="AJ41" s="67"/>
      <c r="AK41" s="138"/>
      <c r="AL41" s="153">
        <f t="shared" si="3"/>
        <v>0</v>
      </c>
      <c r="AM41" s="284">
        <f t="shared" si="4"/>
        <v>0</v>
      </c>
      <c r="AN41" s="162">
        <f t="shared" si="5"/>
        <v>0</v>
      </c>
    </row>
    <row r="42" spans="1:40" ht="18" customHeight="1" thickBot="1">
      <c r="A42" s="20">
        <v>4</v>
      </c>
      <c r="B42" s="52" t="s">
        <v>30</v>
      </c>
      <c r="C42" s="24">
        <v>23.32</v>
      </c>
      <c r="D42" s="24"/>
      <c r="E42" s="43"/>
      <c r="F42" s="43"/>
      <c r="G42" s="329"/>
      <c r="H42" s="43"/>
      <c r="I42" s="43"/>
      <c r="J42" s="45"/>
      <c r="K42" s="132">
        <f t="shared" si="0"/>
        <v>0</v>
      </c>
      <c r="L42" s="44"/>
      <c r="M42" s="43"/>
      <c r="N42" s="43"/>
      <c r="O42" s="43"/>
      <c r="P42" s="43"/>
      <c r="Q42" s="43"/>
      <c r="R42" s="45"/>
      <c r="S42" s="132">
        <f t="shared" si="1"/>
        <v>0</v>
      </c>
      <c r="T42" s="78"/>
      <c r="U42" s="67"/>
      <c r="V42" s="43"/>
      <c r="W42" s="67"/>
      <c r="X42" s="67"/>
      <c r="Y42" s="67"/>
      <c r="Z42" s="138"/>
      <c r="AA42" s="132">
        <f t="shared" si="2"/>
        <v>0</v>
      </c>
      <c r="AB42" s="78"/>
      <c r="AC42" s="67"/>
      <c r="AD42" s="67"/>
      <c r="AE42" s="329"/>
      <c r="AF42" s="67"/>
      <c r="AG42" s="43"/>
      <c r="AH42" s="138"/>
      <c r="AI42" s="67"/>
      <c r="AJ42" s="67"/>
      <c r="AK42" s="138"/>
      <c r="AL42" s="153">
        <f t="shared" si="3"/>
        <v>0</v>
      </c>
      <c r="AM42" s="284">
        <f t="shared" si="4"/>
        <v>0</v>
      </c>
      <c r="AN42" s="162">
        <f t="shared" si="5"/>
        <v>0</v>
      </c>
    </row>
    <row r="43" spans="1:40" ht="18" customHeight="1" thickBot="1">
      <c r="A43" s="20">
        <v>5</v>
      </c>
      <c r="B43" s="52" t="s">
        <v>31</v>
      </c>
      <c r="C43" s="24">
        <v>26.65</v>
      </c>
      <c r="D43" s="24"/>
      <c r="E43" s="43"/>
      <c r="F43" s="43"/>
      <c r="G43" s="329"/>
      <c r="H43" s="43"/>
      <c r="I43" s="43"/>
      <c r="J43" s="45"/>
      <c r="K43" s="132">
        <f t="shared" si="0"/>
        <v>0</v>
      </c>
      <c r="L43" s="44"/>
      <c r="M43" s="43"/>
      <c r="N43" s="43"/>
      <c r="O43" s="43"/>
      <c r="P43" s="43"/>
      <c r="Q43" s="43"/>
      <c r="R43" s="45"/>
      <c r="S43" s="132">
        <f t="shared" si="1"/>
        <v>0</v>
      </c>
      <c r="T43" s="78"/>
      <c r="U43" s="67"/>
      <c r="V43" s="43"/>
      <c r="W43" s="67"/>
      <c r="X43" s="67"/>
      <c r="Y43" s="67"/>
      <c r="Z43" s="138"/>
      <c r="AA43" s="132">
        <f t="shared" si="2"/>
        <v>0</v>
      </c>
      <c r="AB43" s="78"/>
      <c r="AC43" s="67"/>
      <c r="AD43" s="67"/>
      <c r="AE43" s="329"/>
      <c r="AF43" s="67"/>
      <c r="AG43" s="43"/>
      <c r="AH43" s="138"/>
      <c r="AI43" s="67"/>
      <c r="AJ43" s="67"/>
      <c r="AK43" s="138"/>
      <c r="AL43" s="153">
        <f t="shared" si="3"/>
        <v>0</v>
      </c>
      <c r="AM43" s="284">
        <f t="shared" si="4"/>
        <v>0</v>
      </c>
      <c r="AN43" s="162">
        <f t="shared" si="5"/>
        <v>0</v>
      </c>
    </row>
    <row r="44" spans="1:40" ht="18" customHeight="1" thickBot="1">
      <c r="A44" s="20">
        <v>6</v>
      </c>
      <c r="B44" s="52" t="s">
        <v>32</v>
      </c>
      <c r="C44" s="24">
        <v>33.31</v>
      </c>
      <c r="D44" s="24"/>
      <c r="E44" s="43"/>
      <c r="F44" s="43"/>
      <c r="G44" s="329"/>
      <c r="H44" s="43"/>
      <c r="I44" s="43"/>
      <c r="J44" s="45"/>
      <c r="K44" s="132">
        <f t="shared" si="0"/>
        <v>0</v>
      </c>
      <c r="L44" s="44"/>
      <c r="M44" s="43"/>
      <c r="N44" s="43"/>
      <c r="O44" s="43"/>
      <c r="P44" s="43"/>
      <c r="Q44" s="43"/>
      <c r="R44" s="45"/>
      <c r="S44" s="132">
        <f t="shared" si="1"/>
        <v>0</v>
      </c>
      <c r="T44" s="78"/>
      <c r="U44" s="67"/>
      <c r="V44" s="43"/>
      <c r="W44" s="67"/>
      <c r="X44" s="67"/>
      <c r="Y44" s="67"/>
      <c r="Z44" s="138"/>
      <c r="AA44" s="132">
        <f t="shared" si="2"/>
        <v>0</v>
      </c>
      <c r="AB44" s="78"/>
      <c r="AC44" s="67"/>
      <c r="AD44" s="67"/>
      <c r="AE44" s="329"/>
      <c r="AF44" s="67"/>
      <c r="AG44" s="43"/>
      <c r="AH44" s="138"/>
      <c r="AI44" s="67"/>
      <c r="AJ44" s="67"/>
      <c r="AK44" s="138"/>
      <c r="AL44" s="153">
        <f t="shared" si="3"/>
        <v>0</v>
      </c>
      <c r="AM44" s="284">
        <f t="shared" si="4"/>
        <v>0</v>
      </c>
      <c r="AN44" s="162">
        <f t="shared" si="5"/>
        <v>0</v>
      </c>
    </row>
    <row r="45" spans="1:40" ht="18" customHeight="1" thickBot="1">
      <c r="A45" s="20">
        <v>7</v>
      </c>
      <c r="B45" s="52" t="s">
        <v>33</v>
      </c>
      <c r="C45" s="24">
        <v>36.65</v>
      </c>
      <c r="D45" s="24"/>
      <c r="E45" s="43"/>
      <c r="F45" s="43"/>
      <c r="G45" s="329"/>
      <c r="H45" s="43"/>
      <c r="I45" s="43"/>
      <c r="J45" s="45"/>
      <c r="K45" s="132">
        <f t="shared" si="0"/>
        <v>0</v>
      </c>
      <c r="L45" s="44"/>
      <c r="M45" s="43"/>
      <c r="N45" s="43"/>
      <c r="O45" s="43"/>
      <c r="P45" s="43"/>
      <c r="Q45" s="43"/>
      <c r="R45" s="45"/>
      <c r="S45" s="132">
        <f t="shared" si="1"/>
        <v>0</v>
      </c>
      <c r="T45" s="78"/>
      <c r="U45" s="67"/>
      <c r="V45" s="43"/>
      <c r="W45" s="67"/>
      <c r="X45" s="67"/>
      <c r="Y45" s="67"/>
      <c r="Z45" s="138"/>
      <c r="AA45" s="132">
        <f t="shared" si="2"/>
        <v>0</v>
      </c>
      <c r="AB45" s="78"/>
      <c r="AC45" s="67"/>
      <c r="AD45" s="67"/>
      <c r="AE45" s="329"/>
      <c r="AF45" s="67"/>
      <c r="AG45" s="43"/>
      <c r="AH45" s="138"/>
      <c r="AI45" s="67"/>
      <c r="AJ45" s="67"/>
      <c r="AK45" s="138"/>
      <c r="AL45" s="153">
        <f t="shared" si="3"/>
        <v>0</v>
      </c>
      <c r="AM45" s="284">
        <f t="shared" si="4"/>
        <v>0</v>
      </c>
      <c r="AN45" s="162">
        <f t="shared" si="5"/>
        <v>0</v>
      </c>
    </row>
    <row r="46" spans="1:40" ht="18" customHeight="1" thickBot="1">
      <c r="A46" s="20">
        <v>8</v>
      </c>
      <c r="B46" s="52" t="s">
        <v>34</v>
      </c>
      <c r="C46" s="24">
        <v>39.979999999999997</v>
      </c>
      <c r="D46" s="24"/>
      <c r="E46" s="43"/>
      <c r="F46" s="43"/>
      <c r="G46" s="329"/>
      <c r="H46" s="43"/>
      <c r="I46" s="43"/>
      <c r="J46" s="45"/>
      <c r="K46" s="132">
        <f t="shared" si="0"/>
        <v>0</v>
      </c>
      <c r="L46" s="44"/>
      <c r="M46" s="43"/>
      <c r="N46" s="43"/>
      <c r="O46" s="43"/>
      <c r="P46" s="43"/>
      <c r="Q46" s="43"/>
      <c r="R46" s="45"/>
      <c r="S46" s="132">
        <f t="shared" si="1"/>
        <v>0</v>
      </c>
      <c r="T46" s="78"/>
      <c r="U46" s="67"/>
      <c r="V46" s="43"/>
      <c r="W46" s="67"/>
      <c r="X46" s="67"/>
      <c r="Y46" s="67"/>
      <c r="Z46" s="138"/>
      <c r="AA46" s="132">
        <f t="shared" si="2"/>
        <v>0</v>
      </c>
      <c r="AB46" s="78"/>
      <c r="AC46" s="67"/>
      <c r="AD46" s="67"/>
      <c r="AE46" s="329"/>
      <c r="AF46" s="67"/>
      <c r="AG46" s="43"/>
      <c r="AH46" s="138"/>
      <c r="AI46" s="67"/>
      <c r="AJ46" s="67"/>
      <c r="AK46" s="138"/>
      <c r="AL46" s="153">
        <f t="shared" si="3"/>
        <v>0</v>
      </c>
      <c r="AM46" s="284">
        <f t="shared" si="4"/>
        <v>0</v>
      </c>
      <c r="AN46" s="162">
        <f t="shared" si="5"/>
        <v>0</v>
      </c>
    </row>
    <row r="47" spans="1:40" ht="18" customHeight="1" thickBot="1">
      <c r="A47" s="20">
        <v>9</v>
      </c>
      <c r="B47" s="52" t="s">
        <v>35</v>
      </c>
      <c r="C47" s="24">
        <v>43.31</v>
      </c>
      <c r="D47" s="24"/>
      <c r="E47" s="43"/>
      <c r="F47" s="43"/>
      <c r="G47" s="329"/>
      <c r="H47" s="43"/>
      <c r="I47" s="43"/>
      <c r="J47" s="45"/>
      <c r="K47" s="132">
        <f t="shared" si="0"/>
        <v>0</v>
      </c>
      <c r="L47" s="44"/>
      <c r="M47" s="43"/>
      <c r="N47" s="43"/>
      <c r="O47" s="43"/>
      <c r="P47" s="43"/>
      <c r="Q47" s="43"/>
      <c r="R47" s="45"/>
      <c r="S47" s="132">
        <f t="shared" si="1"/>
        <v>0</v>
      </c>
      <c r="T47" s="78"/>
      <c r="U47" s="67"/>
      <c r="V47" s="43"/>
      <c r="W47" s="67"/>
      <c r="X47" s="67"/>
      <c r="Y47" s="67"/>
      <c r="Z47" s="138"/>
      <c r="AA47" s="132">
        <f t="shared" si="2"/>
        <v>0</v>
      </c>
      <c r="AB47" s="78"/>
      <c r="AC47" s="67"/>
      <c r="AD47" s="67"/>
      <c r="AE47" s="329"/>
      <c r="AF47" s="67"/>
      <c r="AG47" s="43"/>
      <c r="AH47" s="138"/>
      <c r="AI47" s="67"/>
      <c r="AJ47" s="67"/>
      <c r="AK47" s="138"/>
      <c r="AL47" s="153">
        <f t="shared" si="3"/>
        <v>0</v>
      </c>
      <c r="AM47" s="284">
        <f t="shared" si="4"/>
        <v>0</v>
      </c>
      <c r="AN47" s="162">
        <f t="shared" si="5"/>
        <v>0</v>
      </c>
    </row>
    <row r="48" spans="1:40" ht="18" customHeight="1" thickBot="1">
      <c r="A48" s="20">
        <v>10</v>
      </c>
      <c r="B48" s="52" t="s">
        <v>36</v>
      </c>
      <c r="C48" s="24">
        <v>46.64</v>
      </c>
      <c r="D48" s="24"/>
      <c r="E48" s="43"/>
      <c r="F48" s="43"/>
      <c r="G48" s="329"/>
      <c r="H48" s="43"/>
      <c r="I48" s="43"/>
      <c r="J48" s="45"/>
      <c r="K48" s="132">
        <f t="shared" si="0"/>
        <v>0</v>
      </c>
      <c r="L48" s="44"/>
      <c r="M48" s="43"/>
      <c r="N48" s="43"/>
      <c r="O48" s="43"/>
      <c r="P48" s="43"/>
      <c r="Q48" s="43"/>
      <c r="R48" s="45"/>
      <c r="S48" s="132">
        <f t="shared" si="1"/>
        <v>0</v>
      </c>
      <c r="T48" s="78"/>
      <c r="U48" s="67"/>
      <c r="V48" s="43"/>
      <c r="W48" s="67"/>
      <c r="X48" s="67"/>
      <c r="Y48" s="67"/>
      <c r="Z48" s="138"/>
      <c r="AA48" s="132">
        <f t="shared" si="2"/>
        <v>0</v>
      </c>
      <c r="AB48" s="78"/>
      <c r="AC48" s="67"/>
      <c r="AD48" s="67"/>
      <c r="AE48" s="329"/>
      <c r="AF48" s="67"/>
      <c r="AG48" s="43"/>
      <c r="AH48" s="138"/>
      <c r="AI48" s="67"/>
      <c r="AJ48" s="67"/>
      <c r="AK48" s="138"/>
      <c r="AL48" s="153">
        <f t="shared" si="3"/>
        <v>0</v>
      </c>
      <c r="AM48" s="284">
        <f t="shared" si="4"/>
        <v>0</v>
      </c>
      <c r="AN48" s="162">
        <f t="shared" si="5"/>
        <v>0</v>
      </c>
    </row>
    <row r="49" spans="1:40" ht="18" customHeight="1" thickBot="1">
      <c r="A49" s="20">
        <v>11</v>
      </c>
      <c r="B49" s="52" t="s">
        <v>37</v>
      </c>
      <c r="C49" s="27">
        <v>3.11</v>
      </c>
      <c r="D49" s="27"/>
      <c r="E49" s="47"/>
      <c r="F49" s="47"/>
      <c r="G49" s="333"/>
      <c r="H49" s="47"/>
      <c r="I49" s="47"/>
      <c r="J49" s="49"/>
      <c r="K49" s="132">
        <f t="shared" si="0"/>
        <v>0</v>
      </c>
      <c r="L49" s="48"/>
      <c r="M49" s="47"/>
      <c r="N49" s="47"/>
      <c r="O49" s="47"/>
      <c r="P49" s="47"/>
      <c r="Q49" s="47"/>
      <c r="R49" s="49"/>
      <c r="S49" s="132">
        <f t="shared" si="1"/>
        <v>0</v>
      </c>
      <c r="T49" s="75"/>
      <c r="U49" s="74"/>
      <c r="V49" s="47"/>
      <c r="W49" s="74"/>
      <c r="X49" s="74"/>
      <c r="Y49" s="74"/>
      <c r="Z49" s="49">
        <v>1</v>
      </c>
      <c r="AA49" s="132">
        <f t="shared" si="2"/>
        <v>1</v>
      </c>
      <c r="AB49" s="75"/>
      <c r="AC49" s="74"/>
      <c r="AD49" s="74"/>
      <c r="AE49" s="333"/>
      <c r="AF49" s="74"/>
      <c r="AG49" s="47"/>
      <c r="AH49" s="139"/>
      <c r="AI49" s="74"/>
      <c r="AJ49" s="74"/>
      <c r="AK49" s="139"/>
      <c r="AL49" s="153">
        <f t="shared" si="3"/>
        <v>0</v>
      </c>
      <c r="AM49" s="284">
        <f t="shared" si="4"/>
        <v>1</v>
      </c>
      <c r="AN49" s="162">
        <f t="shared" si="5"/>
        <v>3.11</v>
      </c>
    </row>
    <row r="50" spans="1:40" ht="18" customHeight="1" thickBot="1">
      <c r="A50" s="20">
        <v>12</v>
      </c>
      <c r="B50" s="54" t="s">
        <v>50</v>
      </c>
      <c r="C50" s="369">
        <v>6</v>
      </c>
      <c r="D50" s="27"/>
      <c r="E50" s="183"/>
      <c r="F50" s="183"/>
      <c r="G50" s="331"/>
      <c r="H50" s="183"/>
      <c r="I50" s="183"/>
      <c r="J50" s="184"/>
      <c r="K50" s="132">
        <f t="shared" si="0"/>
        <v>0</v>
      </c>
      <c r="L50" s="182"/>
      <c r="M50" s="183"/>
      <c r="N50" s="183"/>
      <c r="O50" s="183"/>
      <c r="P50" s="183"/>
      <c r="Q50" s="183"/>
      <c r="R50" s="184"/>
      <c r="S50" s="132">
        <f t="shared" si="1"/>
        <v>0</v>
      </c>
      <c r="T50" s="185"/>
      <c r="U50" s="186"/>
      <c r="V50" s="183"/>
      <c r="W50" s="186"/>
      <c r="X50" s="186"/>
      <c r="Y50" s="186"/>
      <c r="Z50" s="187"/>
      <c r="AA50" s="132">
        <f t="shared" si="2"/>
        <v>0</v>
      </c>
      <c r="AB50" s="188"/>
      <c r="AC50" s="189"/>
      <c r="AD50" s="189"/>
      <c r="AE50" s="334"/>
      <c r="AF50" s="189"/>
      <c r="AG50" s="318"/>
      <c r="AH50" s="190"/>
      <c r="AI50" s="191"/>
      <c r="AJ50" s="191"/>
      <c r="AK50" s="192"/>
      <c r="AL50" s="153">
        <f t="shared" si="3"/>
        <v>0</v>
      </c>
      <c r="AM50" s="284">
        <f t="shared" si="4"/>
        <v>0</v>
      </c>
      <c r="AN50" s="162">
        <f t="shared" si="5"/>
        <v>0</v>
      </c>
    </row>
    <row r="51" spans="1:40" ht="18" customHeight="1" thickBot="1">
      <c r="A51" s="20">
        <v>13</v>
      </c>
      <c r="B51" s="54" t="s">
        <v>92</v>
      </c>
      <c r="C51" s="27">
        <v>7.81</v>
      </c>
      <c r="D51" s="27"/>
      <c r="E51" s="40"/>
      <c r="F51" s="40"/>
      <c r="G51" s="330"/>
      <c r="H51" s="40"/>
      <c r="I51" s="40"/>
      <c r="J51" s="42"/>
      <c r="K51" s="132">
        <f t="shared" si="0"/>
        <v>0</v>
      </c>
      <c r="L51" s="60"/>
      <c r="M51" s="40"/>
      <c r="N51" s="59"/>
      <c r="O51" s="59"/>
      <c r="P51" s="59"/>
      <c r="Q51" s="59"/>
      <c r="R51" s="61"/>
      <c r="S51" s="132">
        <f t="shared" si="1"/>
        <v>0</v>
      </c>
      <c r="T51" s="79"/>
      <c r="U51" s="58"/>
      <c r="V51" s="40"/>
      <c r="W51" s="58"/>
      <c r="X51" s="58"/>
      <c r="Y51" s="58"/>
      <c r="Z51" s="85"/>
      <c r="AA51" s="132">
        <f t="shared" si="2"/>
        <v>0</v>
      </c>
      <c r="AB51" s="79"/>
      <c r="AC51" s="58"/>
      <c r="AD51" s="58"/>
      <c r="AE51" s="330"/>
      <c r="AF51" s="58"/>
      <c r="AG51" s="40"/>
      <c r="AH51" s="85"/>
      <c r="AI51" s="164"/>
      <c r="AJ51" s="58"/>
      <c r="AK51" s="85"/>
      <c r="AL51" s="153">
        <f t="shared" si="3"/>
        <v>0</v>
      </c>
      <c r="AM51" s="284">
        <f t="shared" si="4"/>
        <v>0</v>
      </c>
      <c r="AN51" s="162">
        <f t="shared" si="5"/>
        <v>0</v>
      </c>
    </row>
    <row r="52" spans="1:40" ht="18" customHeight="1" thickBot="1">
      <c r="A52" s="20">
        <v>14</v>
      </c>
      <c r="B52" s="54" t="s">
        <v>93</v>
      </c>
      <c r="C52" s="24">
        <v>8.6</v>
      </c>
      <c r="D52" s="24"/>
      <c r="E52" s="43"/>
      <c r="F52" s="43"/>
      <c r="G52" s="329"/>
      <c r="H52" s="43"/>
      <c r="I52" s="43"/>
      <c r="J52" s="45"/>
      <c r="K52" s="132">
        <f t="shared" si="0"/>
        <v>0</v>
      </c>
      <c r="L52" s="62"/>
      <c r="M52" s="43"/>
      <c r="N52" s="56"/>
      <c r="O52" s="56"/>
      <c r="P52" s="56"/>
      <c r="Q52" s="56"/>
      <c r="R52" s="63"/>
      <c r="S52" s="132">
        <f t="shared" si="1"/>
        <v>0</v>
      </c>
      <c r="T52" s="78"/>
      <c r="U52" s="67"/>
      <c r="V52" s="43"/>
      <c r="W52" s="67"/>
      <c r="X52" s="67"/>
      <c r="Y52" s="67"/>
      <c r="Z52" s="138"/>
      <c r="AA52" s="132">
        <f t="shared" si="2"/>
        <v>0</v>
      </c>
      <c r="AB52" s="73"/>
      <c r="AC52" s="72"/>
      <c r="AD52" s="72"/>
      <c r="AE52" s="327"/>
      <c r="AF52" s="72"/>
      <c r="AG52" s="316"/>
      <c r="AH52" s="147"/>
      <c r="AI52" s="72"/>
      <c r="AJ52" s="72"/>
      <c r="AK52" s="147"/>
      <c r="AL52" s="153">
        <f t="shared" si="3"/>
        <v>0</v>
      </c>
      <c r="AM52" s="284">
        <f t="shared" si="4"/>
        <v>0</v>
      </c>
      <c r="AN52" s="162">
        <f t="shared" si="5"/>
        <v>0</v>
      </c>
    </row>
    <row r="53" spans="1:40" ht="18" customHeight="1" thickBot="1">
      <c r="A53" s="20">
        <v>15</v>
      </c>
      <c r="B53" s="52" t="s">
        <v>68</v>
      </c>
      <c r="C53" s="24">
        <v>25</v>
      </c>
      <c r="D53" s="24"/>
      <c r="E53" s="43"/>
      <c r="F53" s="43"/>
      <c r="G53" s="329"/>
      <c r="H53" s="43"/>
      <c r="I53" s="43"/>
      <c r="J53" s="45"/>
      <c r="K53" s="132">
        <f t="shared" si="0"/>
        <v>0</v>
      </c>
      <c r="L53" s="62"/>
      <c r="M53" s="43"/>
      <c r="N53" s="56"/>
      <c r="O53" s="56"/>
      <c r="P53" s="56"/>
      <c r="Q53" s="56"/>
      <c r="R53" s="63"/>
      <c r="S53" s="132">
        <f t="shared" si="1"/>
        <v>0</v>
      </c>
      <c r="T53" s="78"/>
      <c r="U53" s="67"/>
      <c r="V53" s="43"/>
      <c r="W53" s="67"/>
      <c r="X53" s="67"/>
      <c r="Y53" s="67"/>
      <c r="Z53" s="138"/>
      <c r="AA53" s="132">
        <f t="shared" si="2"/>
        <v>0</v>
      </c>
      <c r="AB53" s="78"/>
      <c r="AC53" s="67"/>
      <c r="AD53" s="67"/>
      <c r="AE53" s="329"/>
      <c r="AF53" s="67"/>
      <c r="AG53" s="43"/>
      <c r="AH53" s="138"/>
      <c r="AI53" s="67"/>
      <c r="AJ53" s="67"/>
      <c r="AK53" s="138"/>
      <c r="AL53" s="153">
        <f t="shared" si="3"/>
        <v>0</v>
      </c>
      <c r="AM53" s="284">
        <f t="shared" si="4"/>
        <v>0</v>
      </c>
      <c r="AN53" s="162">
        <f t="shared" si="5"/>
        <v>0</v>
      </c>
    </row>
    <row r="54" spans="1:40" ht="18" customHeight="1" thickBot="1">
      <c r="A54" s="20">
        <v>16</v>
      </c>
      <c r="B54" s="52" t="s">
        <v>40</v>
      </c>
      <c r="C54" s="24">
        <v>5</v>
      </c>
      <c r="D54" s="24"/>
      <c r="E54" s="57"/>
      <c r="F54" s="57"/>
      <c r="G54" s="333"/>
      <c r="H54" s="47"/>
      <c r="I54" s="47"/>
      <c r="J54" s="49"/>
      <c r="K54" s="132">
        <f t="shared" si="0"/>
        <v>0</v>
      </c>
      <c r="L54" s="64"/>
      <c r="M54" s="47"/>
      <c r="N54" s="57"/>
      <c r="O54" s="57"/>
      <c r="P54" s="57"/>
      <c r="Q54" s="57"/>
      <c r="R54" s="65"/>
      <c r="S54" s="132">
        <f t="shared" si="1"/>
        <v>0</v>
      </c>
      <c r="T54" s="75"/>
      <c r="U54" s="74"/>
      <c r="V54" s="47"/>
      <c r="W54" s="74"/>
      <c r="X54" s="74"/>
      <c r="Y54" s="74"/>
      <c r="Z54" s="139"/>
      <c r="AA54" s="132">
        <f t="shared" si="2"/>
        <v>0</v>
      </c>
      <c r="AB54" s="81"/>
      <c r="AC54" s="80"/>
      <c r="AD54" s="80"/>
      <c r="AE54" s="335"/>
      <c r="AF54" s="80"/>
      <c r="AG54" s="319"/>
      <c r="AH54" s="151"/>
      <c r="AI54" s="80"/>
      <c r="AJ54" s="80"/>
      <c r="AK54" s="151"/>
      <c r="AL54" s="153">
        <f t="shared" si="3"/>
        <v>0</v>
      </c>
      <c r="AM54" s="284">
        <f t="shared" si="4"/>
        <v>0</v>
      </c>
      <c r="AN54" s="162">
        <f t="shared" si="5"/>
        <v>0</v>
      </c>
    </row>
    <row r="55" spans="1:40" ht="18" customHeight="1" thickBot="1">
      <c r="A55" s="20">
        <v>17</v>
      </c>
      <c r="B55" s="52" t="s">
        <v>47</v>
      </c>
      <c r="C55" s="24">
        <f>220</f>
        <v>220</v>
      </c>
      <c r="D55" s="24"/>
      <c r="E55" s="57"/>
      <c r="F55" s="57"/>
      <c r="G55" s="333"/>
      <c r="H55" s="47"/>
      <c r="I55" s="47"/>
      <c r="J55" s="49"/>
      <c r="K55" s="132">
        <f t="shared" si="0"/>
        <v>0</v>
      </c>
      <c r="L55" s="64"/>
      <c r="M55" s="47"/>
      <c r="N55" s="57"/>
      <c r="O55" s="57"/>
      <c r="P55" s="57"/>
      <c r="Q55" s="57"/>
      <c r="R55" s="65"/>
      <c r="S55" s="132">
        <f t="shared" si="1"/>
        <v>0</v>
      </c>
      <c r="T55" s="75"/>
      <c r="U55" s="74"/>
      <c r="V55" s="47"/>
      <c r="W55" s="74"/>
      <c r="X55" s="74"/>
      <c r="Y55" s="74"/>
      <c r="Z55" s="139"/>
      <c r="AA55" s="132">
        <f t="shared" si="2"/>
        <v>0</v>
      </c>
      <c r="AB55" s="81"/>
      <c r="AC55" s="80"/>
      <c r="AD55" s="80"/>
      <c r="AE55" s="335"/>
      <c r="AF55" s="80"/>
      <c r="AG55" s="319"/>
      <c r="AH55" s="151"/>
      <c r="AI55" s="80"/>
      <c r="AJ55" s="80"/>
      <c r="AK55" s="151"/>
      <c r="AL55" s="153">
        <f t="shared" si="3"/>
        <v>0</v>
      </c>
      <c r="AM55" s="284">
        <f t="shared" si="4"/>
        <v>0</v>
      </c>
      <c r="AN55" s="162">
        <f t="shared" si="5"/>
        <v>0</v>
      </c>
    </row>
    <row r="56" spans="1:40" ht="18" customHeight="1" thickBot="1">
      <c r="A56" s="20">
        <v>18</v>
      </c>
      <c r="B56" s="109"/>
      <c r="C56" s="28"/>
      <c r="D56" s="28"/>
      <c r="E56" s="57"/>
      <c r="F56" s="57"/>
      <c r="G56" s="333"/>
      <c r="H56" s="47"/>
      <c r="I56" s="47"/>
      <c r="J56" s="49"/>
      <c r="K56" s="132">
        <f t="shared" si="0"/>
        <v>0</v>
      </c>
      <c r="L56" s="64"/>
      <c r="M56" s="47"/>
      <c r="N56" s="57"/>
      <c r="O56" s="57"/>
      <c r="P56" s="57"/>
      <c r="Q56" s="57"/>
      <c r="R56" s="65"/>
      <c r="S56" s="132">
        <f t="shared" si="1"/>
        <v>0</v>
      </c>
      <c r="T56" s="75"/>
      <c r="U56" s="74"/>
      <c r="V56" s="47"/>
      <c r="W56" s="74"/>
      <c r="X56" s="74"/>
      <c r="Y56" s="74"/>
      <c r="Z56" s="139"/>
      <c r="AA56" s="132">
        <f t="shared" si="2"/>
        <v>0</v>
      </c>
      <c r="AB56" s="81"/>
      <c r="AC56" s="80"/>
      <c r="AD56" s="80"/>
      <c r="AE56" s="335"/>
      <c r="AF56" s="80"/>
      <c r="AG56" s="319"/>
      <c r="AH56" s="151"/>
      <c r="AI56" s="80"/>
      <c r="AJ56" s="80"/>
      <c r="AK56" s="151"/>
      <c r="AL56" s="153">
        <f t="shared" si="3"/>
        <v>0</v>
      </c>
      <c r="AM56" s="284">
        <f t="shared" si="4"/>
        <v>0</v>
      </c>
      <c r="AN56" s="162">
        <f t="shared" si="5"/>
        <v>0</v>
      </c>
    </row>
    <row r="57" spans="1:40" ht="18" customHeight="1" thickBot="1">
      <c r="A57" s="20">
        <v>19</v>
      </c>
      <c r="B57" s="105"/>
      <c r="C57" s="108"/>
      <c r="D57" s="108"/>
      <c r="E57" s="57"/>
      <c r="F57" s="57"/>
      <c r="G57" s="333"/>
      <c r="H57" s="47"/>
      <c r="I57" s="47"/>
      <c r="J57" s="49"/>
      <c r="K57" s="132">
        <f t="shared" si="0"/>
        <v>0</v>
      </c>
      <c r="L57" s="64"/>
      <c r="M57" s="47"/>
      <c r="N57" s="57"/>
      <c r="O57" s="57"/>
      <c r="P57" s="57"/>
      <c r="Q57" s="57"/>
      <c r="R57" s="65"/>
      <c r="S57" s="132">
        <f t="shared" si="1"/>
        <v>0</v>
      </c>
      <c r="T57" s="75"/>
      <c r="U57" s="74"/>
      <c r="V57" s="47"/>
      <c r="W57" s="74"/>
      <c r="X57" s="74"/>
      <c r="Y57" s="74"/>
      <c r="Z57" s="139"/>
      <c r="AA57" s="132">
        <f t="shared" si="2"/>
        <v>0</v>
      </c>
      <c r="AB57" s="81"/>
      <c r="AC57" s="80"/>
      <c r="AD57" s="80"/>
      <c r="AE57" s="335"/>
      <c r="AF57" s="80"/>
      <c r="AG57" s="319"/>
      <c r="AH57" s="151"/>
      <c r="AI57" s="80"/>
      <c r="AJ57" s="80"/>
      <c r="AK57" s="151"/>
      <c r="AL57" s="153">
        <f t="shared" si="3"/>
        <v>0</v>
      </c>
      <c r="AM57" s="284">
        <f t="shared" si="4"/>
        <v>0</v>
      </c>
      <c r="AN57" s="162">
        <f t="shared" si="5"/>
        <v>0</v>
      </c>
    </row>
    <row r="58" spans="1:40" ht="18" customHeight="1" thickBot="1">
      <c r="A58" s="20">
        <v>20</v>
      </c>
      <c r="B58" s="89"/>
      <c r="C58" s="86"/>
      <c r="D58" s="24"/>
      <c r="E58" s="56"/>
      <c r="F58" s="56"/>
      <c r="G58" s="329"/>
      <c r="H58" s="43"/>
      <c r="I58" s="43"/>
      <c r="J58" s="45"/>
      <c r="K58" s="132">
        <f t="shared" si="0"/>
        <v>0</v>
      </c>
      <c r="L58" s="62"/>
      <c r="M58" s="43"/>
      <c r="N58" s="56"/>
      <c r="O58" s="56"/>
      <c r="P58" s="56"/>
      <c r="Q58" s="56"/>
      <c r="R58" s="63"/>
      <c r="S58" s="132">
        <f t="shared" si="1"/>
        <v>0</v>
      </c>
      <c r="T58" s="78"/>
      <c r="U58" s="67"/>
      <c r="V58" s="43"/>
      <c r="W58" s="67"/>
      <c r="X58" s="67"/>
      <c r="Y58" s="67"/>
      <c r="Z58" s="138"/>
      <c r="AA58" s="132">
        <f t="shared" si="2"/>
        <v>0</v>
      </c>
      <c r="AB58" s="73"/>
      <c r="AC58" s="72"/>
      <c r="AD58" s="72"/>
      <c r="AE58" s="327"/>
      <c r="AF58" s="72"/>
      <c r="AG58" s="316"/>
      <c r="AH58" s="147"/>
      <c r="AI58" s="72"/>
      <c r="AJ58" s="72"/>
      <c r="AK58" s="147"/>
      <c r="AL58" s="153">
        <f t="shared" si="3"/>
        <v>0</v>
      </c>
      <c r="AM58" s="284">
        <f t="shared" si="4"/>
        <v>0</v>
      </c>
      <c r="AN58" s="162">
        <f t="shared" si="5"/>
        <v>0</v>
      </c>
    </row>
    <row r="59" spans="1:40" ht="18" customHeight="1" thickBot="1">
      <c r="A59" s="20">
        <v>21</v>
      </c>
      <c r="B59" s="89"/>
      <c r="C59" s="86"/>
      <c r="D59" s="24"/>
      <c r="E59" s="56"/>
      <c r="F59" s="56"/>
      <c r="G59" s="329"/>
      <c r="H59" s="43"/>
      <c r="I59" s="43"/>
      <c r="J59" s="45"/>
      <c r="K59" s="132">
        <f t="shared" si="0"/>
        <v>0</v>
      </c>
      <c r="L59" s="62"/>
      <c r="M59" s="43"/>
      <c r="N59" s="56"/>
      <c r="O59" s="56"/>
      <c r="P59" s="56"/>
      <c r="Q59" s="56"/>
      <c r="R59" s="63"/>
      <c r="S59" s="132">
        <f t="shared" si="1"/>
        <v>0</v>
      </c>
      <c r="T59" s="78"/>
      <c r="U59" s="67"/>
      <c r="V59" s="43"/>
      <c r="W59" s="67"/>
      <c r="X59" s="67"/>
      <c r="Y59" s="67"/>
      <c r="Z59" s="138"/>
      <c r="AA59" s="132">
        <f t="shared" si="2"/>
        <v>0</v>
      </c>
      <c r="AB59" s="73"/>
      <c r="AC59" s="72"/>
      <c r="AD59" s="72"/>
      <c r="AE59" s="327"/>
      <c r="AF59" s="72"/>
      <c r="AG59" s="316"/>
      <c r="AH59" s="147"/>
      <c r="AI59" s="72"/>
      <c r="AJ59" s="72"/>
      <c r="AK59" s="147"/>
      <c r="AL59" s="153">
        <f t="shared" si="3"/>
        <v>0</v>
      </c>
      <c r="AM59" s="284">
        <f t="shared" si="4"/>
        <v>0</v>
      </c>
      <c r="AN59" s="162">
        <f t="shared" si="5"/>
        <v>0</v>
      </c>
    </row>
    <row r="60" spans="1:40" ht="18" customHeight="1" thickBot="1">
      <c r="A60" s="20">
        <v>22</v>
      </c>
      <c r="B60" s="89"/>
      <c r="C60" s="86"/>
      <c r="D60" s="24"/>
      <c r="E60" s="56"/>
      <c r="F60" s="56"/>
      <c r="G60" s="329"/>
      <c r="H60" s="43"/>
      <c r="I60" s="43"/>
      <c r="J60" s="45"/>
      <c r="K60" s="132">
        <f t="shared" si="0"/>
        <v>0</v>
      </c>
      <c r="L60" s="62"/>
      <c r="M60" s="43"/>
      <c r="N60" s="56"/>
      <c r="O60" s="56"/>
      <c r="P60" s="56"/>
      <c r="Q60" s="56"/>
      <c r="R60" s="63"/>
      <c r="S60" s="132">
        <f t="shared" si="1"/>
        <v>0</v>
      </c>
      <c r="T60" s="78"/>
      <c r="U60" s="67"/>
      <c r="V60" s="43"/>
      <c r="W60" s="67"/>
      <c r="X60" s="67"/>
      <c r="Y60" s="67"/>
      <c r="Z60" s="138"/>
      <c r="AA60" s="132">
        <f t="shared" si="2"/>
        <v>0</v>
      </c>
      <c r="AB60" s="73"/>
      <c r="AC60" s="72"/>
      <c r="AD60" s="72"/>
      <c r="AE60" s="327"/>
      <c r="AF60" s="72"/>
      <c r="AG60" s="316"/>
      <c r="AH60" s="147"/>
      <c r="AI60" s="72"/>
      <c r="AJ60" s="72"/>
      <c r="AK60" s="147"/>
      <c r="AL60" s="153">
        <f t="shared" si="3"/>
        <v>0</v>
      </c>
      <c r="AM60" s="284">
        <f t="shared" si="4"/>
        <v>0</v>
      </c>
      <c r="AN60" s="162">
        <f t="shared" si="5"/>
        <v>0</v>
      </c>
    </row>
    <row r="61" spans="1:40" ht="18" customHeight="1" thickBot="1">
      <c r="A61" s="20">
        <v>23</v>
      </c>
      <c r="B61" s="89"/>
      <c r="C61" s="86"/>
      <c r="D61" s="24"/>
      <c r="E61" s="56"/>
      <c r="F61" s="56"/>
      <c r="G61" s="329"/>
      <c r="H61" s="43"/>
      <c r="I61" s="43"/>
      <c r="J61" s="45"/>
      <c r="K61" s="132">
        <f t="shared" si="0"/>
        <v>0</v>
      </c>
      <c r="L61" s="62"/>
      <c r="M61" s="43"/>
      <c r="N61" s="56"/>
      <c r="O61" s="56"/>
      <c r="P61" s="56"/>
      <c r="Q61" s="56"/>
      <c r="R61" s="63"/>
      <c r="S61" s="132">
        <f t="shared" si="1"/>
        <v>0</v>
      </c>
      <c r="T61" s="78"/>
      <c r="U61" s="67"/>
      <c r="V61" s="43"/>
      <c r="W61" s="67"/>
      <c r="X61" s="67"/>
      <c r="Y61" s="67"/>
      <c r="Z61" s="138"/>
      <c r="AA61" s="132">
        <f t="shared" si="2"/>
        <v>0</v>
      </c>
      <c r="AB61" s="73"/>
      <c r="AC61" s="72"/>
      <c r="AD61" s="72"/>
      <c r="AE61" s="327"/>
      <c r="AF61" s="72"/>
      <c r="AG61" s="316"/>
      <c r="AH61" s="147"/>
      <c r="AI61" s="72"/>
      <c r="AJ61" s="72"/>
      <c r="AK61" s="147"/>
      <c r="AL61" s="153">
        <f t="shared" si="3"/>
        <v>0</v>
      </c>
      <c r="AM61" s="284">
        <f t="shared" si="4"/>
        <v>0</v>
      </c>
      <c r="AN61" s="162">
        <f t="shared" si="5"/>
        <v>0</v>
      </c>
    </row>
    <row r="62" spans="1:40" ht="18" customHeight="1" thickBot="1">
      <c r="A62" s="20">
        <v>24</v>
      </c>
      <c r="B62" s="89"/>
      <c r="C62" s="86"/>
      <c r="D62" s="24"/>
      <c r="E62" s="56"/>
      <c r="F62" s="56"/>
      <c r="G62" s="329"/>
      <c r="H62" s="43"/>
      <c r="I62" s="43"/>
      <c r="J62" s="45"/>
      <c r="K62" s="132">
        <f t="shared" si="0"/>
        <v>0</v>
      </c>
      <c r="L62" s="62"/>
      <c r="M62" s="43"/>
      <c r="N62" s="56"/>
      <c r="O62" s="56"/>
      <c r="P62" s="56"/>
      <c r="Q62" s="56"/>
      <c r="R62" s="63"/>
      <c r="S62" s="132">
        <f t="shared" si="1"/>
        <v>0</v>
      </c>
      <c r="T62" s="78"/>
      <c r="U62" s="67"/>
      <c r="V62" s="43"/>
      <c r="W62" s="67"/>
      <c r="X62" s="67"/>
      <c r="Y62" s="67"/>
      <c r="Z62" s="138"/>
      <c r="AA62" s="132">
        <f t="shared" si="2"/>
        <v>0</v>
      </c>
      <c r="AB62" s="73"/>
      <c r="AC62" s="72"/>
      <c r="AD62" s="72"/>
      <c r="AE62" s="327"/>
      <c r="AF62" s="72"/>
      <c r="AG62" s="316"/>
      <c r="AH62" s="147"/>
      <c r="AI62" s="72"/>
      <c r="AJ62" s="72"/>
      <c r="AK62" s="147"/>
      <c r="AL62" s="153">
        <f t="shared" si="3"/>
        <v>0</v>
      </c>
      <c r="AM62" s="284">
        <f t="shared" si="4"/>
        <v>0</v>
      </c>
      <c r="AN62" s="162">
        <f t="shared" si="5"/>
        <v>0</v>
      </c>
    </row>
    <row r="63" spans="1:40" ht="18" customHeight="1" thickBot="1">
      <c r="A63" s="20">
        <v>25</v>
      </c>
      <c r="B63" s="89"/>
      <c r="C63" s="86"/>
      <c r="D63" s="97"/>
      <c r="E63" s="56"/>
      <c r="F63" s="56"/>
      <c r="G63" s="329"/>
      <c r="H63" s="43"/>
      <c r="I63" s="43"/>
      <c r="J63" s="45"/>
      <c r="K63" s="132">
        <f t="shared" si="0"/>
        <v>0</v>
      </c>
      <c r="L63" s="62"/>
      <c r="M63" s="43"/>
      <c r="N63" s="56"/>
      <c r="O63" s="56"/>
      <c r="P63" s="56"/>
      <c r="Q63" s="56"/>
      <c r="R63" s="63"/>
      <c r="S63" s="132">
        <f t="shared" si="1"/>
        <v>0</v>
      </c>
      <c r="T63" s="78"/>
      <c r="U63" s="67"/>
      <c r="V63" s="43"/>
      <c r="W63" s="67"/>
      <c r="X63" s="67"/>
      <c r="Y63" s="67"/>
      <c r="Z63" s="138"/>
      <c r="AA63" s="132">
        <f t="shared" si="2"/>
        <v>0</v>
      </c>
      <c r="AB63" s="73"/>
      <c r="AC63" s="72"/>
      <c r="AD63" s="72"/>
      <c r="AE63" s="327"/>
      <c r="AF63" s="72"/>
      <c r="AG63" s="316"/>
      <c r="AH63" s="147"/>
      <c r="AI63" s="72"/>
      <c r="AJ63" s="72"/>
      <c r="AK63" s="147"/>
      <c r="AL63" s="153">
        <f t="shared" si="3"/>
        <v>0</v>
      </c>
      <c r="AM63" s="284">
        <f t="shared" si="4"/>
        <v>0</v>
      </c>
      <c r="AN63" s="162">
        <f t="shared" si="5"/>
        <v>0</v>
      </c>
    </row>
    <row r="64" spans="1:40" ht="18" customHeight="1" thickBot="1">
      <c r="A64" s="20">
        <v>26</v>
      </c>
      <c r="B64" s="89"/>
      <c r="C64" s="86"/>
      <c r="D64" s="91"/>
      <c r="E64" s="56"/>
      <c r="F64" s="56"/>
      <c r="G64" s="329"/>
      <c r="H64" s="43"/>
      <c r="I64" s="43"/>
      <c r="J64" s="45"/>
      <c r="K64" s="132">
        <f t="shared" si="0"/>
        <v>0</v>
      </c>
      <c r="L64" s="62"/>
      <c r="M64" s="43"/>
      <c r="N64" s="56"/>
      <c r="O64" s="56"/>
      <c r="P64" s="56"/>
      <c r="Q64" s="56"/>
      <c r="R64" s="63"/>
      <c r="S64" s="132">
        <f t="shared" si="1"/>
        <v>0</v>
      </c>
      <c r="T64" s="78"/>
      <c r="U64" s="67"/>
      <c r="V64" s="43"/>
      <c r="W64" s="67"/>
      <c r="X64" s="67"/>
      <c r="Y64" s="67"/>
      <c r="Z64" s="138"/>
      <c r="AA64" s="132">
        <f t="shared" si="2"/>
        <v>0</v>
      </c>
      <c r="AB64" s="73"/>
      <c r="AC64" s="72"/>
      <c r="AD64" s="72"/>
      <c r="AE64" s="327"/>
      <c r="AF64" s="72"/>
      <c r="AG64" s="316"/>
      <c r="AH64" s="147"/>
      <c r="AI64" s="72"/>
      <c r="AJ64" s="72"/>
      <c r="AK64" s="147"/>
      <c r="AL64" s="153">
        <f t="shared" si="3"/>
        <v>0</v>
      </c>
      <c r="AM64" s="284">
        <f t="shared" si="4"/>
        <v>0</v>
      </c>
      <c r="AN64" s="162">
        <f t="shared" si="5"/>
        <v>0</v>
      </c>
    </row>
    <row r="65" spans="1:40" ht="18" customHeight="1" thickBot="1">
      <c r="A65" s="20"/>
      <c r="B65" s="84"/>
      <c r="C65" s="94"/>
      <c r="D65" s="94"/>
      <c r="E65" s="56"/>
      <c r="F65" s="56"/>
      <c r="G65" s="329"/>
      <c r="H65" s="43"/>
      <c r="I65" s="43"/>
      <c r="J65" s="45"/>
      <c r="K65" s="132">
        <f t="shared" si="0"/>
        <v>0</v>
      </c>
      <c r="L65" s="62"/>
      <c r="M65" s="43"/>
      <c r="N65" s="56"/>
      <c r="O65" s="56"/>
      <c r="P65" s="56"/>
      <c r="Q65" s="56"/>
      <c r="R65" s="63"/>
      <c r="S65" s="132">
        <f t="shared" si="1"/>
        <v>0</v>
      </c>
      <c r="T65" s="78"/>
      <c r="U65" s="67"/>
      <c r="V65" s="43"/>
      <c r="W65" s="67"/>
      <c r="X65" s="67"/>
      <c r="Y65" s="67"/>
      <c r="Z65" s="138"/>
      <c r="AA65" s="132">
        <f t="shared" si="2"/>
        <v>0</v>
      </c>
      <c r="AB65" s="73"/>
      <c r="AC65" s="72"/>
      <c r="AD65" s="72"/>
      <c r="AE65" s="327"/>
      <c r="AF65" s="72"/>
      <c r="AG65" s="316"/>
      <c r="AH65" s="147"/>
      <c r="AI65" s="72"/>
      <c r="AJ65" s="72"/>
      <c r="AK65" s="147"/>
      <c r="AL65" s="153">
        <f t="shared" si="3"/>
        <v>0</v>
      </c>
      <c r="AM65" s="284">
        <f t="shared" si="4"/>
        <v>0</v>
      </c>
      <c r="AN65" s="162">
        <f t="shared" si="5"/>
        <v>0</v>
      </c>
    </row>
    <row r="66" spans="1:40" ht="18" hidden="1" customHeight="1">
      <c r="A66" s="20"/>
      <c r="B66" s="84"/>
      <c r="C66" s="28"/>
      <c r="D66" s="28"/>
      <c r="E66" s="115"/>
      <c r="F66" s="56"/>
      <c r="G66" s="329"/>
      <c r="H66" s="43"/>
      <c r="I66" s="43"/>
      <c r="J66" s="45"/>
      <c r="K66" s="132">
        <f t="shared" si="0"/>
        <v>0</v>
      </c>
      <c r="L66" s="62"/>
      <c r="M66" s="43"/>
      <c r="N66" s="56"/>
      <c r="O66" s="56"/>
      <c r="P66" s="56"/>
      <c r="Q66" s="56"/>
      <c r="R66" s="63"/>
      <c r="S66" s="132">
        <f t="shared" si="1"/>
        <v>0</v>
      </c>
      <c r="T66" s="78"/>
      <c r="U66" s="67"/>
      <c r="V66" s="43"/>
      <c r="W66" s="67"/>
      <c r="X66" s="67"/>
      <c r="Y66" s="67"/>
      <c r="Z66" s="138"/>
      <c r="AA66" s="132">
        <f t="shared" si="2"/>
        <v>0</v>
      </c>
      <c r="AB66" s="73"/>
      <c r="AC66" s="72"/>
      <c r="AD66" s="72"/>
      <c r="AE66" s="327"/>
      <c r="AF66" s="72"/>
      <c r="AG66" s="316"/>
      <c r="AH66" s="147"/>
      <c r="AI66" s="72"/>
      <c r="AJ66" s="72"/>
      <c r="AK66" s="147"/>
      <c r="AL66" s="153">
        <f t="shared" si="3"/>
        <v>0</v>
      </c>
      <c r="AM66" s="284">
        <f t="shared" si="4"/>
        <v>0</v>
      </c>
      <c r="AN66" s="162">
        <f t="shared" si="5"/>
        <v>0</v>
      </c>
    </row>
    <row r="67" spans="1:40" ht="18" hidden="1" customHeight="1">
      <c r="A67" s="20"/>
      <c r="B67" s="84"/>
      <c r="C67" s="28"/>
      <c r="D67" s="28"/>
      <c r="E67" s="56"/>
      <c r="F67" s="56"/>
      <c r="G67" s="329"/>
      <c r="H67" s="43"/>
      <c r="I67" s="43"/>
      <c r="J67" s="45"/>
      <c r="K67" s="132">
        <f t="shared" si="0"/>
        <v>0</v>
      </c>
      <c r="L67" s="62"/>
      <c r="M67" s="43"/>
      <c r="N67" s="56"/>
      <c r="O67" s="56"/>
      <c r="P67" s="56"/>
      <c r="Q67" s="56"/>
      <c r="R67" s="63"/>
      <c r="S67" s="132">
        <f t="shared" si="1"/>
        <v>0</v>
      </c>
      <c r="T67" s="78"/>
      <c r="U67" s="67"/>
      <c r="V67" s="43"/>
      <c r="W67" s="67"/>
      <c r="X67" s="67"/>
      <c r="Y67" s="67"/>
      <c r="Z67" s="138"/>
      <c r="AA67" s="132">
        <f t="shared" si="2"/>
        <v>0</v>
      </c>
      <c r="AB67" s="73"/>
      <c r="AC67" s="72"/>
      <c r="AD67" s="72"/>
      <c r="AE67" s="327"/>
      <c r="AF67" s="72"/>
      <c r="AG67" s="316"/>
      <c r="AH67" s="147"/>
      <c r="AI67" s="72"/>
      <c r="AJ67" s="72"/>
      <c r="AK67" s="147"/>
      <c r="AL67" s="153">
        <f t="shared" si="3"/>
        <v>0</v>
      </c>
      <c r="AM67" s="284">
        <f t="shared" si="4"/>
        <v>0</v>
      </c>
      <c r="AN67" s="162">
        <f t="shared" si="5"/>
        <v>0</v>
      </c>
    </row>
    <row r="68" spans="1:40" ht="18" hidden="1" customHeight="1">
      <c r="A68" s="20"/>
      <c r="B68" s="90"/>
      <c r="C68" s="91"/>
      <c r="D68" s="91"/>
      <c r="E68" s="56"/>
      <c r="F68" s="56"/>
      <c r="G68" s="329"/>
      <c r="H68" s="43"/>
      <c r="I68" s="67"/>
      <c r="J68" s="45"/>
      <c r="K68" s="132">
        <f t="shared" si="0"/>
        <v>0</v>
      </c>
      <c r="L68" s="62"/>
      <c r="M68" s="43"/>
      <c r="N68" s="56"/>
      <c r="O68" s="56"/>
      <c r="P68" s="56"/>
      <c r="Q68" s="56"/>
      <c r="R68" s="63"/>
      <c r="S68" s="132">
        <f t="shared" si="1"/>
        <v>0</v>
      </c>
      <c r="T68" s="78"/>
      <c r="U68" s="67"/>
      <c r="V68" s="43"/>
      <c r="W68" s="67"/>
      <c r="X68" s="67"/>
      <c r="Y68" s="67"/>
      <c r="Z68" s="138"/>
      <c r="AA68" s="132">
        <f t="shared" si="2"/>
        <v>0</v>
      </c>
      <c r="AB68" s="73"/>
      <c r="AC68" s="72"/>
      <c r="AD68" s="72"/>
      <c r="AE68" s="327"/>
      <c r="AF68" s="72"/>
      <c r="AG68" s="316"/>
      <c r="AH68" s="147"/>
      <c r="AI68" s="72"/>
      <c r="AJ68" s="72"/>
      <c r="AK68" s="147"/>
      <c r="AL68" s="153">
        <f t="shared" si="3"/>
        <v>0</v>
      </c>
      <c r="AM68" s="284">
        <f t="shared" si="4"/>
        <v>0</v>
      </c>
      <c r="AN68" s="162">
        <f t="shared" si="5"/>
        <v>0</v>
      </c>
    </row>
    <row r="69" spans="1:40" ht="18" hidden="1" customHeight="1">
      <c r="A69" s="20"/>
      <c r="B69" s="170"/>
      <c r="C69" s="92"/>
      <c r="D69" s="92"/>
      <c r="E69" s="57"/>
      <c r="F69" s="57"/>
      <c r="G69" s="333"/>
      <c r="H69" s="47"/>
      <c r="I69" s="74"/>
      <c r="J69" s="49"/>
      <c r="K69" s="132">
        <f t="shared" si="0"/>
        <v>0</v>
      </c>
      <c r="L69" s="64"/>
      <c r="M69" s="47"/>
      <c r="N69" s="57"/>
      <c r="O69" s="57"/>
      <c r="P69" s="57"/>
      <c r="Q69" s="57"/>
      <c r="R69" s="65"/>
      <c r="S69" s="132">
        <f t="shared" si="1"/>
        <v>0</v>
      </c>
      <c r="T69" s="75"/>
      <c r="U69" s="74"/>
      <c r="V69" s="47"/>
      <c r="W69" s="74"/>
      <c r="X69" s="74"/>
      <c r="Y69" s="74"/>
      <c r="Z69" s="139"/>
      <c r="AA69" s="132">
        <f t="shared" si="2"/>
        <v>0</v>
      </c>
      <c r="AB69" s="81"/>
      <c r="AC69" s="80"/>
      <c r="AD69" s="80"/>
      <c r="AE69" s="335"/>
      <c r="AF69" s="80"/>
      <c r="AG69" s="319"/>
      <c r="AH69" s="151"/>
      <c r="AI69" s="80"/>
      <c r="AJ69" s="80"/>
      <c r="AK69" s="151"/>
      <c r="AL69" s="153">
        <f t="shared" si="3"/>
        <v>0</v>
      </c>
      <c r="AM69" s="284">
        <f t="shared" si="4"/>
        <v>0</v>
      </c>
      <c r="AN69" s="162">
        <f t="shared" si="5"/>
        <v>0</v>
      </c>
    </row>
    <row r="70" spans="1:40" ht="18" hidden="1" customHeight="1">
      <c r="A70" s="20"/>
      <c r="B70" s="84"/>
      <c r="C70" s="121"/>
      <c r="D70" s="121"/>
      <c r="E70" s="119"/>
      <c r="F70" s="119"/>
      <c r="G70" s="371"/>
      <c r="H70" s="119"/>
      <c r="I70" s="120"/>
      <c r="J70" s="154"/>
      <c r="K70" s="132">
        <f t="shared" si="0"/>
        <v>0</v>
      </c>
      <c r="L70" s="121"/>
      <c r="M70" s="119"/>
      <c r="N70" s="119"/>
      <c r="O70" s="119"/>
      <c r="P70" s="119"/>
      <c r="Q70" s="119"/>
      <c r="R70" s="120"/>
      <c r="S70" s="132">
        <f t="shared" si="1"/>
        <v>0</v>
      </c>
      <c r="T70" s="134"/>
      <c r="U70" s="122"/>
      <c r="V70" s="119"/>
      <c r="W70" s="122"/>
      <c r="X70" s="122"/>
      <c r="Y70" s="122"/>
      <c r="Z70" s="140"/>
      <c r="AA70" s="132">
        <f t="shared" si="2"/>
        <v>0</v>
      </c>
      <c r="AB70" s="125"/>
      <c r="AC70" s="123"/>
      <c r="AD70" s="123"/>
      <c r="AE70" s="336"/>
      <c r="AF70" s="123"/>
      <c r="AG70" s="323"/>
      <c r="AH70" s="163"/>
      <c r="AI70" s="124"/>
      <c r="AJ70" s="124"/>
      <c r="AK70" s="150"/>
      <c r="AL70" s="153">
        <f t="shared" si="3"/>
        <v>0</v>
      </c>
      <c r="AM70" s="284">
        <f t="shared" si="4"/>
        <v>0</v>
      </c>
      <c r="AN70" s="162">
        <f t="shared" si="5"/>
        <v>0</v>
      </c>
    </row>
    <row r="71" spans="1:40" ht="18" customHeight="1" thickBot="1">
      <c r="A71" s="20"/>
      <c r="B71" s="84"/>
      <c r="C71" s="158"/>
      <c r="D71" s="158"/>
      <c r="E71" s="156"/>
      <c r="F71" s="156"/>
      <c r="G71" s="372"/>
      <c r="H71" s="156"/>
      <c r="I71" s="156"/>
      <c r="J71" s="382"/>
      <c r="K71" s="132">
        <f t="shared" si="0"/>
        <v>0</v>
      </c>
      <c r="L71" s="126"/>
      <c r="M71" s="116"/>
      <c r="N71" s="116"/>
      <c r="O71" s="116"/>
      <c r="P71" s="116"/>
      <c r="Q71" s="116"/>
      <c r="R71" s="133"/>
      <c r="S71" s="132">
        <f t="shared" si="1"/>
        <v>0</v>
      </c>
      <c r="T71" s="253"/>
      <c r="U71" s="254"/>
      <c r="V71" s="116"/>
      <c r="W71" s="254"/>
      <c r="X71" s="254"/>
      <c r="Y71" s="254"/>
      <c r="Z71" s="130"/>
      <c r="AA71" s="132">
        <f t="shared" si="2"/>
        <v>0</v>
      </c>
      <c r="AB71" s="144"/>
      <c r="AC71" s="118"/>
      <c r="AD71" s="118"/>
      <c r="AE71" s="337"/>
      <c r="AF71" s="118"/>
      <c r="AG71" s="204"/>
      <c r="AH71" s="118"/>
      <c r="AI71" s="117"/>
      <c r="AJ71" s="117"/>
      <c r="AK71" s="152"/>
      <c r="AL71" s="153">
        <f t="shared" si="3"/>
        <v>0</v>
      </c>
      <c r="AM71" s="284">
        <f t="shared" si="4"/>
        <v>0</v>
      </c>
      <c r="AN71" s="162">
        <f t="shared" si="5"/>
        <v>0</v>
      </c>
    </row>
    <row r="72" spans="1:40" ht="18" customHeight="1" thickBot="1">
      <c r="A72" s="20"/>
      <c r="B72" s="84"/>
      <c r="C72" s="159"/>
      <c r="D72" s="159"/>
      <c r="E72" s="43"/>
      <c r="F72" s="67"/>
      <c r="G72" s="329"/>
      <c r="H72" s="43"/>
      <c r="I72" s="67"/>
      <c r="J72" s="383"/>
      <c r="K72" s="132">
        <f t="shared" si="0"/>
        <v>0</v>
      </c>
      <c r="L72" s="62"/>
      <c r="M72" s="43"/>
      <c r="N72" s="56"/>
      <c r="O72" s="56"/>
      <c r="P72" s="56"/>
      <c r="Q72" s="56"/>
      <c r="R72" s="63"/>
      <c r="S72" s="132">
        <f t="shared" si="1"/>
        <v>0</v>
      </c>
      <c r="T72" s="78"/>
      <c r="U72" s="67"/>
      <c r="V72" s="43"/>
      <c r="W72" s="67"/>
      <c r="X72" s="67"/>
      <c r="Y72" s="67"/>
      <c r="Z72" s="138"/>
      <c r="AA72" s="132">
        <f t="shared" si="2"/>
        <v>0</v>
      </c>
      <c r="AB72" s="78"/>
      <c r="AC72" s="67"/>
      <c r="AD72" s="67"/>
      <c r="AE72" s="329"/>
      <c r="AF72" s="67"/>
      <c r="AG72" s="43"/>
      <c r="AH72" s="67"/>
      <c r="AI72" s="67"/>
      <c r="AJ72" s="67"/>
      <c r="AK72" s="138"/>
      <c r="AL72" s="153">
        <f t="shared" si="3"/>
        <v>0</v>
      </c>
      <c r="AM72" s="284">
        <f t="shared" si="4"/>
        <v>0</v>
      </c>
      <c r="AN72" s="162">
        <f t="shared" si="5"/>
        <v>0</v>
      </c>
    </row>
    <row r="73" spans="1:40" ht="18" customHeight="1" thickBot="1">
      <c r="A73" s="20"/>
      <c r="B73" s="90"/>
      <c r="C73" s="160"/>
      <c r="D73" s="160"/>
      <c r="E73" s="43"/>
      <c r="F73" s="67"/>
      <c r="G73" s="329"/>
      <c r="H73" s="43"/>
      <c r="I73" s="67"/>
      <c r="J73" s="383"/>
      <c r="K73" s="132">
        <f t="shared" ref="K73:K122" si="6">SUM(D73:J73)</f>
        <v>0</v>
      </c>
      <c r="L73" s="62"/>
      <c r="M73" s="43"/>
      <c r="N73" s="56"/>
      <c r="O73" s="56"/>
      <c r="P73" s="56"/>
      <c r="Q73" s="56"/>
      <c r="R73" s="63"/>
      <c r="S73" s="132">
        <f t="shared" ref="S73:S127" si="7">SUM(L73:R73)</f>
        <v>0</v>
      </c>
      <c r="T73" s="78"/>
      <c r="U73" s="67"/>
      <c r="V73" s="43"/>
      <c r="W73" s="67"/>
      <c r="X73" s="67"/>
      <c r="Y73" s="67"/>
      <c r="Z73" s="138"/>
      <c r="AA73" s="132">
        <f t="shared" ref="AA73:AA127" si="8">SUM(T73:Z73)</f>
        <v>0</v>
      </c>
      <c r="AB73" s="78"/>
      <c r="AC73" s="67"/>
      <c r="AD73" s="67"/>
      <c r="AE73" s="329"/>
      <c r="AF73" s="67"/>
      <c r="AG73" s="43"/>
      <c r="AH73" s="67"/>
      <c r="AI73" s="67"/>
      <c r="AJ73" s="67"/>
      <c r="AK73" s="138"/>
      <c r="AL73" s="153">
        <f t="shared" ref="AL73:AL116" si="9">SUM(AB73:AK73)</f>
        <v>0</v>
      </c>
      <c r="AM73" s="284">
        <f t="shared" ref="AM73:AM127" si="10">SUM(K73,S73,AA73,AL73)</f>
        <v>0</v>
      </c>
      <c r="AN73" s="162">
        <f t="shared" ref="AN73:AN87" si="11">C73*AM73</f>
        <v>0</v>
      </c>
    </row>
    <row r="74" spans="1:40" ht="18" hidden="1" customHeight="1" thickTop="1">
      <c r="A74" s="20"/>
      <c r="B74" s="109"/>
      <c r="C74" s="129"/>
      <c r="D74" s="157"/>
      <c r="E74" s="43"/>
      <c r="F74" s="56"/>
      <c r="G74" s="329"/>
      <c r="H74" s="43"/>
      <c r="I74" s="67"/>
      <c r="J74" s="383"/>
      <c r="K74" s="132">
        <f t="shared" si="6"/>
        <v>0</v>
      </c>
      <c r="L74" s="62"/>
      <c r="M74" s="43"/>
      <c r="N74" s="56"/>
      <c r="O74" s="56"/>
      <c r="P74" s="56"/>
      <c r="Q74" s="56"/>
      <c r="R74" s="63"/>
      <c r="S74" s="132">
        <f t="shared" si="7"/>
        <v>0</v>
      </c>
      <c r="T74" s="78"/>
      <c r="U74" s="67"/>
      <c r="V74" s="43"/>
      <c r="W74" s="67"/>
      <c r="X74" s="67"/>
      <c r="Y74" s="67"/>
      <c r="Z74" s="138"/>
      <c r="AA74" s="132">
        <f t="shared" si="8"/>
        <v>0</v>
      </c>
      <c r="AB74" s="78"/>
      <c r="AC74" s="67"/>
      <c r="AD74" s="67"/>
      <c r="AE74" s="329"/>
      <c r="AF74" s="67"/>
      <c r="AG74" s="43"/>
      <c r="AH74" s="67"/>
      <c r="AI74" s="67"/>
      <c r="AJ74" s="67"/>
      <c r="AK74" s="138"/>
      <c r="AL74" s="153">
        <f t="shared" si="9"/>
        <v>0</v>
      </c>
      <c r="AM74" s="284">
        <f t="shared" si="10"/>
        <v>0</v>
      </c>
      <c r="AN74" s="162">
        <f t="shared" si="11"/>
        <v>0</v>
      </c>
    </row>
    <row r="75" spans="1:40" ht="18" hidden="1" customHeight="1">
      <c r="A75" s="165"/>
      <c r="B75" s="105"/>
      <c r="C75" s="129"/>
      <c r="D75" s="157"/>
      <c r="E75" s="67"/>
      <c r="F75" s="67"/>
      <c r="G75" s="329"/>
      <c r="H75" s="43"/>
      <c r="I75" s="67"/>
      <c r="J75" s="383"/>
      <c r="K75" s="132">
        <f t="shared" si="6"/>
        <v>0</v>
      </c>
      <c r="L75" s="62"/>
      <c r="M75" s="43"/>
      <c r="N75" s="56"/>
      <c r="O75" s="56"/>
      <c r="P75" s="56"/>
      <c r="Q75" s="56"/>
      <c r="R75" s="63"/>
      <c r="S75" s="132">
        <f t="shared" si="7"/>
        <v>0</v>
      </c>
      <c r="T75" s="78"/>
      <c r="U75" s="67"/>
      <c r="V75" s="43"/>
      <c r="W75" s="67"/>
      <c r="X75" s="67"/>
      <c r="Y75" s="67"/>
      <c r="Z75" s="138"/>
      <c r="AA75" s="132">
        <f t="shared" si="8"/>
        <v>0</v>
      </c>
      <c r="AB75" s="78"/>
      <c r="AC75" s="67"/>
      <c r="AD75" s="67"/>
      <c r="AE75" s="329"/>
      <c r="AF75" s="67"/>
      <c r="AG75" s="43"/>
      <c r="AH75" s="67"/>
      <c r="AI75" s="67"/>
      <c r="AJ75" s="67"/>
      <c r="AK75" s="138"/>
      <c r="AL75" s="153">
        <f t="shared" si="9"/>
        <v>0</v>
      </c>
      <c r="AM75" s="284">
        <f t="shared" si="10"/>
        <v>0</v>
      </c>
      <c r="AN75" s="162">
        <f t="shared" si="11"/>
        <v>0</v>
      </c>
    </row>
    <row r="76" spans="1:40" s="278" customFormat="1" ht="25.5" customHeight="1" thickBot="1">
      <c r="A76" s="285" t="s">
        <v>90</v>
      </c>
      <c r="B76" s="286" t="s">
        <v>80</v>
      </c>
      <c r="C76" s="167"/>
      <c r="D76" s="168"/>
      <c r="E76" s="348"/>
      <c r="F76" s="353"/>
      <c r="G76" s="365"/>
      <c r="H76" s="348"/>
      <c r="I76" s="353"/>
      <c r="J76" s="384"/>
      <c r="K76" s="350">
        <f t="shared" si="6"/>
        <v>0</v>
      </c>
      <c r="L76" s="362"/>
      <c r="M76" s="348"/>
      <c r="N76" s="363"/>
      <c r="O76" s="363"/>
      <c r="P76" s="363"/>
      <c r="Q76" s="363"/>
      <c r="R76" s="364"/>
      <c r="S76" s="350">
        <f t="shared" si="7"/>
        <v>0</v>
      </c>
      <c r="T76" s="352"/>
      <c r="U76" s="353"/>
      <c r="V76" s="348"/>
      <c r="W76" s="353"/>
      <c r="X76" s="353"/>
      <c r="Y76" s="353"/>
      <c r="Z76" s="354"/>
      <c r="AA76" s="350">
        <f t="shared" si="8"/>
        <v>0</v>
      </c>
      <c r="AB76" s="352"/>
      <c r="AC76" s="353"/>
      <c r="AD76" s="353"/>
      <c r="AE76" s="365"/>
      <c r="AF76" s="353"/>
      <c r="AG76" s="348"/>
      <c r="AH76" s="353"/>
      <c r="AI76" s="353"/>
      <c r="AJ76" s="353"/>
      <c r="AK76" s="354"/>
      <c r="AL76" s="360">
        <f t="shared" si="9"/>
        <v>0</v>
      </c>
      <c r="AM76" s="284">
        <f t="shared" si="10"/>
        <v>0</v>
      </c>
      <c r="AN76" s="361">
        <f t="shared" si="11"/>
        <v>0</v>
      </c>
    </row>
    <row r="77" spans="1:40" ht="18" customHeight="1" thickBot="1">
      <c r="A77" s="20">
        <v>1</v>
      </c>
      <c r="B77" s="84" t="s">
        <v>111</v>
      </c>
      <c r="C77" s="28">
        <v>4</v>
      </c>
      <c r="D77" s="28"/>
      <c r="E77" s="43"/>
      <c r="F77" s="67"/>
      <c r="G77" s="329"/>
      <c r="H77" s="43"/>
      <c r="I77" s="67"/>
      <c r="J77" s="383"/>
      <c r="K77" s="132">
        <f t="shared" si="6"/>
        <v>0</v>
      </c>
      <c r="L77" s="44"/>
      <c r="M77" s="43"/>
      <c r="N77" s="56"/>
      <c r="O77" s="56"/>
      <c r="P77" s="56"/>
      <c r="Q77" s="56"/>
      <c r="R77" s="387">
        <v>2</v>
      </c>
      <c r="S77" s="132">
        <f t="shared" si="7"/>
        <v>2</v>
      </c>
      <c r="T77" s="78"/>
      <c r="U77" s="67"/>
      <c r="V77" s="43"/>
      <c r="W77" s="67"/>
      <c r="X77" s="67"/>
      <c r="Y77" s="67"/>
      <c r="Z77" s="138"/>
      <c r="AA77" s="132">
        <f t="shared" si="8"/>
        <v>0</v>
      </c>
      <c r="AB77" s="78"/>
      <c r="AC77" s="67"/>
      <c r="AD77" s="67"/>
      <c r="AE77" s="329"/>
      <c r="AF77" s="67"/>
      <c r="AG77" s="43"/>
      <c r="AH77" s="67"/>
      <c r="AI77" s="67"/>
      <c r="AJ77" s="67"/>
      <c r="AK77" s="138"/>
      <c r="AL77" s="153">
        <f t="shared" si="9"/>
        <v>0</v>
      </c>
      <c r="AM77" s="284">
        <f t="shared" si="10"/>
        <v>2</v>
      </c>
      <c r="AN77" s="162">
        <f t="shared" si="11"/>
        <v>8</v>
      </c>
    </row>
    <row r="78" spans="1:40" ht="18" customHeight="1" thickBot="1">
      <c r="A78" s="6">
        <v>2</v>
      </c>
      <c r="B78" s="109" t="s">
        <v>112</v>
      </c>
      <c r="C78" s="169">
        <v>6.25</v>
      </c>
      <c r="D78" s="28"/>
      <c r="E78" s="43"/>
      <c r="F78" s="67"/>
      <c r="G78" s="329"/>
      <c r="H78" s="43"/>
      <c r="I78" s="67"/>
      <c r="J78" s="383"/>
      <c r="K78" s="132">
        <f t="shared" si="6"/>
        <v>0</v>
      </c>
      <c r="L78" s="44"/>
      <c r="M78" s="43"/>
      <c r="N78" s="56"/>
      <c r="O78" s="56"/>
      <c r="P78" s="56"/>
      <c r="Q78" s="56"/>
      <c r="R78" s="63"/>
      <c r="S78" s="132">
        <f t="shared" si="7"/>
        <v>0</v>
      </c>
      <c r="T78" s="78"/>
      <c r="U78" s="67"/>
      <c r="V78" s="43"/>
      <c r="W78" s="67"/>
      <c r="X78" s="67"/>
      <c r="Y78" s="67"/>
      <c r="Z78" s="138"/>
      <c r="AA78" s="132">
        <f t="shared" si="8"/>
        <v>0</v>
      </c>
      <c r="AB78" s="78"/>
      <c r="AC78" s="67"/>
      <c r="AD78" s="67"/>
      <c r="AE78" s="329"/>
      <c r="AF78" s="67"/>
      <c r="AG78" s="43"/>
      <c r="AH78" s="67"/>
      <c r="AI78" s="67"/>
      <c r="AJ78" s="67">
        <v>10</v>
      </c>
      <c r="AK78" s="138"/>
      <c r="AL78" s="153">
        <f t="shared" si="9"/>
        <v>10</v>
      </c>
      <c r="AM78" s="284">
        <f t="shared" si="10"/>
        <v>10</v>
      </c>
      <c r="AN78" s="162">
        <f t="shared" si="11"/>
        <v>62.5</v>
      </c>
    </row>
    <row r="79" spans="1:40" ht="18" customHeight="1" thickBot="1">
      <c r="A79" s="6"/>
      <c r="B79" s="105" t="s">
        <v>113</v>
      </c>
      <c r="C79" s="169">
        <v>10</v>
      </c>
      <c r="D79" s="28"/>
      <c r="E79" s="43"/>
      <c r="F79" s="67"/>
      <c r="G79" s="329"/>
      <c r="H79" s="43"/>
      <c r="I79" s="67"/>
      <c r="J79" s="383"/>
      <c r="K79" s="132">
        <f t="shared" si="6"/>
        <v>0</v>
      </c>
      <c r="L79" s="62"/>
      <c r="M79" s="43"/>
      <c r="N79" s="56"/>
      <c r="O79" s="56"/>
      <c r="P79" s="56"/>
      <c r="Q79" s="56"/>
      <c r="R79" s="63"/>
      <c r="S79" s="132">
        <f t="shared" si="7"/>
        <v>0</v>
      </c>
      <c r="T79" s="78"/>
      <c r="U79" s="67"/>
      <c r="V79" s="43"/>
      <c r="W79" s="67"/>
      <c r="X79" s="67"/>
      <c r="Y79" s="67"/>
      <c r="Z79" s="138"/>
      <c r="AA79" s="132">
        <f t="shared" si="8"/>
        <v>0</v>
      </c>
      <c r="AB79" s="78"/>
      <c r="AC79" s="67"/>
      <c r="AD79" s="67"/>
      <c r="AE79" s="329"/>
      <c r="AF79" s="67"/>
      <c r="AG79" s="43"/>
      <c r="AH79" s="67"/>
      <c r="AI79" s="67"/>
      <c r="AJ79" s="67">
        <v>4</v>
      </c>
      <c r="AK79" s="138"/>
      <c r="AL79" s="153">
        <f t="shared" si="9"/>
        <v>4</v>
      </c>
      <c r="AM79" s="284">
        <f t="shared" si="10"/>
        <v>4</v>
      </c>
      <c r="AN79" s="162">
        <f t="shared" si="11"/>
        <v>40</v>
      </c>
    </row>
    <row r="80" spans="1:40" ht="18" customHeight="1" thickBot="1">
      <c r="A80" s="6"/>
      <c r="B80" s="89" t="s">
        <v>114</v>
      </c>
      <c r="C80" s="169">
        <v>3</v>
      </c>
      <c r="D80" s="24"/>
      <c r="E80" s="43"/>
      <c r="F80" s="67"/>
      <c r="G80" s="329"/>
      <c r="H80" s="43"/>
      <c r="I80" s="67"/>
      <c r="J80" s="383"/>
      <c r="K80" s="132">
        <f t="shared" si="6"/>
        <v>0</v>
      </c>
      <c r="L80" s="62"/>
      <c r="M80" s="43"/>
      <c r="N80" s="56"/>
      <c r="O80" s="56"/>
      <c r="P80" s="56"/>
      <c r="Q80" s="56"/>
      <c r="R80" s="63"/>
      <c r="S80" s="132">
        <f t="shared" si="7"/>
        <v>0</v>
      </c>
      <c r="T80" s="78"/>
      <c r="U80" s="67"/>
      <c r="V80" s="43"/>
      <c r="W80" s="67"/>
      <c r="X80" s="67"/>
      <c r="Y80" s="67"/>
      <c r="Z80" s="138"/>
      <c r="AA80" s="132">
        <f t="shared" si="8"/>
        <v>0</v>
      </c>
      <c r="AB80" s="78"/>
      <c r="AC80" s="67"/>
      <c r="AD80" s="67"/>
      <c r="AE80" s="329"/>
      <c r="AF80" s="67"/>
      <c r="AG80" s="43"/>
      <c r="AH80" s="67"/>
      <c r="AI80" s="67"/>
      <c r="AJ80" s="67">
        <v>2</v>
      </c>
      <c r="AK80" s="138"/>
      <c r="AL80" s="153">
        <f t="shared" si="9"/>
        <v>2</v>
      </c>
      <c r="AM80" s="284">
        <f t="shared" si="10"/>
        <v>2</v>
      </c>
      <c r="AN80" s="162">
        <f t="shared" si="11"/>
        <v>6</v>
      </c>
    </row>
    <row r="81" spans="1:40" ht="18" customHeight="1" thickBot="1">
      <c r="A81" s="20">
        <v>5</v>
      </c>
      <c r="B81" s="89"/>
      <c r="C81" s="24"/>
      <c r="D81" s="24"/>
      <c r="E81" s="193"/>
      <c r="F81" s="193"/>
      <c r="G81" s="373"/>
      <c r="H81" s="193"/>
      <c r="I81" s="193"/>
      <c r="J81" s="194"/>
      <c r="K81" s="132">
        <f t="shared" si="6"/>
        <v>0</v>
      </c>
      <c r="L81" s="195"/>
      <c r="M81" s="193"/>
      <c r="N81" s="193"/>
      <c r="O81" s="193"/>
      <c r="P81" s="193"/>
      <c r="Q81" s="193"/>
      <c r="R81" s="196"/>
      <c r="S81" s="132">
        <f t="shared" si="7"/>
        <v>0</v>
      </c>
      <c r="T81" s="197"/>
      <c r="U81" s="198"/>
      <c r="V81" s="193"/>
      <c r="W81" s="198"/>
      <c r="X81" s="198"/>
      <c r="Y81" s="198"/>
      <c r="Z81" s="199"/>
      <c r="AA81" s="132">
        <f t="shared" si="8"/>
        <v>0</v>
      </c>
      <c r="AB81" s="200"/>
      <c r="AC81" s="201"/>
      <c r="AD81" s="201"/>
      <c r="AE81" s="338"/>
      <c r="AF81" s="201"/>
      <c r="AG81" s="322"/>
      <c r="AH81" s="203"/>
      <c r="AI81" s="200"/>
      <c r="AJ81" s="202"/>
      <c r="AK81" s="202"/>
      <c r="AL81" s="153">
        <f t="shared" si="9"/>
        <v>0</v>
      </c>
      <c r="AM81" s="284">
        <f t="shared" si="10"/>
        <v>0</v>
      </c>
      <c r="AN81" s="162">
        <f t="shared" si="11"/>
        <v>0</v>
      </c>
    </row>
    <row r="82" spans="1:40" ht="18" customHeight="1" thickBot="1">
      <c r="A82" s="20">
        <v>6</v>
      </c>
      <c r="B82" s="89"/>
      <c r="C82" s="24"/>
      <c r="D82" s="24"/>
      <c r="E82" s="204"/>
      <c r="F82" s="204"/>
      <c r="G82" s="374"/>
      <c r="H82" s="204"/>
      <c r="I82" s="204"/>
      <c r="J82" s="205"/>
      <c r="K82" s="132">
        <f t="shared" si="6"/>
        <v>0</v>
      </c>
      <c r="L82" s="206"/>
      <c r="M82" s="204"/>
      <c r="N82" s="204"/>
      <c r="O82" s="204"/>
      <c r="P82" s="204"/>
      <c r="Q82" s="204"/>
      <c r="R82" s="205"/>
      <c r="S82" s="132">
        <f t="shared" si="7"/>
        <v>0</v>
      </c>
      <c r="T82" s="207"/>
      <c r="U82" s="118"/>
      <c r="V82" s="204"/>
      <c r="W82" s="118"/>
      <c r="X82" s="118"/>
      <c r="Y82" s="118"/>
      <c r="Z82" s="208"/>
      <c r="AA82" s="132">
        <f t="shared" si="8"/>
        <v>0</v>
      </c>
      <c r="AB82" s="144"/>
      <c r="AC82" s="118"/>
      <c r="AD82" s="118"/>
      <c r="AE82" s="337"/>
      <c r="AF82" s="118"/>
      <c r="AG82" s="204"/>
      <c r="AH82" s="209"/>
      <c r="AI82" s="144"/>
      <c r="AJ82" s="117"/>
      <c r="AK82" s="117"/>
      <c r="AL82" s="153">
        <f t="shared" si="9"/>
        <v>0</v>
      </c>
      <c r="AM82" s="284">
        <f t="shared" si="10"/>
        <v>0</v>
      </c>
      <c r="AN82" s="162">
        <f t="shared" si="11"/>
        <v>0</v>
      </c>
    </row>
    <row r="83" spans="1:40" ht="18" customHeight="1" thickBot="1">
      <c r="A83" s="20"/>
      <c r="B83" s="109"/>
      <c r="C83" s="50"/>
      <c r="D83" s="210"/>
      <c r="E83" s="211"/>
      <c r="F83" s="211"/>
      <c r="G83" s="341"/>
      <c r="H83" s="211"/>
      <c r="I83" s="211"/>
      <c r="J83" s="212"/>
      <c r="K83" s="132">
        <f t="shared" si="6"/>
        <v>0</v>
      </c>
      <c r="L83" s="213"/>
      <c r="M83" s="211"/>
      <c r="N83" s="211"/>
      <c r="O83" s="211"/>
      <c r="P83" s="211"/>
      <c r="Q83" s="211"/>
      <c r="R83" s="212"/>
      <c r="S83" s="132">
        <f t="shared" si="7"/>
        <v>0</v>
      </c>
      <c r="T83" s="214"/>
      <c r="U83" s="215"/>
      <c r="V83" s="211"/>
      <c r="W83" s="215"/>
      <c r="X83" s="215"/>
      <c r="Y83" s="215"/>
      <c r="Z83" s="216"/>
      <c r="AA83" s="132">
        <f t="shared" si="8"/>
        <v>0</v>
      </c>
      <c r="AB83" s="217"/>
      <c r="AC83" s="215"/>
      <c r="AD83" s="215"/>
      <c r="AE83" s="339"/>
      <c r="AF83" s="215"/>
      <c r="AG83" s="211"/>
      <c r="AH83" s="219"/>
      <c r="AI83" s="217"/>
      <c r="AJ83" s="218"/>
      <c r="AK83" s="218"/>
      <c r="AL83" s="153">
        <f t="shared" si="9"/>
        <v>0</v>
      </c>
      <c r="AM83" s="284">
        <f t="shared" si="10"/>
        <v>0</v>
      </c>
      <c r="AN83" s="162">
        <f t="shared" si="11"/>
        <v>0</v>
      </c>
    </row>
    <row r="84" spans="1:40" ht="18" customHeight="1" thickBot="1">
      <c r="A84" s="20"/>
      <c r="B84" s="109"/>
      <c r="C84" s="50"/>
      <c r="D84" s="221"/>
      <c r="E84" s="222"/>
      <c r="F84" s="222"/>
      <c r="G84" s="342"/>
      <c r="H84" s="222"/>
      <c r="I84" s="222"/>
      <c r="J84" s="223"/>
      <c r="K84" s="132">
        <f t="shared" si="6"/>
        <v>0</v>
      </c>
      <c r="L84" s="224"/>
      <c r="M84" s="222"/>
      <c r="N84" s="222"/>
      <c r="O84" s="222"/>
      <c r="P84" s="222"/>
      <c r="Q84" s="222"/>
      <c r="R84" s="223"/>
      <c r="S84" s="132">
        <f t="shared" si="7"/>
        <v>0</v>
      </c>
      <c r="T84" s="225"/>
      <c r="U84" s="226"/>
      <c r="V84" s="222"/>
      <c r="W84" s="226"/>
      <c r="X84" s="226"/>
      <c r="Y84" s="226"/>
      <c r="Z84" s="227"/>
      <c r="AA84" s="132">
        <f t="shared" si="8"/>
        <v>0</v>
      </c>
      <c r="AB84" s="220"/>
      <c r="AC84" s="226"/>
      <c r="AD84" s="226"/>
      <c r="AE84" s="340"/>
      <c r="AF84" s="226"/>
      <c r="AG84" s="222"/>
      <c r="AH84" s="229"/>
      <c r="AI84" s="220"/>
      <c r="AJ84" s="228"/>
      <c r="AK84" s="228"/>
      <c r="AL84" s="153">
        <f t="shared" si="9"/>
        <v>0</v>
      </c>
      <c r="AM84" s="284">
        <f t="shared" si="10"/>
        <v>0</v>
      </c>
      <c r="AN84" s="162">
        <f t="shared" si="11"/>
        <v>0</v>
      </c>
    </row>
    <row r="85" spans="1:40" ht="18" customHeight="1" thickBot="1">
      <c r="A85" s="20"/>
      <c r="B85" s="84"/>
      <c r="C85" s="50"/>
      <c r="D85" s="230"/>
      <c r="E85" s="231"/>
      <c r="F85" s="231"/>
      <c r="G85" s="375"/>
      <c r="H85" s="231"/>
      <c r="I85" s="231"/>
      <c r="J85" s="232"/>
      <c r="K85" s="132">
        <f t="shared" si="6"/>
        <v>0</v>
      </c>
      <c r="L85" s="233"/>
      <c r="M85" s="231"/>
      <c r="N85" s="231"/>
      <c r="O85" s="231"/>
      <c r="P85" s="231"/>
      <c r="Q85" s="231"/>
      <c r="R85" s="232"/>
      <c r="S85" s="132">
        <f t="shared" si="7"/>
        <v>0</v>
      </c>
      <c r="T85" s="234"/>
      <c r="U85" s="235"/>
      <c r="V85" s="231"/>
      <c r="W85" s="235"/>
      <c r="X85" s="235"/>
      <c r="Y85" s="235"/>
      <c r="Z85" s="236"/>
      <c r="AA85" s="132">
        <f t="shared" si="8"/>
        <v>0</v>
      </c>
      <c r="AB85" s="214"/>
      <c r="AC85" s="215"/>
      <c r="AD85" s="215"/>
      <c r="AE85" s="341"/>
      <c r="AF85" s="215"/>
      <c r="AG85" s="211"/>
      <c r="AH85" s="219"/>
      <c r="AI85" s="214"/>
      <c r="AJ85" s="215"/>
      <c r="AK85" s="215"/>
      <c r="AL85" s="153">
        <f t="shared" si="9"/>
        <v>0</v>
      </c>
      <c r="AM85" s="284">
        <f t="shared" si="10"/>
        <v>0</v>
      </c>
      <c r="AN85" s="162">
        <f t="shared" si="11"/>
        <v>0</v>
      </c>
    </row>
    <row r="86" spans="1:40" ht="18" customHeight="1" thickBot="1">
      <c r="A86" s="20"/>
      <c r="B86" s="54"/>
      <c r="C86" s="155"/>
      <c r="D86" s="237"/>
      <c r="E86" s="238"/>
      <c r="F86" s="238"/>
      <c r="G86" s="376"/>
      <c r="H86" s="238"/>
      <c r="I86" s="238"/>
      <c r="J86" s="239"/>
      <c r="K86" s="132">
        <f t="shared" si="6"/>
        <v>0</v>
      </c>
      <c r="L86" s="240"/>
      <c r="M86" s="238"/>
      <c r="N86" s="238"/>
      <c r="O86" s="238"/>
      <c r="P86" s="238"/>
      <c r="Q86" s="238"/>
      <c r="R86" s="239"/>
      <c r="S86" s="132">
        <f t="shared" si="7"/>
        <v>0</v>
      </c>
      <c r="T86" s="241"/>
      <c r="U86" s="242"/>
      <c r="V86" s="238"/>
      <c r="W86" s="242"/>
      <c r="X86" s="242"/>
      <c r="Y86" s="242"/>
      <c r="Z86" s="243"/>
      <c r="AA86" s="132">
        <f t="shared" si="8"/>
        <v>0</v>
      </c>
      <c r="AB86" s="225"/>
      <c r="AC86" s="226"/>
      <c r="AD86" s="226"/>
      <c r="AE86" s="342"/>
      <c r="AF86" s="226"/>
      <c r="AG86" s="222"/>
      <c r="AH86" s="229"/>
      <c r="AI86" s="225"/>
      <c r="AJ86" s="226"/>
      <c r="AK86" s="226"/>
      <c r="AL86" s="153">
        <f t="shared" si="9"/>
        <v>0</v>
      </c>
      <c r="AM86" s="284">
        <f t="shared" si="10"/>
        <v>0</v>
      </c>
      <c r="AN86" s="162">
        <f t="shared" si="11"/>
        <v>0</v>
      </c>
    </row>
    <row r="87" spans="1:40" s="255" customFormat="1" ht="18" customHeight="1" thickBot="1">
      <c r="A87" s="368" t="s">
        <v>38</v>
      </c>
      <c r="B87" s="367" t="s">
        <v>84</v>
      </c>
      <c r="C87" s="30"/>
      <c r="D87" s="25"/>
      <c r="E87" s="15"/>
      <c r="F87" s="16"/>
      <c r="G87" s="377"/>
      <c r="H87" s="256"/>
      <c r="I87" s="256"/>
      <c r="J87" s="257"/>
      <c r="K87" s="132">
        <f t="shared" si="6"/>
        <v>0</v>
      </c>
      <c r="L87" s="258"/>
      <c r="M87" s="256"/>
      <c r="N87" s="256"/>
      <c r="O87" s="256"/>
      <c r="P87" s="256"/>
      <c r="Q87" s="256"/>
      <c r="R87" s="257"/>
      <c r="S87" s="132">
        <f t="shared" si="7"/>
        <v>0</v>
      </c>
      <c r="T87" s="259"/>
      <c r="U87" s="260"/>
      <c r="V87" s="256"/>
      <c r="W87" s="260"/>
      <c r="X87" s="260"/>
      <c r="Y87" s="260"/>
      <c r="Z87" s="261"/>
      <c r="AA87" s="132">
        <f t="shared" si="8"/>
        <v>0</v>
      </c>
      <c r="AB87" s="262"/>
      <c r="AC87" s="263"/>
      <c r="AD87" s="263"/>
      <c r="AE87" s="343"/>
      <c r="AF87" s="263"/>
      <c r="AG87" s="320"/>
      <c r="AH87" s="264"/>
      <c r="AI87" s="262"/>
      <c r="AJ87" s="263"/>
      <c r="AK87" s="263"/>
      <c r="AL87" s="153">
        <f t="shared" si="9"/>
        <v>0</v>
      </c>
      <c r="AM87" s="284">
        <f t="shared" si="10"/>
        <v>0</v>
      </c>
      <c r="AN87" s="162">
        <f t="shared" si="11"/>
        <v>0</v>
      </c>
    </row>
    <row r="88" spans="1:40" ht="18" customHeight="1" thickBot="1">
      <c r="A88" s="21">
        <v>1</v>
      </c>
      <c r="B88" s="109" t="s">
        <v>70</v>
      </c>
      <c r="C88" s="28">
        <v>45</v>
      </c>
      <c r="D88" s="9">
        <v>2</v>
      </c>
      <c r="E88" s="9"/>
      <c r="F88" s="14"/>
      <c r="G88" s="378"/>
      <c r="H88" s="246"/>
      <c r="I88" s="246"/>
      <c r="J88" s="247"/>
      <c r="K88" s="132">
        <f>SUM(D88:J88)</f>
        <v>2</v>
      </c>
      <c r="L88" s="248"/>
      <c r="M88" s="246"/>
      <c r="N88" s="246"/>
      <c r="O88" s="246"/>
      <c r="P88" s="246"/>
      <c r="Q88" s="246"/>
      <c r="R88" s="247"/>
      <c r="S88" s="132">
        <f t="shared" si="7"/>
        <v>0</v>
      </c>
      <c r="T88" s="249"/>
      <c r="U88" s="250"/>
      <c r="V88" s="246"/>
      <c r="W88" s="250"/>
      <c r="X88" s="250"/>
      <c r="Y88" s="250"/>
      <c r="Z88" s="251"/>
      <c r="AA88" s="132">
        <f t="shared" si="8"/>
        <v>0</v>
      </c>
      <c r="AB88" s="188"/>
      <c r="AC88" s="189"/>
      <c r="AD88" s="189"/>
      <c r="AE88" s="334"/>
      <c r="AF88" s="189"/>
      <c r="AG88" s="318"/>
      <c r="AH88" s="252"/>
      <c r="AI88" s="188"/>
      <c r="AJ88" s="189"/>
      <c r="AK88" s="189"/>
      <c r="AL88" s="153">
        <f t="shared" si="9"/>
        <v>0</v>
      </c>
      <c r="AM88" s="284">
        <f t="shared" si="10"/>
        <v>2</v>
      </c>
      <c r="AN88" s="162">
        <f>C88*AM88</f>
        <v>90</v>
      </c>
    </row>
    <row r="89" spans="1:40" ht="18" customHeight="1" thickBot="1">
      <c r="A89" s="21">
        <v>2</v>
      </c>
      <c r="B89" s="109" t="s">
        <v>87</v>
      </c>
      <c r="C89" s="28">
        <v>10</v>
      </c>
      <c r="D89" s="96">
        <v>3</v>
      </c>
      <c r="E89" s="96"/>
      <c r="F89" s="166"/>
      <c r="G89" s="379"/>
      <c r="H89" s="288"/>
      <c r="I89" s="288"/>
      <c r="J89" s="289"/>
      <c r="K89" s="132">
        <f t="shared" ref="K89:K95" si="12">SUM(D89:J89)</f>
        <v>3</v>
      </c>
      <c r="L89" s="290"/>
      <c r="M89" s="288"/>
      <c r="N89" s="288"/>
      <c r="O89" s="288"/>
      <c r="P89" s="288"/>
      <c r="Q89" s="288"/>
      <c r="R89" s="289"/>
      <c r="S89" s="132">
        <f t="shared" si="7"/>
        <v>0</v>
      </c>
      <c r="T89" s="291"/>
      <c r="U89" s="292"/>
      <c r="V89" s="288"/>
      <c r="W89" s="292"/>
      <c r="X89" s="292"/>
      <c r="Y89" s="292"/>
      <c r="Z89" s="293"/>
      <c r="AA89" s="132">
        <f t="shared" si="8"/>
        <v>0</v>
      </c>
      <c r="AB89" s="294"/>
      <c r="AC89" s="295"/>
      <c r="AD89" s="295"/>
      <c r="AE89" s="344"/>
      <c r="AF89" s="295"/>
      <c r="AG89" s="321"/>
      <c r="AH89" s="296"/>
      <c r="AI89" s="294"/>
      <c r="AJ89" s="295"/>
      <c r="AK89" s="295"/>
      <c r="AL89" s="153">
        <f t="shared" si="9"/>
        <v>0</v>
      </c>
      <c r="AM89" s="284">
        <f t="shared" si="10"/>
        <v>3</v>
      </c>
      <c r="AN89" s="162">
        <f>C89*AM89</f>
        <v>30</v>
      </c>
    </row>
    <row r="90" spans="1:40" s="287" customFormat="1" ht="18" customHeight="1" thickBot="1">
      <c r="A90" s="21">
        <v>3</v>
      </c>
      <c r="B90" s="110" t="s">
        <v>89</v>
      </c>
      <c r="C90" s="28">
        <v>10</v>
      </c>
      <c r="D90" s="9"/>
      <c r="E90" s="9"/>
      <c r="F90" s="87"/>
      <c r="G90" s="375">
        <v>2</v>
      </c>
      <c r="H90" s="231"/>
      <c r="I90" s="231"/>
      <c r="J90" s="231"/>
      <c r="K90" s="132">
        <f t="shared" si="12"/>
        <v>2</v>
      </c>
      <c r="L90" s="231"/>
      <c r="M90" s="231"/>
      <c r="N90" s="231"/>
      <c r="O90" s="231"/>
      <c r="P90" s="231"/>
      <c r="Q90" s="231"/>
      <c r="R90" s="231"/>
      <c r="S90" s="132">
        <f t="shared" si="7"/>
        <v>0</v>
      </c>
      <c r="T90" s="235"/>
      <c r="U90" s="235"/>
      <c r="V90" s="231"/>
      <c r="W90" s="235"/>
      <c r="X90" s="235"/>
      <c r="Y90" s="235"/>
      <c r="Z90" s="235"/>
      <c r="AA90" s="132">
        <f t="shared" si="8"/>
        <v>0</v>
      </c>
      <c r="AB90" s="215"/>
      <c r="AC90" s="215"/>
      <c r="AD90" s="215"/>
      <c r="AE90" s="341"/>
      <c r="AF90" s="215"/>
      <c r="AG90" s="211"/>
      <c r="AH90" s="215"/>
      <c r="AI90" s="215"/>
      <c r="AJ90" s="215"/>
      <c r="AK90" s="215"/>
      <c r="AL90" s="153">
        <f t="shared" si="9"/>
        <v>0</v>
      </c>
      <c r="AM90" s="284">
        <f t="shared" si="10"/>
        <v>2</v>
      </c>
      <c r="AN90" s="162">
        <f t="shared" ref="AN90:AN122" si="13">C90*AM90</f>
        <v>20</v>
      </c>
    </row>
    <row r="91" spans="1:40" s="287" customFormat="1" ht="18" customHeight="1" thickBot="1">
      <c r="A91" s="21">
        <v>4</v>
      </c>
      <c r="B91" s="109" t="s">
        <v>108</v>
      </c>
      <c r="C91" s="28">
        <v>3</v>
      </c>
      <c r="D91" s="9"/>
      <c r="E91" s="9"/>
      <c r="F91" s="87"/>
      <c r="G91" s="375"/>
      <c r="H91" s="231"/>
      <c r="I91" s="231"/>
      <c r="J91" s="231"/>
      <c r="K91" s="132">
        <f t="shared" si="12"/>
        <v>0</v>
      </c>
      <c r="L91" s="231"/>
      <c r="M91" s="231"/>
      <c r="N91" s="231">
        <v>4</v>
      </c>
      <c r="O91" s="231"/>
      <c r="P91" s="231"/>
      <c r="Q91" s="231"/>
      <c r="R91" s="231"/>
      <c r="S91" s="132">
        <f t="shared" si="7"/>
        <v>4</v>
      </c>
      <c r="T91" s="235"/>
      <c r="U91" s="235"/>
      <c r="V91" s="231"/>
      <c r="W91" s="235"/>
      <c r="X91" s="235"/>
      <c r="Y91" s="235"/>
      <c r="Z91" s="235"/>
      <c r="AA91" s="132">
        <f t="shared" si="8"/>
        <v>0</v>
      </c>
      <c r="AB91" s="215"/>
      <c r="AC91" s="215"/>
      <c r="AD91" s="215"/>
      <c r="AE91" s="341"/>
      <c r="AF91" s="215"/>
      <c r="AG91" s="211"/>
      <c r="AH91" s="215"/>
      <c r="AI91" s="215"/>
      <c r="AJ91" s="215"/>
      <c r="AK91" s="215"/>
      <c r="AL91" s="153">
        <f t="shared" si="9"/>
        <v>0</v>
      </c>
      <c r="AM91" s="284">
        <f t="shared" si="10"/>
        <v>4</v>
      </c>
      <c r="AN91" s="162">
        <f t="shared" si="13"/>
        <v>12</v>
      </c>
    </row>
    <row r="92" spans="1:40" s="287" customFormat="1" ht="18" customHeight="1" thickBot="1">
      <c r="A92" s="21">
        <v>5</v>
      </c>
      <c r="B92" s="109" t="s">
        <v>109</v>
      </c>
      <c r="C92" s="28">
        <v>1.6</v>
      </c>
      <c r="D92" s="9"/>
      <c r="E92" s="9"/>
      <c r="F92" s="87"/>
      <c r="G92" s="375"/>
      <c r="H92" s="231"/>
      <c r="I92" s="231"/>
      <c r="J92" s="231"/>
      <c r="K92" s="132">
        <f t="shared" si="12"/>
        <v>0</v>
      </c>
      <c r="L92" s="231"/>
      <c r="M92" s="231"/>
      <c r="N92" s="231">
        <v>5</v>
      </c>
      <c r="O92" s="231"/>
      <c r="P92" s="231"/>
      <c r="Q92" s="231"/>
      <c r="R92" s="231"/>
      <c r="S92" s="132">
        <f t="shared" si="7"/>
        <v>5</v>
      </c>
      <c r="T92" s="235"/>
      <c r="U92" s="235"/>
      <c r="V92" s="231"/>
      <c r="W92" s="235"/>
      <c r="X92" s="235"/>
      <c r="Y92" s="235"/>
      <c r="Z92" s="235"/>
      <c r="AA92" s="132">
        <f t="shared" si="8"/>
        <v>0</v>
      </c>
      <c r="AB92" s="215"/>
      <c r="AC92" s="215"/>
      <c r="AD92" s="215"/>
      <c r="AE92" s="341"/>
      <c r="AF92" s="215"/>
      <c r="AG92" s="211"/>
      <c r="AH92" s="215"/>
      <c r="AI92" s="215"/>
      <c r="AJ92" s="215"/>
      <c r="AK92" s="215"/>
      <c r="AL92" s="153">
        <f t="shared" si="9"/>
        <v>0</v>
      </c>
      <c r="AM92" s="284">
        <f t="shared" si="10"/>
        <v>5</v>
      </c>
      <c r="AN92" s="162">
        <f t="shared" si="13"/>
        <v>8</v>
      </c>
    </row>
    <row r="93" spans="1:40" s="287" customFormat="1" ht="18" customHeight="1" thickBot="1">
      <c r="A93" s="21">
        <v>6</v>
      </c>
      <c r="B93" s="109"/>
      <c r="C93" s="28"/>
      <c r="D93" s="9"/>
      <c r="E93" s="9"/>
      <c r="F93" s="87"/>
      <c r="G93" s="375"/>
      <c r="H93" s="231"/>
      <c r="I93" s="231"/>
      <c r="J93" s="231"/>
      <c r="K93" s="132">
        <f t="shared" si="12"/>
        <v>0</v>
      </c>
      <c r="L93" s="231"/>
      <c r="M93" s="231"/>
      <c r="N93" s="231"/>
      <c r="O93" s="231"/>
      <c r="P93" s="231"/>
      <c r="Q93" s="231"/>
      <c r="R93" s="231"/>
      <c r="S93" s="132">
        <f t="shared" si="7"/>
        <v>0</v>
      </c>
      <c r="T93" s="235"/>
      <c r="U93" s="235"/>
      <c r="V93" s="231"/>
      <c r="W93" s="235"/>
      <c r="X93" s="235"/>
      <c r="Y93" s="235"/>
      <c r="Z93" s="235"/>
      <c r="AA93" s="132">
        <f t="shared" si="8"/>
        <v>0</v>
      </c>
      <c r="AB93" s="215"/>
      <c r="AC93" s="215"/>
      <c r="AD93" s="215"/>
      <c r="AE93" s="341"/>
      <c r="AF93" s="215"/>
      <c r="AG93" s="211"/>
      <c r="AH93" s="215"/>
      <c r="AI93" s="215"/>
      <c r="AJ93" s="215"/>
      <c r="AK93" s="215"/>
      <c r="AL93" s="153">
        <f t="shared" si="9"/>
        <v>0</v>
      </c>
      <c r="AM93" s="284">
        <f t="shared" si="10"/>
        <v>0</v>
      </c>
      <c r="AN93" s="162">
        <f t="shared" si="13"/>
        <v>0</v>
      </c>
    </row>
    <row r="94" spans="1:40" s="287" customFormat="1" ht="18" customHeight="1" thickBot="1">
      <c r="A94" s="21">
        <v>7</v>
      </c>
      <c r="B94" s="109"/>
      <c r="C94" s="28"/>
      <c r="D94" s="9"/>
      <c r="E94" s="9"/>
      <c r="F94" s="87"/>
      <c r="G94" s="375"/>
      <c r="H94" s="231"/>
      <c r="I94" s="231"/>
      <c r="J94" s="231"/>
      <c r="K94" s="132">
        <f t="shared" si="12"/>
        <v>0</v>
      </c>
      <c r="L94" s="231"/>
      <c r="M94" s="231"/>
      <c r="N94" s="231"/>
      <c r="O94" s="231"/>
      <c r="P94" s="231"/>
      <c r="Q94" s="231"/>
      <c r="R94" s="231"/>
      <c r="S94" s="132">
        <f t="shared" si="7"/>
        <v>0</v>
      </c>
      <c r="T94" s="235"/>
      <c r="U94" s="235"/>
      <c r="V94" s="231"/>
      <c r="W94" s="235"/>
      <c r="X94" s="235"/>
      <c r="Y94" s="235"/>
      <c r="Z94" s="235"/>
      <c r="AA94" s="132">
        <f t="shared" si="8"/>
        <v>0</v>
      </c>
      <c r="AB94" s="215"/>
      <c r="AC94" s="215"/>
      <c r="AD94" s="215"/>
      <c r="AE94" s="341"/>
      <c r="AF94" s="215"/>
      <c r="AG94" s="211"/>
      <c r="AH94" s="215"/>
      <c r="AI94" s="215"/>
      <c r="AJ94" s="215"/>
      <c r="AK94" s="215"/>
      <c r="AL94" s="153">
        <f t="shared" si="9"/>
        <v>0</v>
      </c>
      <c r="AM94" s="284">
        <f t="shared" si="10"/>
        <v>0</v>
      </c>
      <c r="AN94" s="162">
        <f t="shared" si="13"/>
        <v>0</v>
      </c>
    </row>
    <row r="95" spans="1:40" s="287" customFormat="1" ht="18" customHeight="1" thickBot="1">
      <c r="A95" s="21">
        <v>8</v>
      </c>
      <c r="B95" s="109"/>
      <c r="C95" s="28"/>
      <c r="D95" s="9"/>
      <c r="E95" s="9"/>
      <c r="F95" s="87"/>
      <c r="G95" s="375"/>
      <c r="H95" s="231"/>
      <c r="I95" s="231"/>
      <c r="J95" s="231"/>
      <c r="K95" s="132">
        <f t="shared" si="12"/>
        <v>0</v>
      </c>
      <c r="L95" s="231"/>
      <c r="M95" s="231"/>
      <c r="N95" s="231"/>
      <c r="O95" s="231"/>
      <c r="P95" s="231"/>
      <c r="Q95" s="231"/>
      <c r="R95" s="231"/>
      <c r="S95" s="132">
        <f t="shared" si="7"/>
        <v>0</v>
      </c>
      <c r="T95" s="235"/>
      <c r="U95" s="235"/>
      <c r="V95" s="231"/>
      <c r="W95" s="235"/>
      <c r="X95" s="235"/>
      <c r="Y95" s="235"/>
      <c r="Z95" s="235"/>
      <c r="AA95" s="132">
        <f t="shared" si="8"/>
        <v>0</v>
      </c>
      <c r="AB95" s="215"/>
      <c r="AC95" s="215"/>
      <c r="AD95" s="215"/>
      <c r="AE95" s="341"/>
      <c r="AF95" s="215"/>
      <c r="AG95" s="211"/>
      <c r="AH95" s="215"/>
      <c r="AI95" s="215"/>
      <c r="AJ95" s="215"/>
      <c r="AK95" s="215"/>
      <c r="AL95" s="153">
        <f t="shared" si="9"/>
        <v>0</v>
      </c>
      <c r="AM95" s="284">
        <f t="shared" si="10"/>
        <v>0</v>
      </c>
      <c r="AN95" s="162">
        <f t="shared" si="13"/>
        <v>0</v>
      </c>
    </row>
    <row r="96" spans="1:40" s="287" customFormat="1" ht="18" customHeight="1" thickBot="1">
      <c r="A96" s="21">
        <v>9</v>
      </c>
      <c r="B96" s="90"/>
      <c r="C96" s="29"/>
      <c r="D96" s="9"/>
      <c r="E96" s="9"/>
      <c r="F96" s="87"/>
      <c r="G96" s="375"/>
      <c r="H96" s="231"/>
      <c r="I96" s="231"/>
      <c r="J96" s="231"/>
      <c r="K96" s="306"/>
      <c r="L96" s="231"/>
      <c r="M96" s="231"/>
      <c r="N96" s="231"/>
      <c r="O96" s="231"/>
      <c r="P96" s="231"/>
      <c r="Q96" s="231"/>
      <c r="R96" s="231"/>
      <c r="S96" s="132">
        <f t="shared" si="7"/>
        <v>0</v>
      </c>
      <c r="T96" s="235"/>
      <c r="U96" s="235"/>
      <c r="V96" s="231"/>
      <c r="W96" s="235"/>
      <c r="X96" s="235"/>
      <c r="Y96" s="235"/>
      <c r="Z96" s="235"/>
      <c r="AA96" s="132">
        <f t="shared" si="8"/>
        <v>0</v>
      </c>
      <c r="AB96" s="215"/>
      <c r="AC96" s="215"/>
      <c r="AD96" s="215"/>
      <c r="AE96" s="341"/>
      <c r="AF96" s="215"/>
      <c r="AG96" s="211"/>
      <c r="AH96" s="215"/>
      <c r="AI96" s="215"/>
      <c r="AJ96" s="215"/>
      <c r="AK96" s="215"/>
      <c r="AL96" s="153">
        <f t="shared" si="9"/>
        <v>0</v>
      </c>
      <c r="AM96" s="284">
        <f t="shared" si="10"/>
        <v>0</v>
      </c>
      <c r="AN96" s="162">
        <f t="shared" si="13"/>
        <v>0</v>
      </c>
    </row>
    <row r="97" spans="1:40" s="287" customFormat="1" ht="18" customHeight="1" thickBot="1">
      <c r="A97" s="21">
        <v>10</v>
      </c>
      <c r="B97" s="90"/>
      <c r="C97" s="28"/>
      <c r="D97" s="9"/>
      <c r="E97" s="9"/>
      <c r="F97" s="87"/>
      <c r="G97" s="375"/>
      <c r="H97" s="231"/>
      <c r="I97" s="231"/>
      <c r="J97" s="231"/>
      <c r="K97" s="306"/>
      <c r="L97" s="231"/>
      <c r="M97" s="231"/>
      <c r="N97" s="231"/>
      <c r="O97" s="231"/>
      <c r="P97" s="231"/>
      <c r="Q97" s="231"/>
      <c r="R97" s="231"/>
      <c r="S97" s="132">
        <f t="shared" si="7"/>
        <v>0</v>
      </c>
      <c r="T97" s="235"/>
      <c r="U97" s="235"/>
      <c r="V97" s="231"/>
      <c r="W97" s="235"/>
      <c r="X97" s="235"/>
      <c r="Y97" s="235"/>
      <c r="Z97" s="235"/>
      <c r="AA97" s="132">
        <f t="shared" si="8"/>
        <v>0</v>
      </c>
      <c r="AB97" s="215"/>
      <c r="AC97" s="215"/>
      <c r="AD97" s="215"/>
      <c r="AE97" s="341"/>
      <c r="AF97" s="215"/>
      <c r="AG97" s="211"/>
      <c r="AH97" s="215"/>
      <c r="AI97" s="215"/>
      <c r="AJ97" s="215"/>
      <c r="AK97" s="215"/>
      <c r="AL97" s="153">
        <f t="shared" si="9"/>
        <v>0</v>
      </c>
      <c r="AM97" s="284">
        <f t="shared" si="10"/>
        <v>0</v>
      </c>
      <c r="AN97" s="162">
        <f t="shared" si="13"/>
        <v>0</v>
      </c>
    </row>
    <row r="98" spans="1:40" s="287" customFormat="1" ht="18" customHeight="1" thickBot="1">
      <c r="A98" s="21">
        <v>11</v>
      </c>
      <c r="B98" s="90"/>
      <c r="C98" s="112"/>
      <c r="D98" s="9"/>
      <c r="E98" s="9"/>
      <c r="F98" s="87"/>
      <c r="G98" s="375"/>
      <c r="H98" s="231"/>
      <c r="I98" s="231"/>
      <c r="J98" s="231"/>
      <c r="K98" s="306"/>
      <c r="L98" s="231"/>
      <c r="M98" s="231"/>
      <c r="N98" s="231"/>
      <c r="O98" s="231"/>
      <c r="P98" s="231"/>
      <c r="Q98" s="231"/>
      <c r="R98" s="231"/>
      <c r="S98" s="132">
        <f t="shared" si="7"/>
        <v>0</v>
      </c>
      <c r="T98" s="235"/>
      <c r="U98" s="235"/>
      <c r="V98" s="231"/>
      <c r="W98" s="235"/>
      <c r="X98" s="235"/>
      <c r="Y98" s="235"/>
      <c r="Z98" s="235"/>
      <c r="AA98" s="132">
        <f t="shared" si="8"/>
        <v>0</v>
      </c>
      <c r="AB98" s="215"/>
      <c r="AC98" s="215"/>
      <c r="AD98" s="215"/>
      <c r="AE98" s="341"/>
      <c r="AF98" s="215"/>
      <c r="AG98" s="211"/>
      <c r="AH98" s="215"/>
      <c r="AI98" s="215"/>
      <c r="AJ98" s="215"/>
      <c r="AK98" s="215"/>
      <c r="AL98" s="153">
        <f t="shared" si="9"/>
        <v>0</v>
      </c>
      <c r="AM98" s="284">
        <f t="shared" si="10"/>
        <v>0</v>
      </c>
      <c r="AN98" s="162">
        <f t="shared" si="13"/>
        <v>0</v>
      </c>
    </row>
    <row r="99" spans="1:40" s="287" customFormat="1" ht="18" customHeight="1" thickBot="1">
      <c r="A99" s="21">
        <v>12</v>
      </c>
      <c r="B99" s="110"/>
      <c r="C99" s="106"/>
      <c r="D99" s="9"/>
      <c r="E99" s="9"/>
      <c r="F99" s="87"/>
      <c r="G99" s="375"/>
      <c r="H99" s="231"/>
      <c r="I99" s="231"/>
      <c r="J99" s="231"/>
      <c r="K99" s="306"/>
      <c r="L99" s="231"/>
      <c r="M99" s="231"/>
      <c r="N99" s="231"/>
      <c r="O99" s="231"/>
      <c r="P99" s="231"/>
      <c r="Q99" s="231"/>
      <c r="R99" s="231"/>
      <c r="S99" s="132">
        <f t="shared" si="7"/>
        <v>0</v>
      </c>
      <c r="T99" s="235"/>
      <c r="U99" s="235"/>
      <c r="V99" s="231"/>
      <c r="W99" s="235"/>
      <c r="X99" s="235"/>
      <c r="Y99" s="235"/>
      <c r="Z99" s="235"/>
      <c r="AA99" s="132">
        <f t="shared" si="8"/>
        <v>0</v>
      </c>
      <c r="AB99" s="215"/>
      <c r="AC99" s="215"/>
      <c r="AD99" s="215"/>
      <c r="AE99" s="341"/>
      <c r="AF99" s="215"/>
      <c r="AG99" s="211"/>
      <c r="AH99" s="215"/>
      <c r="AI99" s="215"/>
      <c r="AJ99" s="215"/>
      <c r="AK99" s="215"/>
      <c r="AL99" s="153">
        <f t="shared" si="9"/>
        <v>0</v>
      </c>
      <c r="AM99" s="284">
        <f t="shared" si="10"/>
        <v>0</v>
      </c>
      <c r="AN99" s="162">
        <f t="shared" si="13"/>
        <v>0</v>
      </c>
    </row>
    <row r="100" spans="1:40" s="287" customFormat="1" ht="18" customHeight="1" thickBot="1">
      <c r="A100" s="21">
        <v>13</v>
      </c>
      <c r="B100" s="110"/>
      <c r="C100" s="171"/>
      <c r="D100" s="9"/>
      <c r="E100" s="9"/>
      <c r="F100" s="87"/>
      <c r="G100" s="375"/>
      <c r="H100" s="231"/>
      <c r="I100" s="231"/>
      <c r="J100" s="231"/>
      <c r="K100" s="306"/>
      <c r="L100" s="231"/>
      <c r="M100" s="231"/>
      <c r="N100" s="231"/>
      <c r="O100" s="231"/>
      <c r="P100" s="231"/>
      <c r="Q100" s="231"/>
      <c r="R100" s="231"/>
      <c r="S100" s="132">
        <f t="shared" si="7"/>
        <v>0</v>
      </c>
      <c r="T100" s="235"/>
      <c r="U100" s="235"/>
      <c r="V100" s="231"/>
      <c r="W100" s="235"/>
      <c r="X100" s="235"/>
      <c r="Y100" s="235"/>
      <c r="Z100" s="235"/>
      <c r="AA100" s="132">
        <f t="shared" si="8"/>
        <v>0</v>
      </c>
      <c r="AB100" s="215"/>
      <c r="AC100" s="215"/>
      <c r="AD100" s="215"/>
      <c r="AE100" s="341"/>
      <c r="AF100" s="215"/>
      <c r="AG100" s="211"/>
      <c r="AH100" s="215"/>
      <c r="AI100" s="215"/>
      <c r="AJ100" s="215"/>
      <c r="AK100" s="215"/>
      <c r="AL100" s="153">
        <f t="shared" si="9"/>
        <v>0</v>
      </c>
      <c r="AM100" s="284">
        <f t="shared" si="10"/>
        <v>0</v>
      </c>
      <c r="AN100" s="162">
        <f t="shared" si="13"/>
        <v>0</v>
      </c>
    </row>
    <row r="101" spans="1:40" s="287" customFormat="1" ht="18" customHeight="1" thickBot="1">
      <c r="A101" s="21">
        <v>14</v>
      </c>
      <c r="B101" s="110"/>
      <c r="C101" s="24"/>
      <c r="D101" s="231"/>
      <c r="E101" s="231"/>
      <c r="F101" s="231"/>
      <c r="G101" s="375"/>
      <c r="H101" s="231"/>
      <c r="I101" s="231"/>
      <c r="J101" s="231"/>
      <c r="K101" s="306">
        <f t="shared" si="6"/>
        <v>0</v>
      </c>
      <c r="L101" s="231"/>
      <c r="M101" s="231"/>
      <c r="N101" s="231"/>
      <c r="O101" s="231"/>
      <c r="P101" s="231"/>
      <c r="Q101" s="231"/>
      <c r="R101" s="231"/>
      <c r="S101" s="132">
        <f t="shared" si="7"/>
        <v>0</v>
      </c>
      <c r="T101" s="235"/>
      <c r="U101" s="235"/>
      <c r="V101" s="231"/>
      <c r="W101" s="235"/>
      <c r="X101" s="235"/>
      <c r="Y101" s="235"/>
      <c r="Z101" s="235"/>
      <c r="AA101" s="132">
        <f t="shared" si="8"/>
        <v>0</v>
      </c>
      <c r="AB101" s="215"/>
      <c r="AC101" s="215"/>
      <c r="AD101" s="215"/>
      <c r="AE101" s="341"/>
      <c r="AF101" s="215"/>
      <c r="AG101" s="211"/>
      <c r="AH101" s="215"/>
      <c r="AI101" s="215"/>
      <c r="AJ101" s="215"/>
      <c r="AK101" s="215"/>
      <c r="AL101" s="153">
        <f t="shared" si="9"/>
        <v>0</v>
      </c>
      <c r="AM101" s="284">
        <f t="shared" si="10"/>
        <v>0</v>
      </c>
      <c r="AN101" s="162">
        <f t="shared" si="13"/>
        <v>0</v>
      </c>
    </row>
    <row r="102" spans="1:40" ht="18" customHeight="1" thickBot="1">
      <c r="A102" s="21">
        <v>15</v>
      </c>
      <c r="B102" s="90"/>
      <c r="C102" s="29"/>
      <c r="D102" s="297"/>
      <c r="E102" s="298"/>
      <c r="F102" s="298"/>
      <c r="G102" s="380"/>
      <c r="H102" s="298"/>
      <c r="I102" s="298"/>
      <c r="J102" s="299"/>
      <c r="K102" s="300">
        <f t="shared" si="6"/>
        <v>0</v>
      </c>
      <c r="L102" s="301"/>
      <c r="M102" s="298"/>
      <c r="N102" s="298"/>
      <c r="O102" s="298"/>
      <c r="P102" s="298"/>
      <c r="Q102" s="298"/>
      <c r="R102" s="299"/>
      <c r="S102" s="132">
        <f t="shared" si="7"/>
        <v>0</v>
      </c>
      <c r="T102" s="302"/>
      <c r="U102" s="303"/>
      <c r="V102" s="298"/>
      <c r="W102" s="303"/>
      <c r="X102" s="311"/>
      <c r="Y102" s="303"/>
      <c r="Z102" s="304"/>
      <c r="AA102" s="312">
        <f t="shared" si="8"/>
        <v>0</v>
      </c>
      <c r="AB102" s="305"/>
      <c r="AC102" s="201"/>
      <c r="AD102" s="201"/>
      <c r="AE102" s="345"/>
      <c r="AF102" s="201"/>
      <c r="AG102" s="322"/>
      <c r="AH102" s="203"/>
      <c r="AI102" s="305"/>
      <c r="AJ102" s="201"/>
      <c r="AK102" s="201"/>
      <c r="AL102" s="153">
        <f t="shared" si="9"/>
        <v>0</v>
      </c>
      <c r="AM102" s="284">
        <f t="shared" si="10"/>
        <v>0</v>
      </c>
      <c r="AN102" s="162">
        <f t="shared" si="13"/>
        <v>0</v>
      </c>
    </row>
    <row r="103" spans="1:40" ht="18" customHeight="1" thickBot="1">
      <c r="A103" s="21">
        <v>16</v>
      </c>
      <c r="B103" s="90"/>
      <c r="C103" s="24"/>
      <c r="D103" s="245"/>
      <c r="E103" s="246"/>
      <c r="F103" s="246"/>
      <c r="G103" s="378"/>
      <c r="H103" s="246"/>
      <c r="I103" s="246"/>
      <c r="J103" s="247"/>
      <c r="K103" s="132">
        <f t="shared" si="6"/>
        <v>0</v>
      </c>
      <c r="L103" s="248"/>
      <c r="M103" s="246"/>
      <c r="N103" s="246"/>
      <c r="O103" s="246"/>
      <c r="P103" s="246"/>
      <c r="Q103" s="246"/>
      <c r="R103" s="247"/>
      <c r="S103" s="132">
        <f t="shared" si="7"/>
        <v>0</v>
      </c>
      <c r="T103" s="249"/>
      <c r="U103" s="250"/>
      <c r="V103" s="246"/>
      <c r="W103" s="250"/>
      <c r="X103" s="250"/>
      <c r="Y103" s="250"/>
      <c r="Z103" s="251"/>
      <c r="AA103" s="132">
        <f t="shared" si="8"/>
        <v>0</v>
      </c>
      <c r="AB103" s="188"/>
      <c r="AC103" s="189"/>
      <c r="AD103" s="189"/>
      <c r="AE103" s="334"/>
      <c r="AF103" s="189"/>
      <c r="AG103" s="318"/>
      <c r="AH103" s="252"/>
      <c r="AI103" s="188"/>
      <c r="AJ103" s="189"/>
      <c r="AK103" s="189"/>
      <c r="AL103" s="153">
        <f t="shared" si="9"/>
        <v>0</v>
      </c>
      <c r="AM103" s="284">
        <f t="shared" si="10"/>
        <v>0</v>
      </c>
      <c r="AN103" s="162">
        <f t="shared" si="13"/>
        <v>0</v>
      </c>
    </row>
    <row r="104" spans="1:40" s="282" customFormat="1" ht="25.5" customHeight="1" thickBot="1">
      <c r="A104" s="21">
        <v>17</v>
      </c>
      <c r="B104" s="109"/>
      <c r="C104" s="94"/>
      <c r="D104" s="245"/>
      <c r="E104" s="246"/>
      <c r="F104" s="246"/>
      <c r="G104" s="378"/>
      <c r="H104" s="246"/>
      <c r="I104" s="246"/>
      <c r="J104" s="247"/>
      <c r="K104" s="313">
        <f t="shared" si="6"/>
        <v>0</v>
      </c>
      <c r="L104" s="248"/>
      <c r="M104" s="246"/>
      <c r="N104" s="246"/>
      <c r="O104" s="246"/>
      <c r="P104" s="246"/>
      <c r="Q104" s="246"/>
      <c r="R104" s="247"/>
      <c r="S104" s="313">
        <f t="shared" si="7"/>
        <v>0</v>
      </c>
      <c r="T104" s="249"/>
      <c r="U104" s="250"/>
      <c r="V104" s="246"/>
      <c r="W104" s="250"/>
      <c r="X104" s="250"/>
      <c r="Y104" s="250"/>
      <c r="Z104" s="251"/>
      <c r="AA104" s="313">
        <f t="shared" si="8"/>
        <v>0</v>
      </c>
      <c r="AB104" s="188"/>
      <c r="AC104" s="189"/>
      <c r="AD104" s="189"/>
      <c r="AE104" s="334"/>
      <c r="AF104" s="189"/>
      <c r="AG104" s="318"/>
      <c r="AH104" s="252"/>
      <c r="AI104" s="188"/>
      <c r="AJ104" s="189"/>
      <c r="AK104" s="189"/>
      <c r="AL104" s="153">
        <f t="shared" si="9"/>
        <v>0</v>
      </c>
      <c r="AM104" s="284">
        <f t="shared" si="10"/>
        <v>0</v>
      </c>
      <c r="AN104" s="314">
        <f t="shared" si="13"/>
        <v>0</v>
      </c>
    </row>
    <row r="105" spans="1:40" ht="18" customHeight="1" thickBot="1">
      <c r="A105" s="21">
        <v>18</v>
      </c>
      <c r="B105" s="109"/>
      <c r="C105" s="28"/>
      <c r="D105" s="245"/>
      <c r="E105" s="246"/>
      <c r="F105" s="246"/>
      <c r="G105" s="378"/>
      <c r="H105" s="246"/>
      <c r="I105" s="246"/>
      <c r="J105" s="247"/>
      <c r="K105" s="132">
        <f t="shared" si="6"/>
        <v>0</v>
      </c>
      <c r="L105" s="248"/>
      <c r="M105" s="246"/>
      <c r="N105" s="246"/>
      <c r="O105" s="246"/>
      <c r="P105" s="246"/>
      <c r="Q105" s="246"/>
      <c r="R105" s="247"/>
      <c r="S105" s="132">
        <f t="shared" si="7"/>
        <v>0</v>
      </c>
      <c r="T105" s="249"/>
      <c r="U105" s="250"/>
      <c r="V105" s="246"/>
      <c r="W105" s="250"/>
      <c r="X105" s="250"/>
      <c r="Y105" s="250"/>
      <c r="Z105" s="251"/>
      <c r="AA105" s="132">
        <f t="shared" si="8"/>
        <v>0</v>
      </c>
      <c r="AB105" s="188"/>
      <c r="AC105" s="189"/>
      <c r="AD105" s="189"/>
      <c r="AE105" s="334"/>
      <c r="AF105" s="189"/>
      <c r="AG105" s="318"/>
      <c r="AH105" s="252"/>
      <c r="AI105" s="188"/>
      <c r="AJ105" s="189"/>
      <c r="AK105" s="189"/>
      <c r="AL105" s="153">
        <f t="shared" si="9"/>
        <v>0</v>
      </c>
      <c r="AM105" s="284">
        <f t="shared" si="10"/>
        <v>0</v>
      </c>
      <c r="AN105" s="162">
        <f t="shared" si="13"/>
        <v>0</v>
      </c>
    </row>
    <row r="106" spans="1:40" ht="18" customHeight="1" thickBot="1">
      <c r="A106" s="21">
        <v>19</v>
      </c>
      <c r="B106" s="109"/>
      <c r="C106" s="28"/>
      <c r="D106" s="245"/>
      <c r="E106" s="246"/>
      <c r="F106" s="246"/>
      <c r="G106" s="378"/>
      <c r="H106" s="246"/>
      <c r="I106" s="246"/>
      <c r="J106" s="247"/>
      <c r="K106" s="132">
        <f t="shared" si="6"/>
        <v>0</v>
      </c>
      <c r="L106" s="248"/>
      <c r="M106" s="246"/>
      <c r="N106" s="246"/>
      <c r="O106" s="246"/>
      <c r="P106" s="246"/>
      <c r="Q106" s="246"/>
      <c r="R106" s="247"/>
      <c r="S106" s="132">
        <f t="shared" si="7"/>
        <v>0</v>
      </c>
      <c r="T106" s="249"/>
      <c r="U106" s="250"/>
      <c r="V106" s="246"/>
      <c r="W106" s="250"/>
      <c r="X106" s="250"/>
      <c r="Y106" s="250"/>
      <c r="Z106" s="251"/>
      <c r="AA106" s="132">
        <f t="shared" si="8"/>
        <v>0</v>
      </c>
      <c r="AB106" s="188"/>
      <c r="AC106" s="189"/>
      <c r="AD106" s="189"/>
      <c r="AE106" s="334"/>
      <c r="AF106" s="189"/>
      <c r="AG106" s="318"/>
      <c r="AH106" s="252"/>
      <c r="AI106" s="188"/>
      <c r="AJ106" s="189"/>
      <c r="AK106" s="189"/>
      <c r="AL106" s="153">
        <f t="shared" si="9"/>
        <v>0</v>
      </c>
      <c r="AM106" s="284">
        <f t="shared" si="10"/>
        <v>0</v>
      </c>
      <c r="AN106" s="162">
        <f t="shared" si="13"/>
        <v>0</v>
      </c>
    </row>
    <row r="107" spans="1:40" ht="18" customHeight="1" thickBot="1">
      <c r="A107" s="21">
        <v>20</v>
      </c>
      <c r="B107" s="109"/>
      <c r="C107" s="28"/>
      <c r="D107" s="245"/>
      <c r="E107" s="246"/>
      <c r="F107" s="246"/>
      <c r="G107" s="378"/>
      <c r="H107" s="246"/>
      <c r="I107" s="246"/>
      <c r="J107" s="247"/>
      <c r="K107" s="132">
        <f t="shared" si="6"/>
        <v>0</v>
      </c>
      <c r="L107" s="248"/>
      <c r="M107" s="246"/>
      <c r="N107" s="246"/>
      <c r="O107" s="246"/>
      <c r="P107" s="246"/>
      <c r="Q107" s="246"/>
      <c r="R107" s="247"/>
      <c r="S107" s="132">
        <f t="shared" si="7"/>
        <v>0</v>
      </c>
      <c r="T107" s="249"/>
      <c r="U107" s="250"/>
      <c r="V107" s="246"/>
      <c r="W107" s="250"/>
      <c r="X107" s="250"/>
      <c r="Y107" s="250"/>
      <c r="Z107" s="251"/>
      <c r="AA107" s="132">
        <f t="shared" si="8"/>
        <v>0</v>
      </c>
      <c r="AB107" s="188"/>
      <c r="AC107" s="189"/>
      <c r="AD107" s="189"/>
      <c r="AE107" s="334"/>
      <c r="AF107" s="189"/>
      <c r="AG107" s="318"/>
      <c r="AH107" s="252"/>
      <c r="AI107" s="188"/>
      <c r="AJ107" s="189"/>
      <c r="AK107" s="189"/>
      <c r="AL107" s="153">
        <f t="shared" si="9"/>
        <v>0</v>
      </c>
      <c r="AM107" s="284">
        <f t="shared" si="10"/>
        <v>0</v>
      </c>
      <c r="AN107" s="162">
        <f t="shared" si="13"/>
        <v>0</v>
      </c>
    </row>
    <row r="108" spans="1:40" s="99" customFormat="1" ht="25.5" customHeight="1" thickBot="1">
      <c r="A108" s="20">
        <v>4</v>
      </c>
      <c r="B108" s="113"/>
      <c r="C108" s="244"/>
      <c r="D108" s="245"/>
      <c r="E108" s="246"/>
      <c r="F108" s="246"/>
      <c r="G108" s="378"/>
      <c r="H108" s="246"/>
      <c r="I108" s="246"/>
      <c r="J108" s="247"/>
      <c r="K108" s="132">
        <f t="shared" si="6"/>
        <v>0</v>
      </c>
      <c r="L108" s="248"/>
      <c r="M108" s="246"/>
      <c r="N108" s="246"/>
      <c r="O108" s="246"/>
      <c r="P108" s="246"/>
      <c r="Q108" s="246"/>
      <c r="R108" s="247"/>
      <c r="S108" s="132">
        <f t="shared" si="7"/>
        <v>0</v>
      </c>
      <c r="T108" s="249"/>
      <c r="U108" s="250"/>
      <c r="V108" s="246"/>
      <c r="W108" s="250"/>
      <c r="X108" s="250"/>
      <c r="Y108" s="250"/>
      <c r="Z108" s="251"/>
      <c r="AA108" s="132">
        <f t="shared" si="8"/>
        <v>0</v>
      </c>
      <c r="AB108" s="188"/>
      <c r="AC108" s="189"/>
      <c r="AD108" s="189"/>
      <c r="AE108" s="334"/>
      <c r="AF108" s="189"/>
      <c r="AG108" s="318"/>
      <c r="AH108" s="252"/>
      <c r="AI108" s="188"/>
      <c r="AJ108" s="189"/>
      <c r="AK108" s="189"/>
      <c r="AL108" s="153">
        <f t="shared" si="9"/>
        <v>0</v>
      </c>
      <c r="AM108" s="284">
        <f t="shared" si="10"/>
        <v>0</v>
      </c>
      <c r="AN108" s="162">
        <f t="shared" si="13"/>
        <v>0</v>
      </c>
    </row>
    <row r="109" spans="1:40" ht="18" customHeight="1" thickBot="1">
      <c r="A109" s="20">
        <v>5</v>
      </c>
      <c r="B109" s="90"/>
      <c r="C109" s="244"/>
      <c r="D109" s="245"/>
      <c r="E109" s="246"/>
      <c r="F109" s="246"/>
      <c r="G109" s="378"/>
      <c r="H109" s="246"/>
      <c r="I109" s="246"/>
      <c r="J109" s="247"/>
      <c r="K109" s="132">
        <f t="shared" si="6"/>
        <v>0</v>
      </c>
      <c r="L109" s="248"/>
      <c r="M109" s="246"/>
      <c r="N109" s="246"/>
      <c r="O109" s="246"/>
      <c r="P109" s="246"/>
      <c r="Q109" s="246"/>
      <c r="R109" s="247"/>
      <c r="S109" s="132">
        <f t="shared" si="7"/>
        <v>0</v>
      </c>
      <c r="T109" s="249"/>
      <c r="U109" s="250"/>
      <c r="V109" s="246"/>
      <c r="W109" s="250"/>
      <c r="X109" s="250"/>
      <c r="Y109" s="250"/>
      <c r="Z109" s="251"/>
      <c r="AA109" s="132">
        <f t="shared" si="8"/>
        <v>0</v>
      </c>
      <c r="AB109" s="188"/>
      <c r="AC109" s="189"/>
      <c r="AD109" s="189"/>
      <c r="AE109" s="334"/>
      <c r="AF109" s="189"/>
      <c r="AG109" s="318"/>
      <c r="AH109" s="252"/>
      <c r="AI109" s="188"/>
      <c r="AJ109" s="189"/>
      <c r="AK109" s="189"/>
      <c r="AL109" s="153">
        <f t="shared" si="9"/>
        <v>0</v>
      </c>
      <c r="AM109" s="284">
        <f t="shared" si="10"/>
        <v>0</v>
      </c>
      <c r="AN109" s="162">
        <f t="shared" si="13"/>
        <v>0</v>
      </c>
    </row>
    <row r="110" spans="1:40" ht="24" customHeight="1" thickBot="1">
      <c r="A110" s="102"/>
      <c r="B110" s="23"/>
      <c r="C110" s="244"/>
      <c r="D110" s="245"/>
      <c r="E110" s="246"/>
      <c r="F110" s="246"/>
      <c r="G110" s="378"/>
      <c r="H110" s="246"/>
      <c r="I110" s="246"/>
      <c r="J110" s="247"/>
      <c r="K110" s="132">
        <f t="shared" si="6"/>
        <v>0</v>
      </c>
      <c r="L110" s="248"/>
      <c r="M110" s="246"/>
      <c r="N110" s="246"/>
      <c r="O110" s="246"/>
      <c r="P110" s="246"/>
      <c r="Q110" s="246"/>
      <c r="R110" s="247"/>
      <c r="S110" s="132">
        <f t="shared" si="7"/>
        <v>0</v>
      </c>
      <c r="T110" s="249"/>
      <c r="U110" s="250"/>
      <c r="V110" s="246"/>
      <c r="W110" s="250"/>
      <c r="X110" s="250"/>
      <c r="Y110" s="250"/>
      <c r="Z110" s="251"/>
      <c r="AA110" s="132">
        <f t="shared" si="8"/>
        <v>0</v>
      </c>
      <c r="AB110" s="188"/>
      <c r="AC110" s="189"/>
      <c r="AD110" s="189"/>
      <c r="AE110" s="334"/>
      <c r="AF110" s="189"/>
      <c r="AG110" s="318"/>
      <c r="AH110" s="252"/>
      <c r="AI110" s="188"/>
      <c r="AJ110" s="189"/>
      <c r="AK110" s="189"/>
      <c r="AL110" s="153">
        <f t="shared" si="9"/>
        <v>0</v>
      </c>
      <c r="AM110" s="284">
        <f t="shared" si="10"/>
        <v>0</v>
      </c>
      <c r="AN110" s="162">
        <f t="shared" si="13"/>
        <v>0</v>
      </c>
    </row>
    <row r="111" spans="1:40" s="278" customFormat="1" ht="27" customHeight="1" thickBot="1">
      <c r="A111" s="176" t="s">
        <v>42</v>
      </c>
      <c r="B111" s="177" t="s">
        <v>82</v>
      </c>
      <c r="C111" s="269"/>
      <c r="D111" s="270"/>
      <c r="E111" s="271"/>
      <c r="F111" s="271"/>
      <c r="G111" s="381"/>
      <c r="H111" s="271"/>
      <c r="I111" s="271"/>
      <c r="J111" s="272"/>
      <c r="K111" s="132">
        <f t="shared" si="6"/>
        <v>0</v>
      </c>
      <c r="L111" s="273"/>
      <c r="M111" s="271"/>
      <c r="N111" s="271"/>
      <c r="O111" s="271"/>
      <c r="P111" s="271"/>
      <c r="Q111" s="271"/>
      <c r="R111" s="272"/>
      <c r="S111" s="132">
        <f t="shared" si="7"/>
        <v>0</v>
      </c>
      <c r="T111" s="274"/>
      <c r="U111" s="275"/>
      <c r="V111" s="271"/>
      <c r="W111" s="275"/>
      <c r="X111" s="275"/>
      <c r="Y111" s="275"/>
      <c r="Z111" s="276"/>
      <c r="AA111" s="132">
        <f t="shared" si="8"/>
        <v>0</v>
      </c>
      <c r="AB111" s="143"/>
      <c r="AC111" s="123"/>
      <c r="AD111" s="123"/>
      <c r="AE111" s="346"/>
      <c r="AF111" s="123"/>
      <c r="AG111" s="323"/>
      <c r="AH111" s="277"/>
      <c r="AI111" s="143"/>
      <c r="AJ111" s="123"/>
      <c r="AK111" s="123"/>
      <c r="AL111" s="153">
        <f t="shared" si="9"/>
        <v>0</v>
      </c>
      <c r="AM111" s="284">
        <f t="shared" si="10"/>
        <v>0</v>
      </c>
      <c r="AN111" s="162">
        <f t="shared" si="13"/>
        <v>0</v>
      </c>
    </row>
    <row r="112" spans="1:40" ht="27" customHeight="1" thickBot="1">
      <c r="A112" s="9">
        <v>1</v>
      </c>
      <c r="B112" s="109" t="s">
        <v>69</v>
      </c>
      <c r="C112" s="28">
        <v>6</v>
      </c>
      <c r="D112" s="245"/>
      <c r="E112" s="246"/>
      <c r="F112" s="246"/>
      <c r="G112" s="378"/>
      <c r="H112" s="246"/>
      <c r="I112" s="246"/>
      <c r="J112" s="247"/>
      <c r="K112" s="132">
        <f t="shared" si="6"/>
        <v>0</v>
      </c>
      <c r="L112" s="248"/>
      <c r="M112" s="246"/>
      <c r="N112" s="246"/>
      <c r="O112" s="246"/>
      <c r="P112" s="246"/>
      <c r="Q112" s="246"/>
      <c r="R112" s="247"/>
      <c r="S112" s="132">
        <f t="shared" si="7"/>
        <v>0</v>
      </c>
      <c r="T112" s="249"/>
      <c r="U112" s="250"/>
      <c r="V112" s="246"/>
      <c r="W112" s="250"/>
      <c r="X112" s="250"/>
      <c r="Y112" s="250"/>
      <c r="Z112" s="251"/>
      <c r="AA112" s="132">
        <f t="shared" si="8"/>
        <v>0</v>
      </c>
      <c r="AB112" s="188"/>
      <c r="AC112" s="189"/>
      <c r="AD112" s="189"/>
      <c r="AE112" s="334"/>
      <c r="AF112" s="189"/>
      <c r="AG112" s="318"/>
      <c r="AH112" s="252"/>
      <c r="AI112" s="188"/>
      <c r="AJ112" s="189"/>
      <c r="AK112" s="189"/>
      <c r="AL112" s="153">
        <f t="shared" si="9"/>
        <v>0</v>
      </c>
      <c r="AM112" s="284">
        <f t="shared" si="10"/>
        <v>0</v>
      </c>
      <c r="AN112" s="162">
        <f t="shared" si="13"/>
        <v>0</v>
      </c>
    </row>
    <row r="113" spans="1:40" ht="27" customHeight="1" thickBot="1">
      <c r="A113" s="9">
        <v>2</v>
      </c>
      <c r="B113" s="90" t="s">
        <v>88</v>
      </c>
      <c r="C113" s="29">
        <v>75</v>
      </c>
      <c r="D113" s="245"/>
      <c r="E113" s="246"/>
      <c r="F113" s="246"/>
      <c r="G113" s="378"/>
      <c r="H113" s="246"/>
      <c r="I113" s="246"/>
      <c r="J113" s="247"/>
      <c r="K113" s="132">
        <f t="shared" si="6"/>
        <v>0</v>
      </c>
      <c r="L113" s="248"/>
      <c r="M113" s="246"/>
      <c r="N113" s="246"/>
      <c r="O113" s="246"/>
      <c r="P113" s="246"/>
      <c r="Q113" s="246"/>
      <c r="R113" s="247"/>
      <c r="S113" s="132">
        <f t="shared" si="7"/>
        <v>0</v>
      </c>
      <c r="T113" s="249"/>
      <c r="U113" s="250"/>
      <c r="V113" s="246"/>
      <c r="W113" s="250"/>
      <c r="X113" s="250"/>
      <c r="Y113" s="250"/>
      <c r="Z113" s="251"/>
      <c r="AA113" s="132">
        <f t="shared" si="8"/>
        <v>0</v>
      </c>
      <c r="AB113" s="188"/>
      <c r="AC113" s="189"/>
      <c r="AD113" s="189"/>
      <c r="AE113" s="334"/>
      <c r="AF113" s="189"/>
      <c r="AG113" s="318"/>
      <c r="AH113" s="252"/>
      <c r="AI113" s="188"/>
      <c r="AJ113" s="189"/>
      <c r="AK113" s="189"/>
      <c r="AL113" s="153">
        <f t="shared" si="9"/>
        <v>0</v>
      </c>
      <c r="AM113" s="284">
        <f t="shared" si="10"/>
        <v>0</v>
      </c>
      <c r="AN113" s="162">
        <f t="shared" si="13"/>
        <v>0</v>
      </c>
    </row>
    <row r="114" spans="1:40" ht="27" customHeight="1" thickBot="1">
      <c r="A114" s="9">
        <v>3</v>
      </c>
      <c r="B114" s="109"/>
      <c r="C114" s="28"/>
      <c r="D114" s="245"/>
      <c r="E114" s="246"/>
      <c r="F114" s="246"/>
      <c r="G114" s="378"/>
      <c r="H114" s="246"/>
      <c r="I114" s="246"/>
      <c r="J114" s="247"/>
      <c r="K114" s="132">
        <f t="shared" si="6"/>
        <v>0</v>
      </c>
      <c r="L114" s="248"/>
      <c r="M114" s="246"/>
      <c r="N114" s="246"/>
      <c r="O114" s="246"/>
      <c r="P114" s="246"/>
      <c r="Q114" s="246"/>
      <c r="R114" s="247"/>
      <c r="S114" s="132">
        <f t="shared" si="7"/>
        <v>0</v>
      </c>
      <c r="T114" s="249"/>
      <c r="U114" s="250"/>
      <c r="V114" s="246"/>
      <c r="W114" s="250"/>
      <c r="X114" s="250"/>
      <c r="Y114" s="250"/>
      <c r="Z114" s="251"/>
      <c r="AA114" s="132">
        <f t="shared" si="8"/>
        <v>0</v>
      </c>
      <c r="AB114" s="188"/>
      <c r="AC114" s="189"/>
      <c r="AD114" s="189"/>
      <c r="AE114" s="334"/>
      <c r="AF114" s="189"/>
      <c r="AG114" s="318"/>
      <c r="AH114" s="252"/>
      <c r="AI114" s="188"/>
      <c r="AJ114" s="189"/>
      <c r="AK114" s="189"/>
      <c r="AL114" s="153">
        <f t="shared" si="9"/>
        <v>0</v>
      </c>
      <c r="AM114" s="284">
        <f t="shared" si="10"/>
        <v>0</v>
      </c>
      <c r="AN114" s="162">
        <f t="shared" si="13"/>
        <v>0</v>
      </c>
    </row>
    <row r="115" spans="1:40" s="278" customFormat="1" ht="27" customHeight="1" thickBot="1">
      <c r="A115" s="34" t="s">
        <v>41</v>
      </c>
      <c r="B115" s="172" t="s">
        <v>45</v>
      </c>
      <c r="C115" s="366"/>
      <c r="D115" s="270"/>
      <c r="E115" s="271"/>
      <c r="F115" s="271"/>
      <c r="G115" s="381"/>
      <c r="H115" s="271"/>
      <c r="I115" s="271"/>
      <c r="J115" s="272"/>
      <c r="K115" s="350">
        <f t="shared" si="6"/>
        <v>0</v>
      </c>
      <c r="L115" s="273"/>
      <c r="M115" s="271"/>
      <c r="N115" s="271"/>
      <c r="O115" s="271"/>
      <c r="P115" s="271"/>
      <c r="Q115" s="271"/>
      <c r="R115" s="272"/>
      <c r="S115" s="350">
        <f t="shared" si="7"/>
        <v>0</v>
      </c>
      <c r="T115" s="274"/>
      <c r="U115" s="275"/>
      <c r="V115" s="271"/>
      <c r="W115" s="275"/>
      <c r="X115" s="275"/>
      <c r="Y115" s="275"/>
      <c r="Z115" s="276"/>
      <c r="AA115" s="350">
        <f t="shared" si="8"/>
        <v>0</v>
      </c>
      <c r="AB115" s="143"/>
      <c r="AC115" s="123"/>
      <c r="AD115" s="123"/>
      <c r="AE115" s="346"/>
      <c r="AF115" s="123"/>
      <c r="AG115" s="323"/>
      <c r="AH115" s="277"/>
      <c r="AI115" s="143"/>
      <c r="AJ115" s="123"/>
      <c r="AK115" s="123"/>
      <c r="AL115" s="153">
        <f t="shared" si="9"/>
        <v>0</v>
      </c>
      <c r="AM115" s="284">
        <f t="shared" si="10"/>
        <v>0</v>
      </c>
      <c r="AN115" s="361">
        <f t="shared" si="13"/>
        <v>0</v>
      </c>
    </row>
    <row r="116" spans="1:40" ht="27" customHeight="1" thickBot="1">
      <c r="A116" s="101">
        <v>1</v>
      </c>
      <c r="B116" s="90" t="s">
        <v>67</v>
      </c>
      <c r="C116" s="95">
        <f>1400</f>
        <v>1400</v>
      </c>
      <c r="D116" s="245"/>
      <c r="E116" s="246"/>
      <c r="F116" s="246"/>
      <c r="G116" s="378"/>
      <c r="H116" s="246"/>
      <c r="I116" s="246"/>
      <c r="J116" s="247"/>
      <c r="K116" s="132">
        <f t="shared" si="6"/>
        <v>0</v>
      </c>
      <c r="L116" s="248"/>
      <c r="M116" s="246"/>
      <c r="N116" s="246"/>
      <c r="O116" s="246"/>
      <c r="P116" s="246"/>
      <c r="Q116" s="246"/>
      <c r="R116" s="247"/>
      <c r="S116" s="132">
        <f t="shared" si="7"/>
        <v>0</v>
      </c>
      <c r="T116" s="249"/>
      <c r="U116" s="250"/>
      <c r="V116" s="246"/>
      <c r="W116" s="250"/>
      <c r="X116" s="250"/>
      <c r="Y116" s="250"/>
      <c r="Z116" s="251"/>
      <c r="AA116" s="132">
        <f t="shared" si="8"/>
        <v>0</v>
      </c>
      <c r="AB116" s="188"/>
      <c r="AC116" s="189"/>
      <c r="AD116" s="189"/>
      <c r="AE116" s="334"/>
      <c r="AF116" s="189"/>
      <c r="AG116" s="318"/>
      <c r="AH116" s="252"/>
      <c r="AI116" s="188"/>
      <c r="AJ116" s="189"/>
      <c r="AK116" s="189"/>
      <c r="AL116" s="153">
        <f t="shared" si="9"/>
        <v>0</v>
      </c>
      <c r="AM116" s="284">
        <f t="shared" si="10"/>
        <v>0</v>
      </c>
      <c r="AN116" s="162">
        <f t="shared" si="13"/>
        <v>0</v>
      </c>
    </row>
    <row r="117" spans="1:40" ht="27" customHeight="1" thickBot="1">
      <c r="A117" s="96">
        <v>6</v>
      </c>
      <c r="B117" s="107"/>
      <c r="C117" s="112"/>
      <c r="D117" s="245"/>
      <c r="E117" s="246"/>
      <c r="F117" s="246"/>
      <c r="G117" s="378"/>
      <c r="H117" s="246"/>
      <c r="I117" s="246"/>
      <c r="J117" s="247"/>
      <c r="K117" s="132">
        <f t="shared" si="6"/>
        <v>0</v>
      </c>
      <c r="L117" s="248"/>
      <c r="M117" s="246"/>
      <c r="N117" s="246"/>
      <c r="O117" s="246"/>
      <c r="P117" s="246"/>
      <c r="Q117" s="246"/>
      <c r="R117" s="247"/>
      <c r="S117" s="132">
        <f t="shared" si="7"/>
        <v>0</v>
      </c>
      <c r="T117" s="249"/>
      <c r="U117" s="250"/>
      <c r="V117" s="246"/>
      <c r="W117" s="250"/>
      <c r="X117" s="250"/>
      <c r="Y117" s="250"/>
      <c r="Z117" s="251"/>
      <c r="AA117" s="132">
        <f t="shared" si="8"/>
        <v>0</v>
      </c>
      <c r="AB117" s="188"/>
      <c r="AC117" s="189"/>
      <c r="AD117" s="189"/>
      <c r="AE117" s="334"/>
      <c r="AF117" s="189"/>
      <c r="AG117" s="318"/>
      <c r="AH117" s="252"/>
      <c r="AI117" s="188"/>
      <c r="AJ117" s="189"/>
      <c r="AK117" s="189"/>
      <c r="AL117" s="145"/>
      <c r="AM117" s="284">
        <f t="shared" si="10"/>
        <v>0</v>
      </c>
      <c r="AN117" s="162">
        <f t="shared" si="13"/>
        <v>0</v>
      </c>
    </row>
    <row r="118" spans="1:40" ht="27" customHeight="1" thickBot="1">
      <c r="A118" s="173">
        <v>7</v>
      </c>
      <c r="B118" s="111"/>
      <c r="C118" s="174"/>
      <c r="D118" s="245"/>
      <c r="E118" s="246"/>
      <c r="F118" s="246"/>
      <c r="G118" s="378"/>
      <c r="H118" s="246"/>
      <c r="I118" s="246"/>
      <c r="J118" s="247"/>
      <c r="K118" s="132">
        <f t="shared" si="6"/>
        <v>0</v>
      </c>
      <c r="L118" s="248"/>
      <c r="M118" s="246"/>
      <c r="N118" s="246"/>
      <c r="O118" s="246"/>
      <c r="P118" s="246"/>
      <c r="Q118" s="246"/>
      <c r="R118" s="247"/>
      <c r="S118" s="132">
        <f t="shared" si="7"/>
        <v>0</v>
      </c>
      <c r="T118" s="249"/>
      <c r="U118" s="250"/>
      <c r="V118" s="246"/>
      <c r="W118" s="250"/>
      <c r="X118" s="250"/>
      <c r="Y118" s="250"/>
      <c r="Z118" s="251"/>
      <c r="AA118" s="132">
        <f t="shared" si="8"/>
        <v>0</v>
      </c>
      <c r="AB118" s="188"/>
      <c r="AC118" s="189"/>
      <c r="AD118" s="189"/>
      <c r="AE118" s="334"/>
      <c r="AF118" s="189"/>
      <c r="AG118" s="318"/>
      <c r="AH118" s="252"/>
      <c r="AI118" s="188"/>
      <c r="AJ118" s="189"/>
      <c r="AK118" s="189"/>
      <c r="AL118" s="145"/>
      <c r="AM118" s="284">
        <f t="shared" si="10"/>
        <v>0</v>
      </c>
      <c r="AN118" s="162">
        <f t="shared" si="13"/>
        <v>0</v>
      </c>
    </row>
    <row r="119" spans="1:40" ht="27" customHeight="1" thickBot="1">
      <c r="A119" s="175">
        <v>8</v>
      </c>
      <c r="B119" s="110"/>
      <c r="C119" s="169"/>
      <c r="D119" s="245"/>
      <c r="E119" s="246"/>
      <c r="F119" s="246"/>
      <c r="G119" s="378"/>
      <c r="H119" s="246"/>
      <c r="I119" s="246"/>
      <c r="J119" s="247"/>
      <c r="K119" s="132">
        <f t="shared" si="6"/>
        <v>0</v>
      </c>
      <c r="L119" s="248"/>
      <c r="M119" s="246"/>
      <c r="N119" s="246"/>
      <c r="O119" s="246"/>
      <c r="P119" s="246"/>
      <c r="Q119" s="246"/>
      <c r="R119" s="247"/>
      <c r="S119" s="132">
        <f t="shared" si="7"/>
        <v>0</v>
      </c>
      <c r="T119" s="249"/>
      <c r="U119" s="250"/>
      <c r="V119" s="246"/>
      <c r="W119" s="250"/>
      <c r="X119" s="250"/>
      <c r="Y119" s="250"/>
      <c r="Z119" s="251"/>
      <c r="AA119" s="132">
        <f t="shared" si="8"/>
        <v>0</v>
      </c>
      <c r="AB119" s="188"/>
      <c r="AC119" s="189"/>
      <c r="AD119" s="189"/>
      <c r="AE119" s="334"/>
      <c r="AF119" s="189"/>
      <c r="AG119" s="318"/>
      <c r="AH119" s="252"/>
      <c r="AI119" s="188"/>
      <c r="AJ119" s="189"/>
      <c r="AK119" s="189"/>
      <c r="AL119" s="145"/>
      <c r="AM119" s="284">
        <f t="shared" si="10"/>
        <v>0</v>
      </c>
      <c r="AN119" s="162">
        <f t="shared" si="13"/>
        <v>0</v>
      </c>
    </row>
    <row r="120" spans="1:40" ht="27" customHeight="1" thickBot="1">
      <c r="A120" s="175">
        <v>9</v>
      </c>
      <c r="B120" s="110"/>
      <c r="C120" s="169"/>
      <c r="D120" s="245"/>
      <c r="E120" s="246"/>
      <c r="F120" s="246"/>
      <c r="G120" s="378"/>
      <c r="H120" s="246"/>
      <c r="I120" s="246"/>
      <c r="J120" s="247"/>
      <c r="K120" s="132">
        <f t="shared" si="6"/>
        <v>0</v>
      </c>
      <c r="L120" s="248"/>
      <c r="M120" s="246"/>
      <c r="N120" s="246"/>
      <c r="O120" s="246"/>
      <c r="P120" s="246"/>
      <c r="Q120" s="246"/>
      <c r="R120" s="247"/>
      <c r="S120" s="132">
        <f t="shared" si="7"/>
        <v>0</v>
      </c>
      <c r="T120" s="249"/>
      <c r="U120" s="250"/>
      <c r="V120" s="246"/>
      <c r="W120" s="250"/>
      <c r="X120" s="250"/>
      <c r="Y120" s="250"/>
      <c r="Z120" s="251"/>
      <c r="AA120" s="132">
        <f t="shared" si="8"/>
        <v>0</v>
      </c>
      <c r="AB120" s="188"/>
      <c r="AC120" s="189"/>
      <c r="AD120" s="189"/>
      <c r="AE120" s="334"/>
      <c r="AF120" s="189"/>
      <c r="AG120" s="318"/>
      <c r="AH120" s="252"/>
      <c r="AI120" s="188"/>
      <c r="AJ120" s="189"/>
      <c r="AK120" s="189"/>
      <c r="AL120" s="145"/>
      <c r="AM120" s="284">
        <f t="shared" si="10"/>
        <v>0</v>
      </c>
      <c r="AN120" s="162">
        <f t="shared" si="13"/>
        <v>0</v>
      </c>
    </row>
    <row r="121" spans="1:40" ht="27" customHeight="1" thickBot="1">
      <c r="A121" s="175">
        <v>10</v>
      </c>
      <c r="B121" s="170"/>
      <c r="C121" s="86"/>
      <c r="D121" s="245"/>
      <c r="E121" s="246"/>
      <c r="F121" s="246"/>
      <c r="G121" s="378"/>
      <c r="H121" s="246"/>
      <c r="I121" s="246"/>
      <c r="J121" s="247"/>
      <c r="K121" s="132">
        <f t="shared" si="6"/>
        <v>0</v>
      </c>
      <c r="L121" s="248"/>
      <c r="M121" s="246"/>
      <c r="N121" s="246"/>
      <c r="O121" s="246"/>
      <c r="P121" s="246"/>
      <c r="Q121" s="246"/>
      <c r="R121" s="247"/>
      <c r="S121" s="132">
        <f t="shared" si="7"/>
        <v>0</v>
      </c>
      <c r="T121" s="249"/>
      <c r="U121" s="250"/>
      <c r="V121" s="246"/>
      <c r="W121" s="250"/>
      <c r="X121" s="250"/>
      <c r="Y121" s="250"/>
      <c r="Z121" s="251"/>
      <c r="AA121" s="132">
        <f t="shared" si="8"/>
        <v>0</v>
      </c>
      <c r="AB121" s="188"/>
      <c r="AC121" s="189"/>
      <c r="AD121" s="189"/>
      <c r="AE121" s="334"/>
      <c r="AF121" s="189"/>
      <c r="AG121" s="318"/>
      <c r="AH121" s="252"/>
      <c r="AI121" s="188"/>
      <c r="AJ121" s="189"/>
      <c r="AK121" s="189"/>
      <c r="AL121" s="145"/>
      <c r="AM121" s="284">
        <f t="shared" si="10"/>
        <v>0</v>
      </c>
      <c r="AN121" s="162">
        <f t="shared" si="13"/>
        <v>0</v>
      </c>
    </row>
    <row r="122" spans="1:40" ht="26.25" customHeight="1" thickBot="1">
      <c r="A122" s="175">
        <v>11</v>
      </c>
      <c r="B122" s="84"/>
      <c r="C122" s="28"/>
      <c r="D122" s="245"/>
      <c r="E122" s="246"/>
      <c r="F122" s="246"/>
      <c r="G122" s="378"/>
      <c r="H122" s="246"/>
      <c r="I122" s="246"/>
      <c r="J122" s="247"/>
      <c r="K122" s="132">
        <f t="shared" si="6"/>
        <v>0</v>
      </c>
      <c r="L122" s="248"/>
      <c r="M122" s="246"/>
      <c r="N122" s="246"/>
      <c r="O122" s="246"/>
      <c r="P122" s="246"/>
      <c r="Q122" s="246"/>
      <c r="R122" s="247"/>
      <c r="S122" s="132">
        <f t="shared" si="7"/>
        <v>0</v>
      </c>
      <c r="T122" s="249"/>
      <c r="U122" s="250"/>
      <c r="V122" s="246"/>
      <c r="W122" s="250"/>
      <c r="X122" s="250"/>
      <c r="Y122" s="250"/>
      <c r="Z122" s="251"/>
      <c r="AA122" s="132">
        <f t="shared" si="8"/>
        <v>0</v>
      </c>
      <c r="AB122" s="188"/>
      <c r="AC122" s="189"/>
      <c r="AD122" s="189"/>
      <c r="AE122" s="334"/>
      <c r="AF122" s="189"/>
      <c r="AG122" s="318"/>
      <c r="AH122" s="252"/>
      <c r="AI122" s="188"/>
      <c r="AJ122" s="189"/>
      <c r="AK122" s="189"/>
      <c r="AL122" s="145"/>
      <c r="AM122" s="284">
        <f t="shared" si="10"/>
        <v>0</v>
      </c>
      <c r="AN122" s="162">
        <f t="shared" si="13"/>
        <v>0</v>
      </c>
    </row>
    <row r="123" spans="1:40" ht="21.75" hidden="1" customHeight="1" thickBot="1">
      <c r="A123" s="180"/>
      <c r="B123" s="179"/>
      <c r="C123" s="244"/>
      <c r="S123" s="132">
        <f t="shared" si="7"/>
        <v>0</v>
      </c>
      <c r="AA123" s="132">
        <f t="shared" si="8"/>
        <v>0</v>
      </c>
      <c r="AM123" s="284">
        <f t="shared" si="10"/>
        <v>0</v>
      </c>
    </row>
    <row r="124" spans="1:40" ht="30" hidden="1" customHeight="1">
      <c r="A124" s="1162"/>
      <c r="B124" s="1163"/>
      <c r="S124" s="132">
        <f t="shared" si="7"/>
        <v>0</v>
      </c>
      <c r="AA124" s="132">
        <f t="shared" si="8"/>
        <v>0</v>
      </c>
      <c r="AM124" s="284">
        <f t="shared" si="10"/>
        <v>0</v>
      </c>
    </row>
    <row r="125" spans="1:40" ht="30" hidden="1" customHeight="1">
      <c r="A125" s="1164"/>
      <c r="B125" s="1165"/>
      <c r="S125" s="132">
        <f t="shared" si="7"/>
        <v>0</v>
      </c>
      <c r="AA125" s="132">
        <f t="shared" si="8"/>
        <v>0</v>
      </c>
      <c r="AM125" s="284">
        <f t="shared" si="10"/>
        <v>0</v>
      </c>
    </row>
    <row r="126" spans="1:40" ht="30" hidden="1" customHeight="1">
      <c r="A126" s="1164"/>
      <c r="B126" s="1165"/>
      <c r="S126" s="132">
        <f t="shared" si="7"/>
        <v>0</v>
      </c>
      <c r="AA126" s="132">
        <f t="shared" si="8"/>
        <v>0</v>
      </c>
      <c r="AM126" s="284">
        <f t="shared" si="10"/>
        <v>0</v>
      </c>
    </row>
    <row r="127" spans="1:40" ht="27" hidden="1" customHeight="1">
      <c r="A127" s="1164"/>
      <c r="B127" s="1165"/>
      <c r="S127" s="132">
        <f t="shared" si="7"/>
        <v>0</v>
      </c>
      <c r="AA127" s="132">
        <f t="shared" si="8"/>
        <v>0</v>
      </c>
      <c r="AM127" s="284">
        <f t="shared" si="10"/>
        <v>0</v>
      </c>
    </row>
    <row r="128" spans="1:40" ht="23.1" customHeight="1">
      <c r="A128" s="35"/>
      <c r="B128" s="35"/>
    </row>
    <row r="129" spans="1:2" ht="23.1" customHeight="1">
      <c r="A129" s="35"/>
      <c r="B129" s="35"/>
    </row>
    <row r="130" spans="1:2" ht="23.1" customHeight="1">
      <c r="A130" s="35"/>
      <c r="B130" s="35"/>
    </row>
    <row r="131" spans="1:2" ht="23.1" customHeight="1">
      <c r="A131" s="35"/>
      <c r="B131" s="35"/>
    </row>
    <row r="132" spans="1:2" ht="23.1" customHeight="1">
      <c r="A132" s="35"/>
      <c r="B132" s="35"/>
    </row>
    <row r="133" spans="1:2" ht="23.1" customHeight="1">
      <c r="A133" s="35"/>
      <c r="B133" s="35"/>
    </row>
    <row r="134" spans="1:2" ht="23.1" customHeight="1">
      <c r="A134" s="35"/>
      <c r="B134" s="35"/>
    </row>
    <row r="135" spans="1:2" ht="23.1" customHeight="1">
      <c r="A135" s="35"/>
      <c r="B135" s="35"/>
    </row>
    <row r="136" spans="1:2" ht="23.1" customHeight="1">
      <c r="A136" s="35"/>
      <c r="B136" s="35"/>
    </row>
    <row r="137" spans="1:2" ht="23.1" customHeight="1">
      <c r="A137" s="35"/>
      <c r="B137" s="35"/>
    </row>
  </sheetData>
  <autoFilter ref="A6:B110" xr:uid="{00000000-0009-0000-0000-000001000000}"/>
  <mergeCells count="26">
    <mergeCell ref="A124:B127"/>
    <mergeCell ref="T6:Z6"/>
    <mergeCell ref="AB6:AH6"/>
    <mergeCell ref="AI6:AK6"/>
    <mergeCell ref="AM6:AN6"/>
    <mergeCell ref="K7:K8"/>
    <mergeCell ref="S7:S8"/>
    <mergeCell ref="AA7:AA8"/>
    <mergeCell ref="AL7:AL8"/>
    <mergeCell ref="AM7:AM8"/>
    <mergeCell ref="AN7:AN8"/>
    <mergeCell ref="L6:R6"/>
    <mergeCell ref="A5:B5"/>
    <mergeCell ref="A6:A7"/>
    <mergeCell ref="B6:B7"/>
    <mergeCell ref="C6:C7"/>
    <mergeCell ref="D6:J6"/>
    <mergeCell ref="A3:B3"/>
    <mergeCell ref="D3:H4"/>
    <mergeCell ref="A4:B4"/>
    <mergeCell ref="K4:S4"/>
    <mergeCell ref="A1:B1"/>
    <mergeCell ref="D1:H1"/>
    <mergeCell ref="A2:B2"/>
    <mergeCell ref="D2:H2"/>
    <mergeCell ref="K2:S2"/>
  </mergeCells>
  <dataValidations disablePrompts="1" count="3">
    <dataValidation allowBlank="1" showInputMessage="1" showErrorMessage="1" promptTitle="Process Step Description" prompt="Enter text for the process step that will appear in the shape." sqref="B128" xr:uid="{00000000-0002-0000-0100-000000000000}"/>
    <dataValidation allowBlank="1" showInputMessage="1" showErrorMessage="1" promptTitle="Process Step ID" prompt="Enter a unique process step ID for each shape in the diagram." sqref="A128" xr:uid="{00000000-0002-0000-0100-000001000000}"/>
    <dataValidation allowBlank="1" showInputMessage="1" showErrorMessage="1" promptTitle="Connector Label" prompt="If desired, label the connector to the next step. Use commas to separate multiple next steps, such as &quot;Yes,No&quot;." sqref="C5" xr:uid="{00000000-0002-0000-0100-000002000000}"/>
  </dataValidations>
  <pageMargins left="0.25" right="0.25" top="0.28999999999999998" bottom="0.23" header="0.3" footer="0.3"/>
  <pageSetup paperSize="9" scale="43" fitToHeight="0" orientation="landscape" horizontalDpi="360" verticalDpi="360" r:id="rId1"/>
  <rowBreaks count="2" manualBreakCount="2">
    <brk id="58" max="39" man="1"/>
    <brk id="122" max="39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CG125"/>
  <sheetViews>
    <sheetView view="pageBreakPreview" topLeftCell="A47" zoomScale="85" zoomScaleNormal="100" zoomScaleSheetLayoutView="85" zoomScalePageLayoutView="145" workbookViewId="0">
      <selection activeCell="BI8" sqref="BI8"/>
    </sheetView>
  </sheetViews>
  <sheetFormatPr defaultRowHeight="23.1" customHeight="1"/>
  <cols>
    <col min="2" max="2" width="43.19921875" customWidth="1"/>
    <col min="3" max="3" width="14.796875" customWidth="1"/>
    <col min="4" max="10" width="8.3984375" customWidth="1"/>
    <col min="11" max="11" width="10.796875" customWidth="1"/>
    <col min="12" max="12" width="16.796875" customWidth="1"/>
    <col min="13" max="19" width="7.59765625" customWidth="1"/>
    <col min="20" max="20" width="12.19921875" customWidth="1"/>
    <col min="21" max="21" width="17.19921875" customWidth="1"/>
    <col min="22" max="22" width="9" customWidth="1"/>
    <col min="23" max="23" width="11" customWidth="1"/>
    <col min="24" max="24" width="9.19921875" customWidth="1"/>
    <col min="25" max="27" width="8" customWidth="1"/>
    <col min="28" max="28" width="8.19921875" customWidth="1"/>
    <col min="29" max="29" width="8" customWidth="1"/>
    <col min="30" max="30" width="11.3984375" customWidth="1"/>
    <col min="31" max="31" width="16.19921875" customWidth="1"/>
    <col min="32" max="39" width="8.3984375" customWidth="1"/>
    <col min="40" max="40" width="12.59765625" customWidth="1"/>
    <col min="41" max="41" width="17" customWidth="1"/>
    <col min="42" max="44" width="7.796875" customWidth="1"/>
    <col min="45" max="45" width="8.19921875" customWidth="1"/>
    <col min="46" max="48" width="7.796875" customWidth="1"/>
    <col min="49" max="49" width="12" customWidth="1"/>
    <col min="50" max="50" width="18.19921875" customWidth="1"/>
    <col min="51" max="57" width="7.796875" customWidth="1"/>
    <col min="58" max="58" width="10.796875" customWidth="1"/>
    <col min="59" max="59" width="18.3984375" customWidth="1"/>
    <col min="60" max="68" width="7.796875" customWidth="1"/>
    <col min="69" max="69" width="11.19921875" customWidth="1"/>
    <col min="70" max="70" width="18.3984375" customWidth="1"/>
    <col min="71" max="79" width="7.19921875" customWidth="1"/>
    <col min="80" max="80" width="9.59765625" customWidth="1"/>
    <col min="81" max="81" width="16.796875" customWidth="1"/>
    <col min="82" max="82" width="11.19921875" customWidth="1"/>
    <col min="83" max="83" width="19.19921875" customWidth="1"/>
    <col min="84" max="84" width="11.3984375" customWidth="1"/>
    <col min="85" max="85" width="18.19921875" customWidth="1"/>
  </cols>
  <sheetData>
    <row r="1" spans="1:85" ht="24.75">
      <c r="A1" s="1184" t="s">
        <v>116</v>
      </c>
      <c r="B1" s="1184"/>
      <c r="C1" s="1184"/>
      <c r="D1" s="1184"/>
      <c r="E1" s="1184"/>
      <c r="F1" s="1184"/>
      <c r="G1" s="1184"/>
      <c r="H1" s="390"/>
      <c r="I1" s="390"/>
      <c r="J1" s="390"/>
      <c r="K1" s="390"/>
      <c r="L1" s="390"/>
      <c r="M1" s="391"/>
      <c r="N1" s="1187" t="s">
        <v>117</v>
      </c>
      <c r="O1" s="1187"/>
      <c r="P1" s="1187"/>
      <c r="Q1" s="1187"/>
      <c r="R1" s="1187"/>
      <c r="S1" s="1187"/>
      <c r="T1" s="1187"/>
      <c r="U1" s="1187"/>
      <c r="V1" s="1187"/>
      <c r="W1" s="1187"/>
      <c r="X1" s="1187"/>
      <c r="Y1" s="1187"/>
      <c r="Z1" s="1187"/>
      <c r="AA1" s="1187"/>
      <c r="AB1" s="1187"/>
      <c r="AC1" s="1187"/>
      <c r="AD1" s="391"/>
      <c r="AE1" s="391"/>
      <c r="AF1" s="391"/>
      <c r="AG1" s="391"/>
      <c r="AH1" s="391"/>
      <c r="AI1" s="391"/>
      <c r="AJ1" s="1188"/>
      <c r="AK1" s="1188"/>
      <c r="AL1" s="391"/>
      <c r="AM1" s="391"/>
      <c r="AN1" s="391"/>
      <c r="AO1" s="391"/>
      <c r="AP1" s="391"/>
      <c r="AQ1" s="391"/>
      <c r="AR1" s="391"/>
      <c r="AS1" s="391"/>
      <c r="AT1" s="391"/>
      <c r="AU1" s="391"/>
      <c r="AV1" s="391"/>
      <c r="AW1" s="391"/>
      <c r="AX1" s="391"/>
      <c r="AY1" s="391"/>
      <c r="AZ1" s="391"/>
      <c r="BA1" s="391"/>
      <c r="BB1" s="391"/>
      <c r="BC1" s="391"/>
      <c r="BD1" s="391"/>
      <c r="BE1" s="391"/>
      <c r="BF1" s="391"/>
      <c r="BG1" s="391"/>
      <c r="BH1" s="391"/>
      <c r="BI1" s="391"/>
      <c r="BJ1" s="391"/>
      <c r="BK1" s="391"/>
      <c r="BL1" s="391"/>
      <c r="BM1" s="391"/>
      <c r="BN1" s="391"/>
      <c r="BO1" s="391"/>
      <c r="BP1" s="391"/>
      <c r="BQ1" s="391"/>
      <c r="BR1" s="391"/>
      <c r="BS1" s="391"/>
      <c r="BT1" s="391"/>
      <c r="BU1" s="391"/>
      <c r="BV1" s="391"/>
      <c r="BW1" s="391"/>
      <c r="BX1" s="391"/>
      <c r="BY1" s="391"/>
      <c r="BZ1" s="391"/>
      <c r="CA1" s="391"/>
      <c r="CB1" s="391"/>
      <c r="CC1" s="391"/>
      <c r="CD1" s="391"/>
      <c r="CE1" s="391"/>
      <c r="CF1" s="1"/>
      <c r="CG1" s="392"/>
    </row>
    <row r="2" spans="1:85" ht="40.5">
      <c r="A2" s="1184"/>
      <c r="B2" s="1184"/>
      <c r="C2" s="1184"/>
      <c r="D2" s="1184"/>
      <c r="E2" s="1184"/>
      <c r="F2" s="1184"/>
      <c r="G2" s="1184"/>
      <c r="H2" s="393"/>
      <c r="I2" s="393"/>
      <c r="J2" s="393"/>
      <c r="K2" s="393"/>
      <c r="L2" s="393"/>
      <c r="M2" s="393"/>
      <c r="N2" s="1187"/>
      <c r="O2" s="1187"/>
      <c r="P2" s="1187"/>
      <c r="Q2" s="1187"/>
      <c r="R2" s="1187"/>
      <c r="S2" s="1187"/>
      <c r="T2" s="1187"/>
      <c r="U2" s="1187"/>
      <c r="V2" s="1187"/>
      <c r="W2" s="1187"/>
      <c r="X2" s="1187"/>
      <c r="Y2" s="1187"/>
      <c r="Z2" s="1187"/>
      <c r="AA2" s="1187"/>
      <c r="AB2" s="1187"/>
      <c r="AC2" s="1187"/>
      <c r="AD2" s="394"/>
      <c r="AE2" s="394"/>
      <c r="AF2" s="394"/>
      <c r="AG2" s="394"/>
      <c r="AH2" s="395"/>
      <c r="AI2" s="395"/>
      <c r="AJ2" s="395"/>
      <c r="AK2" s="394"/>
      <c r="AL2" s="394"/>
      <c r="AM2" s="394"/>
      <c r="AN2" s="394"/>
      <c r="AO2" s="394"/>
      <c r="AP2" s="394"/>
      <c r="AQ2" s="394"/>
      <c r="AR2" s="394"/>
      <c r="AS2" s="394"/>
      <c r="AT2" s="394"/>
      <c r="AU2" s="394"/>
      <c r="AV2" s="394"/>
      <c r="AW2" s="394"/>
      <c r="AX2" s="394"/>
      <c r="AY2" s="1189" t="s">
        <v>117</v>
      </c>
      <c r="AZ2" s="1189"/>
      <c r="BA2" s="1189"/>
      <c r="BB2" s="1189"/>
      <c r="BC2" s="1189"/>
      <c r="BD2" s="1189"/>
      <c r="BE2" s="1189"/>
      <c r="BF2" s="1189"/>
      <c r="BG2" s="1189"/>
      <c r="BH2" s="1189"/>
      <c r="BI2" s="1189"/>
      <c r="BJ2" s="1189"/>
      <c r="BK2" s="1189"/>
      <c r="BL2" s="1189"/>
      <c r="BM2" s="1189"/>
      <c r="BN2" s="1189"/>
      <c r="BO2" s="394"/>
      <c r="BP2" s="394"/>
      <c r="BQ2" s="394"/>
      <c r="BR2" s="394"/>
      <c r="BS2" s="394"/>
      <c r="BT2" s="394"/>
      <c r="BU2" s="394"/>
      <c r="BV2" s="394"/>
      <c r="BW2" s="394"/>
      <c r="BX2" s="394"/>
      <c r="BY2" s="394"/>
      <c r="BZ2" s="394"/>
      <c r="CA2" s="394"/>
      <c r="CB2" s="394"/>
      <c r="CC2" s="394"/>
      <c r="CD2" s="394"/>
      <c r="CE2" s="394"/>
      <c r="CF2" s="396"/>
      <c r="CG2" s="397"/>
    </row>
    <row r="3" spans="1:85" ht="41.25" thickBot="1">
      <c r="A3" s="398" t="s">
        <v>118</v>
      </c>
      <c r="B3" s="398"/>
      <c r="C3" s="399"/>
      <c r="D3" s="400"/>
      <c r="E3" s="400"/>
      <c r="F3" s="400"/>
      <c r="G3" s="400"/>
      <c r="H3" s="401"/>
      <c r="I3" s="401"/>
      <c r="J3" s="401"/>
      <c r="K3" s="401"/>
      <c r="L3" s="401"/>
      <c r="M3" s="1"/>
      <c r="N3" s="1190" t="s">
        <v>115</v>
      </c>
      <c r="O3" s="1190"/>
      <c r="P3" s="1190"/>
      <c r="Q3" s="1190"/>
      <c r="R3" s="1190"/>
      <c r="S3" s="1190"/>
      <c r="T3" s="1190"/>
      <c r="U3" s="1190"/>
      <c r="V3" s="1190"/>
      <c r="W3" s="1190"/>
      <c r="X3" s="1190"/>
      <c r="Y3" s="1190"/>
      <c r="Z3" s="1190"/>
      <c r="AA3" s="1190"/>
      <c r="AB3" s="1190"/>
      <c r="AC3" s="1190"/>
      <c r="AD3" s="1"/>
      <c r="AE3" s="1"/>
      <c r="AF3" s="1"/>
      <c r="AG3" s="394"/>
      <c r="AH3" s="402"/>
      <c r="AI3" s="402"/>
      <c r="AJ3" s="402"/>
      <c r="AK3" s="394"/>
      <c r="AL3" s="394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191" t="s">
        <v>115</v>
      </c>
      <c r="AZ3" s="1191"/>
      <c r="BA3" s="1191"/>
      <c r="BB3" s="1191"/>
      <c r="BC3" s="1191"/>
      <c r="BD3" s="1191"/>
      <c r="BE3" s="1191"/>
      <c r="BF3" s="1191"/>
      <c r="BG3" s="1191"/>
      <c r="BH3" s="1191"/>
      <c r="BI3" s="1191"/>
      <c r="BJ3" s="1191"/>
      <c r="BK3" s="1191"/>
      <c r="BL3" s="1191"/>
      <c r="BM3" s="1191"/>
      <c r="BN3" s="119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</row>
    <row r="4" spans="1:85" ht="20.25">
      <c r="A4" s="1176" t="s">
        <v>5</v>
      </c>
      <c r="B4" s="1178" t="s">
        <v>6</v>
      </c>
      <c r="C4" s="403" t="s">
        <v>7</v>
      </c>
      <c r="D4" s="1180" t="s">
        <v>119</v>
      </c>
      <c r="E4" s="1181"/>
      <c r="F4" s="1181"/>
      <c r="G4" s="1181"/>
      <c r="H4" s="1181"/>
      <c r="I4" s="1181"/>
      <c r="J4" s="1181"/>
      <c r="K4" s="1182" t="s">
        <v>120</v>
      </c>
      <c r="L4" s="1183"/>
      <c r="M4" s="1195" t="s">
        <v>121</v>
      </c>
      <c r="N4" s="1195"/>
      <c r="O4" s="1195"/>
      <c r="P4" s="1195"/>
      <c r="Q4" s="1195"/>
      <c r="R4" s="1195"/>
      <c r="S4" s="1196"/>
      <c r="T4" s="1197" t="s">
        <v>122</v>
      </c>
      <c r="U4" s="1198"/>
      <c r="V4" s="1199" t="s">
        <v>16</v>
      </c>
      <c r="W4" s="1200"/>
      <c r="X4" s="1200"/>
      <c r="Y4" s="1200"/>
      <c r="Z4" s="1200"/>
      <c r="AA4" s="1200"/>
      <c r="AB4" s="1200"/>
      <c r="AC4" s="1201"/>
      <c r="AD4" s="1202" t="s">
        <v>123</v>
      </c>
      <c r="AE4" s="1203"/>
      <c r="AF4" s="1204" t="s">
        <v>121</v>
      </c>
      <c r="AG4" s="1195"/>
      <c r="AH4" s="1195"/>
      <c r="AI4" s="1195"/>
      <c r="AJ4" s="1195"/>
      <c r="AK4" s="1195"/>
      <c r="AL4" s="1195"/>
      <c r="AM4" s="1195"/>
      <c r="AN4" s="1197" t="s">
        <v>124</v>
      </c>
      <c r="AO4" s="1205"/>
      <c r="AP4" s="1206" t="s">
        <v>119</v>
      </c>
      <c r="AQ4" s="1206"/>
      <c r="AR4" s="1206"/>
      <c r="AS4" s="1206"/>
      <c r="AT4" s="1206"/>
      <c r="AU4" s="1206"/>
      <c r="AV4" s="1207"/>
      <c r="AW4" s="1202" t="s">
        <v>125</v>
      </c>
      <c r="AX4" s="1203"/>
      <c r="AY4" s="1208" t="s">
        <v>121</v>
      </c>
      <c r="AZ4" s="1209"/>
      <c r="BA4" s="1209"/>
      <c r="BB4" s="1209"/>
      <c r="BC4" s="1209"/>
      <c r="BD4" s="1209"/>
      <c r="BE4" s="1210"/>
      <c r="BF4" s="1211" t="s">
        <v>126</v>
      </c>
      <c r="BG4" s="1212"/>
      <c r="BH4" s="1213" t="s">
        <v>119</v>
      </c>
      <c r="BI4" s="1214"/>
      <c r="BJ4" s="1214"/>
      <c r="BK4" s="1214"/>
      <c r="BL4" s="1214"/>
      <c r="BM4" s="1214"/>
      <c r="BN4" s="1214"/>
      <c r="BO4" s="1214"/>
      <c r="BP4" s="1215"/>
      <c r="BQ4" s="1193" t="s">
        <v>127</v>
      </c>
      <c r="BR4" s="1194"/>
      <c r="BS4" s="1208" t="s">
        <v>121</v>
      </c>
      <c r="BT4" s="1209"/>
      <c r="BU4" s="1209"/>
      <c r="BV4" s="1209"/>
      <c r="BW4" s="1209"/>
      <c r="BX4" s="1209"/>
      <c r="BY4" s="1209"/>
      <c r="BZ4" s="1209"/>
      <c r="CA4" s="1210"/>
      <c r="CB4" s="1197" t="s">
        <v>127</v>
      </c>
      <c r="CC4" s="1205"/>
      <c r="CD4" s="1216" t="s">
        <v>128</v>
      </c>
      <c r="CE4" s="1217"/>
      <c r="CF4" s="1218" t="s">
        <v>129</v>
      </c>
      <c r="CG4" s="1219"/>
    </row>
    <row r="5" spans="1:85" ht="41.25" thickBot="1">
      <c r="A5" s="1177"/>
      <c r="B5" s="1179"/>
      <c r="C5" s="404" t="s">
        <v>12</v>
      </c>
      <c r="D5" s="1185" t="s">
        <v>130</v>
      </c>
      <c r="E5" s="1186"/>
      <c r="F5" s="1186"/>
      <c r="G5" s="1186"/>
      <c r="H5" s="1186"/>
      <c r="I5" s="1186"/>
      <c r="J5" s="1186"/>
      <c r="K5" s="405" t="str">
        <f>T5</f>
        <v xml:space="preserve">vật tư </v>
      </c>
      <c r="L5" s="406" t="str">
        <f>U5</f>
        <v>usd</v>
      </c>
      <c r="M5" s="1220" t="s">
        <v>130</v>
      </c>
      <c r="N5" s="1220"/>
      <c r="O5" s="1220"/>
      <c r="P5" s="1220"/>
      <c r="Q5" s="1220"/>
      <c r="R5" s="1220"/>
      <c r="S5" s="1221"/>
      <c r="T5" s="407" t="s">
        <v>131</v>
      </c>
      <c r="U5" s="408" t="s">
        <v>132</v>
      </c>
      <c r="V5" s="1222" t="s">
        <v>130</v>
      </c>
      <c r="W5" s="1223"/>
      <c r="X5" s="1223"/>
      <c r="Y5" s="1223"/>
      <c r="Z5" s="1223"/>
      <c r="AA5" s="1223"/>
      <c r="AB5" s="1223"/>
      <c r="AC5" s="1224"/>
      <c r="AD5" s="409" t="str">
        <f>AN5</f>
        <v xml:space="preserve">vật tư </v>
      </c>
      <c r="AE5" s="410" t="str">
        <f>AO5</f>
        <v>usd</v>
      </c>
      <c r="AF5" s="411"/>
      <c r="AG5" s="411"/>
      <c r="AH5" s="411"/>
      <c r="AI5" s="411" t="s">
        <v>130</v>
      </c>
      <c r="AJ5" s="411"/>
      <c r="AK5" s="411"/>
      <c r="AL5" s="411"/>
      <c r="AM5" s="411"/>
      <c r="AN5" s="412" t="str">
        <f>T5</f>
        <v xml:space="preserve">vật tư </v>
      </c>
      <c r="AO5" s="413" t="str">
        <f>U5</f>
        <v>usd</v>
      </c>
      <c r="AP5" s="1225" t="s">
        <v>130</v>
      </c>
      <c r="AQ5" s="1225"/>
      <c r="AR5" s="1225"/>
      <c r="AS5" s="1225"/>
      <c r="AT5" s="1225"/>
      <c r="AU5" s="1225"/>
      <c r="AV5" s="1226"/>
      <c r="AW5" s="414" t="str">
        <f>AN5</f>
        <v xml:space="preserve">vật tư </v>
      </c>
      <c r="AX5" s="415" t="str">
        <f>AO5</f>
        <v>usd</v>
      </c>
      <c r="AY5" s="416"/>
      <c r="AZ5" s="416"/>
      <c r="BA5" s="416"/>
      <c r="BB5" s="416" t="s">
        <v>130</v>
      </c>
      <c r="BC5" s="416"/>
      <c r="BD5" s="416"/>
      <c r="BE5" s="416"/>
      <c r="BF5" s="417" t="str">
        <f>AN5</f>
        <v xml:space="preserve">vật tư </v>
      </c>
      <c r="BG5" s="418" t="str">
        <f>AO5</f>
        <v>usd</v>
      </c>
      <c r="BH5" s="419"/>
      <c r="BI5" s="420"/>
      <c r="BJ5" s="421"/>
      <c r="BK5" s="421"/>
      <c r="BL5" s="420" t="s">
        <v>130</v>
      </c>
      <c r="BM5" s="421"/>
      <c r="BN5" s="421"/>
      <c r="BO5" s="421"/>
      <c r="BP5" s="422"/>
      <c r="BQ5" s="423" t="str">
        <f>BF5</f>
        <v xml:space="preserve">vật tư </v>
      </c>
      <c r="BR5" s="424" t="str">
        <f>BG5</f>
        <v>usd</v>
      </c>
      <c r="BS5" s="1227" t="s">
        <v>130</v>
      </c>
      <c r="BT5" s="1228"/>
      <c r="BU5" s="1228"/>
      <c r="BV5" s="1228"/>
      <c r="BW5" s="1228"/>
      <c r="BX5" s="1228"/>
      <c r="BY5" s="1228"/>
      <c r="BZ5" s="1228"/>
      <c r="CA5" s="1229"/>
      <c r="CB5" s="417" t="str">
        <f>BF5</f>
        <v xml:space="preserve">vật tư </v>
      </c>
      <c r="CC5" s="418" t="str">
        <f>BG5</f>
        <v>usd</v>
      </c>
      <c r="CD5" s="425" t="str">
        <f>CB5</f>
        <v xml:space="preserve">vật tư </v>
      </c>
      <c r="CE5" s="426" t="s">
        <v>133</v>
      </c>
      <c r="CF5" s="427" t="s">
        <v>134</v>
      </c>
      <c r="CG5" s="428" t="s">
        <v>66</v>
      </c>
    </row>
    <row r="6" spans="1:85" s="786" customFormat="1" ht="21" thickBot="1">
      <c r="A6" s="787" t="s">
        <v>19</v>
      </c>
      <c r="B6" s="788" t="s">
        <v>85</v>
      </c>
      <c r="C6" s="789"/>
      <c r="D6" s="790">
        <v>1</v>
      </c>
      <c r="E6" s="791">
        <v>2</v>
      </c>
      <c r="F6" s="791">
        <v>3</v>
      </c>
      <c r="G6" s="791">
        <v>4</v>
      </c>
      <c r="H6" s="791">
        <v>5</v>
      </c>
      <c r="I6" s="791">
        <v>6</v>
      </c>
      <c r="J6" s="792">
        <v>7</v>
      </c>
      <c r="K6" s="793"/>
      <c r="L6" s="794">
        <f>SUM(L7:L27)</f>
        <v>2800</v>
      </c>
      <c r="M6" s="795">
        <v>1</v>
      </c>
      <c r="N6" s="796">
        <v>2</v>
      </c>
      <c r="O6" s="796">
        <v>3</v>
      </c>
      <c r="P6" s="796">
        <v>4</v>
      </c>
      <c r="Q6" s="796">
        <v>5</v>
      </c>
      <c r="R6" s="796">
        <v>6</v>
      </c>
      <c r="S6" s="797">
        <v>7</v>
      </c>
      <c r="T6" s="798"/>
      <c r="U6" s="799">
        <f>SUM(U7:U27)</f>
        <v>3376.84</v>
      </c>
      <c r="V6" s="800">
        <v>8</v>
      </c>
      <c r="W6" s="791">
        <v>9</v>
      </c>
      <c r="X6" s="791">
        <v>10</v>
      </c>
      <c r="Y6" s="791">
        <v>11</v>
      </c>
      <c r="Z6" s="791">
        <v>12</v>
      </c>
      <c r="AA6" s="791">
        <v>13</v>
      </c>
      <c r="AB6" s="791">
        <v>14</v>
      </c>
      <c r="AC6" s="792">
        <v>15</v>
      </c>
      <c r="AD6" s="790"/>
      <c r="AE6" s="801">
        <f>SUM(AE7:AE27)</f>
        <v>0</v>
      </c>
      <c r="AF6" s="791">
        <v>8</v>
      </c>
      <c r="AG6" s="802">
        <v>9</v>
      </c>
      <c r="AH6" s="802">
        <v>10</v>
      </c>
      <c r="AI6" s="802">
        <v>11</v>
      </c>
      <c r="AJ6" s="802">
        <v>12</v>
      </c>
      <c r="AK6" s="802">
        <v>13</v>
      </c>
      <c r="AL6" s="792">
        <v>14</v>
      </c>
      <c r="AM6" s="803">
        <v>15</v>
      </c>
      <c r="AN6" s="793"/>
      <c r="AO6" s="804">
        <f>SUM(AO7:AO27)</f>
        <v>391.4</v>
      </c>
      <c r="AP6" s="772">
        <v>16</v>
      </c>
      <c r="AQ6" s="772">
        <v>17</v>
      </c>
      <c r="AR6" s="772">
        <v>18</v>
      </c>
      <c r="AS6" s="772">
        <v>19</v>
      </c>
      <c r="AT6" s="772">
        <v>20</v>
      </c>
      <c r="AU6" s="772">
        <v>21</v>
      </c>
      <c r="AV6" s="773">
        <v>22</v>
      </c>
      <c r="AW6" s="805"/>
      <c r="AX6" s="806">
        <f>SUM(AX7:AX27)</f>
        <v>4754</v>
      </c>
      <c r="AY6" s="762">
        <v>16</v>
      </c>
      <c r="AZ6" s="763">
        <v>17</v>
      </c>
      <c r="BA6" s="763">
        <v>18</v>
      </c>
      <c r="BB6" s="763">
        <v>19</v>
      </c>
      <c r="BC6" s="763">
        <v>20</v>
      </c>
      <c r="BD6" s="776">
        <v>21</v>
      </c>
      <c r="BE6" s="777">
        <v>22</v>
      </c>
      <c r="BF6" s="807"/>
      <c r="BG6" s="808">
        <f>SUM(BG7:BG27)</f>
        <v>4664.3999999999996</v>
      </c>
      <c r="BH6" s="762">
        <v>23</v>
      </c>
      <c r="BI6" s="762">
        <v>24</v>
      </c>
      <c r="BJ6" s="762">
        <v>25</v>
      </c>
      <c r="BK6" s="762">
        <v>26</v>
      </c>
      <c r="BL6" s="762">
        <v>27</v>
      </c>
      <c r="BM6" s="762">
        <v>28</v>
      </c>
      <c r="BN6" s="762">
        <v>29</v>
      </c>
      <c r="BO6" s="762">
        <v>30</v>
      </c>
      <c r="BP6" s="776">
        <v>31</v>
      </c>
      <c r="BQ6" s="809"/>
      <c r="BR6" s="810">
        <f>SUM(BR7:BR27)</f>
        <v>1477</v>
      </c>
      <c r="BS6" s="762">
        <v>23</v>
      </c>
      <c r="BT6" s="763">
        <v>24</v>
      </c>
      <c r="BU6" s="763">
        <v>25</v>
      </c>
      <c r="BV6" s="763">
        <v>26</v>
      </c>
      <c r="BW6" s="763">
        <v>27</v>
      </c>
      <c r="BX6" s="763">
        <v>28</v>
      </c>
      <c r="BY6" s="763">
        <v>29</v>
      </c>
      <c r="BZ6" s="780">
        <v>30</v>
      </c>
      <c r="CA6" s="777">
        <v>31</v>
      </c>
      <c r="CB6" s="811"/>
      <c r="CC6" s="808">
        <f>SUM(CC7:CC27)</f>
        <v>2435.7200000000003</v>
      </c>
      <c r="CD6" s="812"/>
      <c r="CE6" s="813">
        <f>SUM(CE7:CE27)</f>
        <v>9031</v>
      </c>
      <c r="CF6" s="814"/>
      <c r="CG6" s="852">
        <f>SUM(CG7:CG27)</f>
        <v>10868.36</v>
      </c>
    </row>
    <row r="7" spans="1:85" ht="24.75" thickBot="1">
      <c r="A7" s="101">
        <v>1</v>
      </c>
      <c r="B7" s="90" t="s">
        <v>110</v>
      </c>
      <c r="C7" s="752">
        <f>1400</f>
        <v>1400</v>
      </c>
      <c r="D7" s="436"/>
      <c r="E7" s="815">
        <v>2</v>
      </c>
      <c r="F7" s="437"/>
      <c r="G7" s="437"/>
      <c r="H7" s="437"/>
      <c r="I7" s="437"/>
      <c r="J7" s="438"/>
      <c r="K7" s="439">
        <f>SUM(D7:J7)</f>
        <v>2</v>
      </c>
      <c r="L7" s="440">
        <f>C7*K7</f>
        <v>2800</v>
      </c>
      <c r="M7" s="441"/>
      <c r="N7" s="442"/>
      <c r="O7" s="442"/>
      <c r="P7" s="442">
        <v>1</v>
      </c>
      <c r="Q7" s="442"/>
      <c r="R7" s="442"/>
      <c r="S7" s="443">
        <v>1</v>
      </c>
      <c r="T7" s="444">
        <f>SUM(M7:S7)</f>
        <v>2</v>
      </c>
      <c r="U7" s="445">
        <f>C7*T7</f>
        <v>2800</v>
      </c>
      <c r="V7" s="446"/>
      <c r="W7" s="446"/>
      <c r="X7" s="446"/>
      <c r="Y7" s="446"/>
      <c r="Z7" s="446"/>
      <c r="AA7" s="446"/>
      <c r="AB7" s="446"/>
      <c r="AC7" s="447"/>
      <c r="AD7" s="448">
        <f>SUM(V7:AC7)</f>
        <v>0</v>
      </c>
      <c r="AE7" s="449">
        <f>C7*AD7</f>
        <v>0</v>
      </c>
      <c r="AF7" s="446"/>
      <c r="AG7" s="450"/>
      <c r="AH7" s="450"/>
      <c r="AI7" s="450"/>
      <c r="AJ7" s="450"/>
      <c r="AK7" s="450"/>
      <c r="AL7" s="451"/>
      <c r="AM7" s="451"/>
      <c r="AN7" s="452">
        <f>SUM(AF7:AM7)</f>
        <v>0</v>
      </c>
      <c r="AO7" s="453">
        <f t="shared" ref="AO7:AO27" si="0">AN7*C7</f>
        <v>0</v>
      </c>
      <c r="AP7" s="454"/>
      <c r="AQ7" s="454"/>
      <c r="AR7" s="454"/>
      <c r="AS7" s="454"/>
      <c r="AT7" s="454"/>
      <c r="AU7" s="454"/>
      <c r="AV7" s="455"/>
      <c r="AW7" s="456">
        <f>SUM(AP7:AV7)</f>
        <v>0</v>
      </c>
      <c r="AX7" s="457">
        <f>AW7*C7</f>
        <v>0</v>
      </c>
      <c r="AY7" s="454">
        <v>2</v>
      </c>
      <c r="AZ7" s="341"/>
      <c r="BA7" s="341"/>
      <c r="BB7" s="341"/>
      <c r="BC7" s="341"/>
      <c r="BD7" s="458"/>
      <c r="BE7" s="459"/>
      <c r="BF7" s="460">
        <f>SUM(AY7:BE7)</f>
        <v>2</v>
      </c>
      <c r="BG7" s="858">
        <f t="shared" ref="BG7:BG27" si="1">BF7*C7</f>
        <v>2800</v>
      </c>
      <c r="BH7" s="454"/>
      <c r="BI7" s="454"/>
      <c r="BJ7" s="454"/>
      <c r="BK7" s="454"/>
      <c r="BL7" s="454"/>
      <c r="BM7" s="454"/>
      <c r="BN7" s="454"/>
      <c r="BO7" s="454"/>
      <c r="BP7" s="455"/>
      <c r="BQ7" s="461">
        <f>SUM(BH7:BP7)</f>
        <v>0</v>
      </c>
      <c r="BR7" s="457">
        <f>BQ7*C7</f>
        <v>0</v>
      </c>
      <c r="BS7" s="462"/>
      <c r="BT7" s="341"/>
      <c r="BU7" s="341"/>
      <c r="BV7" s="341"/>
      <c r="BW7" s="341"/>
      <c r="BX7" s="458"/>
      <c r="BY7" s="458"/>
      <c r="BZ7" s="458"/>
      <c r="CA7" s="463"/>
      <c r="CB7" s="464">
        <f>SUM(BS7:CA7)</f>
        <v>0</v>
      </c>
      <c r="CC7" s="465">
        <f t="shared" ref="CC7:CC27" si="2">CB7*C7</f>
        <v>0</v>
      </c>
      <c r="CD7" s="466">
        <f>BQ7+AW7+AD7+K7</f>
        <v>2</v>
      </c>
      <c r="CE7" s="467">
        <f>BR7+AX7+AE7+L7</f>
        <v>2800</v>
      </c>
      <c r="CF7" s="468">
        <f>CB7+BF7+AN7+T7</f>
        <v>4</v>
      </c>
      <c r="CG7" s="556">
        <f>CC7+BG7+AO7+U7</f>
        <v>5600</v>
      </c>
    </row>
    <row r="8" spans="1:85" ht="24.75" thickBot="1">
      <c r="A8" s="101">
        <v>2</v>
      </c>
      <c r="B8" s="90" t="s">
        <v>102</v>
      </c>
      <c r="C8" s="752">
        <f>1400</f>
        <v>1400</v>
      </c>
      <c r="D8" s="436"/>
      <c r="E8" s="436"/>
      <c r="F8" s="436"/>
      <c r="G8" s="436"/>
      <c r="H8" s="436"/>
      <c r="I8" s="436"/>
      <c r="J8" s="470"/>
      <c r="K8" s="439">
        <f t="shared" ref="K8:K27" si="3">SUM(D8:J8)</f>
        <v>0</v>
      </c>
      <c r="L8" s="440">
        <f t="shared" ref="L8:L27" si="4">C8*K8</f>
        <v>0</v>
      </c>
      <c r="M8" s="471"/>
      <c r="N8" s="472"/>
      <c r="O8" s="472"/>
      <c r="P8" s="472"/>
      <c r="Q8" s="472"/>
      <c r="R8" s="472"/>
      <c r="S8" s="473"/>
      <c r="T8" s="444">
        <f t="shared" ref="T8:T27" si="5">SUM(M8:S8)</f>
        <v>0</v>
      </c>
      <c r="U8" s="445">
        <f t="shared" ref="U8:U27" si="6">C8*T8</f>
        <v>0</v>
      </c>
      <c r="V8" s="474"/>
      <c r="W8" s="474"/>
      <c r="X8" s="474"/>
      <c r="Y8" s="474"/>
      <c r="Z8" s="474"/>
      <c r="AA8" s="474"/>
      <c r="AB8" s="474"/>
      <c r="AC8" s="475"/>
      <c r="AD8" s="448">
        <f t="shared" ref="AD8:AD27" si="7">SUM(V8:AC8)</f>
        <v>0</v>
      </c>
      <c r="AE8" s="476">
        <f t="shared" ref="AE8:AE27" si="8">C8*AD8</f>
        <v>0</v>
      </c>
      <c r="AF8" s="474"/>
      <c r="AG8" s="477"/>
      <c r="AH8" s="477"/>
      <c r="AI8" s="477"/>
      <c r="AJ8" s="477"/>
      <c r="AK8" s="477"/>
      <c r="AL8" s="478"/>
      <c r="AM8" s="478"/>
      <c r="AN8" s="479">
        <f t="shared" ref="AN8:AN27" si="9">SUM(V8:AM8)</f>
        <v>0</v>
      </c>
      <c r="AO8" s="453">
        <f t="shared" si="0"/>
        <v>0</v>
      </c>
      <c r="AP8" s="454"/>
      <c r="AQ8" s="474">
        <v>1</v>
      </c>
      <c r="AR8" s="454"/>
      <c r="AS8" s="454"/>
      <c r="AT8" s="454"/>
      <c r="AU8" s="454"/>
      <c r="AV8" s="455"/>
      <c r="AW8" s="456">
        <f t="shared" ref="AW8:AW27" si="10">SUM(AP8:AV8)</f>
        <v>1</v>
      </c>
      <c r="AX8" s="457">
        <f t="shared" ref="AX8:AX27" si="11">AW8*C8</f>
        <v>1400</v>
      </c>
      <c r="AY8" s="454"/>
      <c r="AZ8" s="341"/>
      <c r="BA8" s="211">
        <v>1</v>
      </c>
      <c r="BB8" s="341"/>
      <c r="BC8" s="341"/>
      <c r="BD8" s="480"/>
      <c r="BE8" s="481"/>
      <c r="BF8" s="460">
        <f t="shared" ref="BF8:BF12" si="12">SUM(AY8:BE8)</f>
        <v>1</v>
      </c>
      <c r="BG8" s="859">
        <f t="shared" si="1"/>
        <v>1400</v>
      </c>
      <c r="BH8" s="454"/>
      <c r="BI8" s="454">
        <v>1</v>
      </c>
      <c r="BJ8" s="454"/>
      <c r="BK8" s="454"/>
      <c r="BL8" s="454"/>
      <c r="BM8" s="454"/>
      <c r="BN8" s="454"/>
      <c r="BO8" s="454"/>
      <c r="BP8" s="455"/>
      <c r="BQ8" s="484">
        <f t="shared" ref="BQ8:BQ27" si="13">SUM(BH8:BP8)</f>
        <v>1</v>
      </c>
      <c r="BR8" s="485">
        <f t="shared" ref="BR8:BR27" si="14">BQ8*C8</f>
        <v>1400</v>
      </c>
      <c r="BS8" s="454"/>
      <c r="BT8" s="341">
        <v>1</v>
      </c>
      <c r="BU8" s="341"/>
      <c r="BV8" s="341"/>
      <c r="BW8" s="341"/>
      <c r="BX8" s="458"/>
      <c r="BY8" s="458"/>
      <c r="BZ8" s="458"/>
      <c r="CA8" s="463"/>
      <c r="CB8" s="486">
        <f>SUM(BS8:CA8)</f>
        <v>1</v>
      </c>
      <c r="CC8" s="487">
        <f t="shared" si="2"/>
        <v>1400</v>
      </c>
      <c r="CD8" s="488">
        <f>BQ8+AW8+AD8+K8</f>
        <v>2</v>
      </c>
      <c r="CE8" s="467">
        <f t="shared" ref="CE8:CE27" si="15">BR8+AX8+AE8+L8</f>
        <v>2800</v>
      </c>
      <c r="CF8" s="468">
        <f t="shared" ref="CF8:CG27" si="16">CB8+BF8+AN8+T8</f>
        <v>2</v>
      </c>
      <c r="CG8" s="469">
        <f t="shared" si="16"/>
        <v>2800</v>
      </c>
    </row>
    <row r="9" spans="1:85" ht="24.75" thickBot="1">
      <c r="A9" s="101">
        <v>3</v>
      </c>
      <c r="B9" s="90" t="s">
        <v>103</v>
      </c>
      <c r="C9" s="753">
        <v>0.7</v>
      </c>
      <c r="D9" s="490"/>
      <c r="E9" s="490"/>
      <c r="F9" s="490"/>
      <c r="G9" s="490"/>
      <c r="H9" s="490"/>
      <c r="I9" s="490"/>
      <c r="J9" s="491"/>
      <c r="K9" s="439">
        <f t="shared" si="3"/>
        <v>0</v>
      </c>
      <c r="L9" s="440">
        <f t="shared" si="4"/>
        <v>0</v>
      </c>
      <c r="M9" s="471"/>
      <c r="N9" s="472"/>
      <c r="O9" s="472"/>
      <c r="P9" s="472"/>
      <c r="Q9" s="472"/>
      <c r="R9" s="472"/>
      <c r="S9" s="492"/>
      <c r="T9" s="444">
        <f t="shared" si="5"/>
        <v>0</v>
      </c>
      <c r="U9" s="445">
        <f t="shared" si="6"/>
        <v>0</v>
      </c>
      <c r="V9" s="474"/>
      <c r="W9" s="474"/>
      <c r="X9" s="474"/>
      <c r="Y9" s="474"/>
      <c r="Z9" s="474"/>
      <c r="AA9" s="474"/>
      <c r="AB9" s="474"/>
      <c r="AC9" s="475"/>
      <c r="AD9" s="448">
        <f t="shared" si="7"/>
        <v>0</v>
      </c>
      <c r="AE9" s="476">
        <f t="shared" si="8"/>
        <v>0</v>
      </c>
      <c r="AF9" s="474"/>
      <c r="AG9" s="477"/>
      <c r="AH9" s="477"/>
      <c r="AI9" s="477"/>
      <c r="AJ9" s="477"/>
      <c r="AK9" s="477"/>
      <c r="AL9" s="478"/>
      <c r="AM9" s="478"/>
      <c r="AN9" s="479">
        <f t="shared" si="9"/>
        <v>0</v>
      </c>
      <c r="AO9" s="453">
        <f t="shared" si="0"/>
        <v>0</v>
      </c>
      <c r="AP9" s="454"/>
      <c r="AQ9" s="454"/>
      <c r="AR9" s="454"/>
      <c r="AS9" s="454"/>
      <c r="AT9" s="454"/>
      <c r="AU9" s="454"/>
      <c r="AV9" s="455"/>
      <c r="AW9" s="456">
        <f t="shared" si="10"/>
        <v>0</v>
      </c>
      <c r="AX9" s="457">
        <f t="shared" si="11"/>
        <v>0</v>
      </c>
      <c r="AY9" s="454"/>
      <c r="AZ9" s="341"/>
      <c r="BA9" s="341"/>
      <c r="BB9" s="341"/>
      <c r="BC9" s="458"/>
      <c r="BD9" s="341"/>
      <c r="BE9" s="459"/>
      <c r="BF9" s="460">
        <f t="shared" si="12"/>
        <v>0</v>
      </c>
      <c r="BG9" s="483">
        <f t="shared" si="1"/>
        <v>0</v>
      </c>
      <c r="BH9" s="454"/>
      <c r="BI9" s="454"/>
      <c r="BJ9" s="454"/>
      <c r="BK9" s="454"/>
      <c r="BL9" s="454"/>
      <c r="BM9" s="454"/>
      <c r="BN9" s="454"/>
      <c r="BO9" s="454"/>
      <c r="BP9" s="455"/>
      <c r="BQ9" s="484">
        <f t="shared" si="13"/>
        <v>0</v>
      </c>
      <c r="BR9" s="485">
        <f t="shared" si="14"/>
        <v>0</v>
      </c>
      <c r="BS9" s="454"/>
      <c r="BT9" s="341"/>
      <c r="BU9" s="341"/>
      <c r="BV9" s="341"/>
      <c r="BW9" s="341"/>
      <c r="BX9" s="458"/>
      <c r="BY9" s="458"/>
      <c r="BZ9" s="458"/>
      <c r="CA9" s="463"/>
      <c r="CB9" s="486">
        <f t="shared" ref="CB9:CB27" si="17">SUM(BH9:CA9)</f>
        <v>0</v>
      </c>
      <c r="CC9" s="487">
        <f t="shared" si="2"/>
        <v>0</v>
      </c>
      <c r="CD9" s="488">
        <f>BQ9+AW9+AD9+K9</f>
        <v>0</v>
      </c>
      <c r="CE9" s="467">
        <f t="shared" si="15"/>
        <v>0</v>
      </c>
      <c r="CF9" s="468">
        <f t="shared" si="16"/>
        <v>0</v>
      </c>
      <c r="CG9" s="469">
        <f t="shared" si="16"/>
        <v>0</v>
      </c>
    </row>
    <row r="10" spans="1:85" ht="24.75" thickBot="1">
      <c r="A10" s="101">
        <v>4</v>
      </c>
      <c r="B10" s="90" t="s">
        <v>104</v>
      </c>
      <c r="C10" s="753">
        <v>0.7</v>
      </c>
      <c r="D10" s="490"/>
      <c r="E10" s="490"/>
      <c r="F10" s="490"/>
      <c r="G10" s="490"/>
      <c r="H10" s="490"/>
      <c r="I10" s="490"/>
      <c r="J10" s="491"/>
      <c r="K10" s="439">
        <f t="shared" si="3"/>
        <v>0</v>
      </c>
      <c r="L10" s="440">
        <f t="shared" si="4"/>
        <v>0</v>
      </c>
      <c r="M10" s="471"/>
      <c r="N10" s="472">
        <v>312</v>
      </c>
      <c r="O10" s="472"/>
      <c r="P10" s="472"/>
      <c r="Q10" s="472">
        <v>132</v>
      </c>
      <c r="R10" s="472">
        <v>180</v>
      </c>
      <c r="S10" s="492">
        <v>180</v>
      </c>
      <c r="T10" s="444">
        <f t="shared" si="5"/>
        <v>804</v>
      </c>
      <c r="U10" s="445">
        <f t="shared" si="6"/>
        <v>562.79999999999995</v>
      </c>
      <c r="V10" s="474"/>
      <c r="W10" s="474"/>
      <c r="X10" s="474"/>
      <c r="Y10" s="474"/>
      <c r="Z10" s="474"/>
      <c r="AA10" s="474"/>
      <c r="AB10" s="474"/>
      <c r="AC10" s="475"/>
      <c r="AD10" s="448">
        <f t="shared" si="7"/>
        <v>0</v>
      </c>
      <c r="AE10" s="476">
        <f t="shared" si="8"/>
        <v>0</v>
      </c>
      <c r="AF10" s="474"/>
      <c r="AG10" s="477"/>
      <c r="AH10" s="477">
        <v>180</v>
      </c>
      <c r="AI10" s="477"/>
      <c r="AJ10" s="477">
        <v>132</v>
      </c>
      <c r="AK10" s="477"/>
      <c r="AL10" s="478"/>
      <c r="AM10" s="478"/>
      <c r="AN10" s="479">
        <f t="shared" si="9"/>
        <v>312</v>
      </c>
      <c r="AO10" s="453">
        <f t="shared" si="0"/>
        <v>218.39999999999998</v>
      </c>
      <c r="AP10" s="454"/>
      <c r="AQ10" s="454"/>
      <c r="AR10" s="454"/>
      <c r="AS10" s="454"/>
      <c r="AT10" s="454"/>
      <c r="AU10" s="454"/>
      <c r="AV10" s="455"/>
      <c r="AW10" s="456">
        <f t="shared" si="10"/>
        <v>0</v>
      </c>
      <c r="AX10" s="457">
        <f t="shared" si="11"/>
        <v>0</v>
      </c>
      <c r="AY10" s="454"/>
      <c r="AZ10" s="341"/>
      <c r="BA10" s="341"/>
      <c r="BB10" s="341"/>
      <c r="BC10" s="341"/>
      <c r="BD10" s="458"/>
      <c r="BE10" s="463"/>
      <c r="BF10" s="460">
        <f t="shared" si="12"/>
        <v>0</v>
      </c>
      <c r="BG10" s="483">
        <f t="shared" si="1"/>
        <v>0</v>
      </c>
      <c r="BH10" s="454"/>
      <c r="BI10" s="454"/>
      <c r="BJ10" s="454"/>
      <c r="BK10" s="454"/>
      <c r="BL10" s="454"/>
      <c r="BM10" s="454"/>
      <c r="BN10" s="454"/>
      <c r="BO10" s="454"/>
      <c r="BP10" s="455"/>
      <c r="BQ10" s="484">
        <f t="shared" si="13"/>
        <v>0</v>
      </c>
      <c r="BR10" s="485">
        <f t="shared" si="14"/>
        <v>0</v>
      </c>
      <c r="BS10" s="454">
        <v>126</v>
      </c>
      <c r="BT10" s="341"/>
      <c r="BU10" s="341"/>
      <c r="BV10" s="341"/>
      <c r="BW10" s="341"/>
      <c r="BX10" s="458"/>
      <c r="BY10" s="458"/>
      <c r="BZ10" s="458"/>
      <c r="CA10" s="463"/>
      <c r="CB10" s="486">
        <f t="shared" si="17"/>
        <v>126</v>
      </c>
      <c r="CC10" s="453">
        <f t="shared" si="2"/>
        <v>88.199999999999989</v>
      </c>
      <c r="CD10" s="488">
        <f t="shared" ref="CD10:CD27" si="18">BQ10+AW10+AD10+K10</f>
        <v>0</v>
      </c>
      <c r="CE10" s="467">
        <f t="shared" si="15"/>
        <v>0</v>
      </c>
      <c r="CF10" s="468">
        <f t="shared" si="16"/>
        <v>1242</v>
      </c>
      <c r="CG10" s="556">
        <f t="shared" si="16"/>
        <v>869.39999999999986</v>
      </c>
    </row>
    <row r="11" spans="1:85" ht="24.75" thickBot="1">
      <c r="A11" s="101">
        <v>5</v>
      </c>
      <c r="B11" s="90" t="s">
        <v>21</v>
      </c>
      <c r="C11" s="753">
        <v>0.86</v>
      </c>
      <c r="D11" s="490"/>
      <c r="E11" s="490"/>
      <c r="F11" s="490"/>
      <c r="G11" s="490"/>
      <c r="H11" s="490"/>
      <c r="I11" s="490"/>
      <c r="J11" s="491"/>
      <c r="K11" s="439">
        <f t="shared" si="3"/>
        <v>0</v>
      </c>
      <c r="L11" s="440">
        <f t="shared" si="4"/>
        <v>0</v>
      </c>
      <c r="M11" s="471"/>
      <c r="N11" s="472"/>
      <c r="O11" s="472"/>
      <c r="P11" s="472"/>
      <c r="Q11" s="472"/>
      <c r="R11" s="472"/>
      <c r="S11" s="492"/>
      <c r="T11" s="444">
        <f t="shared" si="5"/>
        <v>0</v>
      </c>
      <c r="U11" s="445"/>
      <c r="V11" s="474"/>
      <c r="W11" s="474"/>
      <c r="X11" s="474"/>
      <c r="Y11" s="474"/>
      <c r="Z11" s="474"/>
      <c r="AA11" s="474"/>
      <c r="AB11" s="474"/>
      <c r="AC11" s="475"/>
      <c r="AD11" s="448"/>
      <c r="AE11" s="476"/>
      <c r="AF11" s="474"/>
      <c r="AG11" s="477"/>
      <c r="AH11" s="477"/>
      <c r="AI11" s="477"/>
      <c r="AJ11" s="477"/>
      <c r="AK11" s="477"/>
      <c r="AL11" s="478"/>
      <c r="AM11" s="478"/>
      <c r="AN11" s="479"/>
      <c r="AO11" s="453"/>
      <c r="AP11" s="454"/>
      <c r="AQ11" s="454"/>
      <c r="AR11" s="454"/>
      <c r="AS11" s="454">
        <v>1500</v>
      </c>
      <c r="AT11" s="454"/>
      <c r="AU11" s="454"/>
      <c r="AV11" s="455"/>
      <c r="AW11" s="456">
        <f t="shared" si="10"/>
        <v>1500</v>
      </c>
      <c r="AX11" s="457">
        <f t="shared" si="11"/>
        <v>1290</v>
      </c>
      <c r="AY11" s="454"/>
      <c r="AZ11" s="341"/>
      <c r="BA11" s="341"/>
      <c r="BB11" s="341"/>
      <c r="BC11" s="341"/>
      <c r="BD11" s="458"/>
      <c r="BE11" s="463"/>
      <c r="BF11" s="460">
        <f t="shared" si="12"/>
        <v>0</v>
      </c>
      <c r="BG11" s="483">
        <f t="shared" si="1"/>
        <v>0</v>
      </c>
      <c r="BH11" s="454"/>
      <c r="BI11" s="454"/>
      <c r="BJ11" s="454"/>
      <c r="BK11" s="454"/>
      <c r="BL11" s="454"/>
      <c r="BM11" s="454"/>
      <c r="BN11" s="454"/>
      <c r="BO11" s="454"/>
      <c r="BP11" s="455"/>
      <c r="BQ11" s="484">
        <f t="shared" si="13"/>
        <v>0</v>
      </c>
      <c r="BR11" s="485">
        <f t="shared" si="14"/>
        <v>0</v>
      </c>
      <c r="BS11" s="454">
        <v>132</v>
      </c>
      <c r="BT11" s="341"/>
      <c r="BU11" s="341"/>
      <c r="BV11" s="341"/>
      <c r="BW11" s="341"/>
      <c r="BX11" s="458"/>
      <c r="BY11" s="458"/>
      <c r="BZ11" s="458"/>
      <c r="CA11" s="463"/>
      <c r="CB11" s="486">
        <f t="shared" si="17"/>
        <v>132</v>
      </c>
      <c r="CC11" s="453">
        <f t="shared" si="2"/>
        <v>113.52</v>
      </c>
      <c r="CD11" s="488">
        <f t="shared" si="18"/>
        <v>1500</v>
      </c>
      <c r="CE11" s="467">
        <f t="shared" si="15"/>
        <v>1290</v>
      </c>
      <c r="CF11" s="468">
        <f t="shared" si="16"/>
        <v>132</v>
      </c>
      <c r="CG11" s="556">
        <f t="shared" si="16"/>
        <v>113.52</v>
      </c>
    </row>
    <row r="12" spans="1:85" ht="24.75" thickBot="1">
      <c r="A12" s="101">
        <v>6</v>
      </c>
      <c r="B12" s="90" t="s">
        <v>22</v>
      </c>
      <c r="C12" s="753">
        <v>0.86</v>
      </c>
      <c r="D12" s="490"/>
      <c r="E12" s="490"/>
      <c r="F12" s="490"/>
      <c r="G12" s="490"/>
      <c r="H12" s="490"/>
      <c r="I12" s="490"/>
      <c r="J12" s="491"/>
      <c r="K12" s="439">
        <f t="shared" si="3"/>
        <v>0</v>
      </c>
      <c r="L12" s="440">
        <f t="shared" si="4"/>
        <v>0</v>
      </c>
      <c r="M12" s="471"/>
      <c r="N12" s="472"/>
      <c r="O12" s="472"/>
      <c r="P12" s="472"/>
      <c r="Q12" s="472"/>
      <c r="R12" s="472"/>
      <c r="S12" s="492"/>
      <c r="T12" s="444">
        <f t="shared" si="5"/>
        <v>0</v>
      </c>
      <c r="U12" s="445"/>
      <c r="V12" s="474"/>
      <c r="W12" s="474"/>
      <c r="X12" s="474"/>
      <c r="Y12" s="474"/>
      <c r="Z12" s="474"/>
      <c r="AA12" s="474"/>
      <c r="AB12" s="474"/>
      <c r="AC12" s="475"/>
      <c r="AD12" s="448"/>
      <c r="AE12" s="476"/>
      <c r="AF12" s="474"/>
      <c r="AG12" s="477"/>
      <c r="AH12" s="477"/>
      <c r="AI12" s="477"/>
      <c r="AJ12" s="477"/>
      <c r="AK12" s="477"/>
      <c r="AL12" s="478"/>
      <c r="AM12" s="478"/>
      <c r="AN12" s="479"/>
      <c r="AO12" s="453"/>
      <c r="AP12" s="454"/>
      <c r="AQ12" s="454"/>
      <c r="AR12" s="454"/>
      <c r="AS12" s="454">
        <v>2400</v>
      </c>
      <c r="AT12" s="454"/>
      <c r="AU12" s="454"/>
      <c r="AV12" s="455"/>
      <c r="AW12" s="456">
        <f t="shared" si="10"/>
        <v>2400</v>
      </c>
      <c r="AX12" s="457">
        <f t="shared" si="11"/>
        <v>2064</v>
      </c>
      <c r="AY12" s="454"/>
      <c r="AZ12" s="341"/>
      <c r="BA12" s="341"/>
      <c r="BB12" s="341">
        <v>180</v>
      </c>
      <c r="BC12" s="341"/>
      <c r="BD12" s="458"/>
      <c r="BE12" s="463">
        <v>360</v>
      </c>
      <c r="BF12" s="460">
        <f t="shared" si="12"/>
        <v>540</v>
      </c>
      <c r="BG12" s="859">
        <f t="shared" si="1"/>
        <v>464.4</v>
      </c>
      <c r="BH12" s="454"/>
      <c r="BI12" s="454"/>
      <c r="BJ12" s="454"/>
      <c r="BK12" s="454"/>
      <c r="BL12" s="454"/>
      <c r="BM12" s="454"/>
      <c r="BN12" s="454"/>
      <c r="BO12" s="454"/>
      <c r="BP12" s="455"/>
      <c r="BQ12" s="484">
        <f t="shared" si="13"/>
        <v>0</v>
      </c>
      <c r="BR12" s="485">
        <f t="shared" si="14"/>
        <v>0</v>
      </c>
      <c r="BS12" s="454">
        <v>180</v>
      </c>
      <c r="BT12" s="341"/>
      <c r="BU12" s="341">
        <v>180</v>
      </c>
      <c r="BV12" s="341">
        <v>180</v>
      </c>
      <c r="BW12" s="341"/>
      <c r="BX12" s="458">
        <v>180</v>
      </c>
      <c r="BY12" s="458"/>
      <c r="BZ12" s="458">
        <v>180</v>
      </c>
      <c r="CA12" s="463"/>
      <c r="CB12" s="486">
        <f t="shared" si="17"/>
        <v>900</v>
      </c>
      <c r="CC12" s="453">
        <f t="shared" si="2"/>
        <v>774</v>
      </c>
      <c r="CD12" s="488">
        <f t="shared" si="18"/>
        <v>2400</v>
      </c>
      <c r="CE12" s="467">
        <f t="shared" si="15"/>
        <v>2064</v>
      </c>
      <c r="CF12" s="468">
        <f t="shared" si="16"/>
        <v>1440</v>
      </c>
      <c r="CG12" s="556">
        <f t="shared" si="16"/>
        <v>1238.4000000000001</v>
      </c>
    </row>
    <row r="13" spans="1:85" ht="24.75" thickBot="1">
      <c r="A13" s="101">
        <v>7</v>
      </c>
      <c r="B13" s="90" t="s">
        <v>72</v>
      </c>
      <c r="C13" s="753">
        <v>43</v>
      </c>
      <c r="D13" s="490"/>
      <c r="E13" s="490"/>
      <c r="F13" s="490"/>
      <c r="G13" s="490"/>
      <c r="H13" s="490"/>
      <c r="I13" s="490"/>
      <c r="J13" s="491"/>
      <c r="K13" s="439">
        <f t="shared" si="3"/>
        <v>0</v>
      </c>
      <c r="L13" s="440">
        <f t="shared" si="4"/>
        <v>0</v>
      </c>
      <c r="M13" s="471"/>
      <c r="N13" s="472"/>
      <c r="O13" s="472"/>
      <c r="P13" s="472"/>
      <c r="Q13" s="472"/>
      <c r="R13" s="472"/>
      <c r="S13" s="492"/>
      <c r="T13" s="444">
        <f t="shared" si="5"/>
        <v>0</v>
      </c>
      <c r="U13" s="445">
        <f t="shared" si="6"/>
        <v>0</v>
      </c>
      <c r="V13" s="474"/>
      <c r="W13" s="474"/>
      <c r="X13" s="474"/>
      <c r="Y13" s="474"/>
      <c r="Z13" s="474"/>
      <c r="AA13" s="474"/>
      <c r="AB13" s="474"/>
      <c r="AC13" s="475"/>
      <c r="AD13" s="448">
        <f t="shared" si="7"/>
        <v>0</v>
      </c>
      <c r="AE13" s="476">
        <f t="shared" si="8"/>
        <v>0</v>
      </c>
      <c r="AF13" s="474"/>
      <c r="AG13" s="477"/>
      <c r="AH13" s="477"/>
      <c r="AI13" s="477"/>
      <c r="AJ13" s="477"/>
      <c r="AK13" s="477"/>
      <c r="AL13" s="478"/>
      <c r="AM13" s="478"/>
      <c r="AN13" s="479">
        <f t="shared" si="9"/>
        <v>0</v>
      </c>
      <c r="AO13" s="453">
        <f t="shared" si="0"/>
        <v>0</v>
      </c>
      <c r="AP13" s="454"/>
      <c r="AQ13" s="454"/>
      <c r="AR13" s="454"/>
      <c r="AS13" s="454"/>
      <c r="AT13" s="454"/>
      <c r="AU13" s="454"/>
      <c r="AV13" s="455"/>
      <c r="AW13" s="456">
        <f t="shared" si="10"/>
        <v>0</v>
      </c>
      <c r="AX13" s="457">
        <f t="shared" si="11"/>
        <v>0</v>
      </c>
      <c r="AY13" s="454"/>
      <c r="AZ13" s="341"/>
      <c r="BA13" s="341"/>
      <c r="BB13" s="341"/>
      <c r="BC13" s="341"/>
      <c r="BD13" s="458"/>
      <c r="BE13" s="463"/>
      <c r="BF13" s="482">
        <f t="shared" ref="BF13:BF27" si="19">SUM(AP13:BE13)</f>
        <v>0</v>
      </c>
      <c r="BG13" s="483">
        <f t="shared" si="1"/>
        <v>0</v>
      </c>
      <c r="BH13" s="454"/>
      <c r="BI13" s="454"/>
      <c r="BJ13" s="454"/>
      <c r="BK13" s="454">
        <v>1</v>
      </c>
      <c r="BL13" s="454"/>
      <c r="BM13" s="454"/>
      <c r="BN13" s="454"/>
      <c r="BO13" s="454"/>
      <c r="BP13" s="455"/>
      <c r="BQ13" s="484">
        <f t="shared" si="13"/>
        <v>1</v>
      </c>
      <c r="BR13" s="485">
        <f t="shared" si="14"/>
        <v>43</v>
      </c>
      <c r="BS13" s="454"/>
      <c r="BT13" s="341"/>
      <c r="BU13" s="341"/>
      <c r="BV13" s="341"/>
      <c r="BW13" s="341">
        <v>1</v>
      </c>
      <c r="BX13" s="458"/>
      <c r="BY13" s="458"/>
      <c r="BZ13" s="458"/>
      <c r="CA13" s="463"/>
      <c r="CB13" s="486">
        <f>SUM(BS13:CA13)</f>
        <v>1</v>
      </c>
      <c r="CC13" s="487">
        <f t="shared" si="2"/>
        <v>43</v>
      </c>
      <c r="CD13" s="488">
        <f t="shared" si="18"/>
        <v>1</v>
      </c>
      <c r="CE13" s="467">
        <f t="shared" si="15"/>
        <v>43</v>
      </c>
      <c r="CF13" s="468">
        <f t="shared" si="16"/>
        <v>1</v>
      </c>
      <c r="CG13" s="469">
        <f t="shared" si="16"/>
        <v>43</v>
      </c>
    </row>
    <row r="14" spans="1:85" ht="24.75" thickBot="1">
      <c r="A14" s="101">
        <v>8</v>
      </c>
      <c r="B14" s="90" t="s">
        <v>48</v>
      </c>
      <c r="C14" s="753">
        <v>12</v>
      </c>
      <c r="D14" s="493"/>
      <c r="E14" s="493"/>
      <c r="F14" s="493"/>
      <c r="G14" s="493"/>
      <c r="H14" s="493"/>
      <c r="I14" s="493"/>
      <c r="J14" s="494"/>
      <c r="K14" s="439">
        <f t="shared" si="3"/>
        <v>0</v>
      </c>
      <c r="L14" s="440">
        <f t="shared" si="4"/>
        <v>0</v>
      </c>
      <c r="M14" s="471"/>
      <c r="N14" s="472"/>
      <c r="O14" s="472"/>
      <c r="P14" s="472"/>
      <c r="Q14" s="472"/>
      <c r="R14" s="472"/>
      <c r="S14" s="492"/>
      <c r="T14" s="444">
        <f t="shared" si="5"/>
        <v>0</v>
      </c>
      <c r="U14" s="445">
        <f t="shared" si="6"/>
        <v>0</v>
      </c>
      <c r="V14" s="474"/>
      <c r="W14" s="474"/>
      <c r="X14" s="474"/>
      <c r="Y14" s="474"/>
      <c r="Z14" s="474"/>
      <c r="AA14" s="474"/>
      <c r="AB14" s="474"/>
      <c r="AC14" s="475"/>
      <c r="AD14" s="448">
        <f t="shared" si="7"/>
        <v>0</v>
      </c>
      <c r="AE14" s="476">
        <f t="shared" si="8"/>
        <v>0</v>
      </c>
      <c r="AF14" s="474">
        <v>1</v>
      </c>
      <c r="AG14" s="477"/>
      <c r="AH14" s="477"/>
      <c r="AI14" s="477"/>
      <c r="AJ14" s="477"/>
      <c r="AK14" s="477"/>
      <c r="AL14" s="478"/>
      <c r="AM14" s="478"/>
      <c r="AN14" s="479">
        <f t="shared" si="9"/>
        <v>1</v>
      </c>
      <c r="AO14" s="453">
        <f t="shared" si="0"/>
        <v>12</v>
      </c>
      <c r="AP14" s="454"/>
      <c r="AQ14" s="454"/>
      <c r="AR14" s="454"/>
      <c r="AS14" s="454"/>
      <c r="AT14" s="454"/>
      <c r="AU14" s="454"/>
      <c r="AV14" s="455"/>
      <c r="AW14" s="456">
        <f t="shared" si="10"/>
        <v>0</v>
      </c>
      <c r="AX14" s="457">
        <f t="shared" si="11"/>
        <v>0</v>
      </c>
      <c r="AY14" s="454"/>
      <c r="AZ14" s="341"/>
      <c r="BA14" s="341"/>
      <c r="BB14" s="341"/>
      <c r="BC14" s="341"/>
      <c r="BD14" s="458"/>
      <c r="BE14" s="463"/>
      <c r="BF14" s="482">
        <f t="shared" si="19"/>
        <v>0</v>
      </c>
      <c r="BG14" s="483">
        <f t="shared" si="1"/>
        <v>0</v>
      </c>
      <c r="BH14" s="454"/>
      <c r="BI14" s="454"/>
      <c r="BJ14" s="454"/>
      <c r="BK14" s="454">
        <v>2</v>
      </c>
      <c r="BL14" s="454"/>
      <c r="BM14" s="454"/>
      <c r="BN14" s="454"/>
      <c r="BO14" s="454"/>
      <c r="BP14" s="455"/>
      <c r="BQ14" s="484">
        <f t="shared" si="13"/>
        <v>2</v>
      </c>
      <c r="BR14" s="485">
        <f t="shared" si="14"/>
        <v>24</v>
      </c>
      <c r="BS14" s="454"/>
      <c r="BT14" s="341"/>
      <c r="BU14" s="341"/>
      <c r="BV14" s="341">
        <v>1</v>
      </c>
      <c r="BW14" s="341"/>
      <c r="BX14" s="458"/>
      <c r="BY14" s="458"/>
      <c r="BZ14" s="458"/>
      <c r="CA14" s="463"/>
      <c r="CB14" s="486">
        <f t="shared" ref="CB14:CB15" si="20">SUM(BS14:CA14)</f>
        <v>1</v>
      </c>
      <c r="CC14" s="487">
        <f t="shared" si="2"/>
        <v>12</v>
      </c>
      <c r="CD14" s="488">
        <f t="shared" si="18"/>
        <v>2</v>
      </c>
      <c r="CE14" s="467">
        <f t="shared" si="15"/>
        <v>24</v>
      </c>
      <c r="CF14" s="468">
        <f t="shared" si="16"/>
        <v>2</v>
      </c>
      <c r="CG14" s="556">
        <f t="shared" si="16"/>
        <v>24</v>
      </c>
    </row>
    <row r="15" spans="1:85" ht="24.75" thickBot="1">
      <c r="A15" s="101">
        <v>9</v>
      </c>
      <c r="B15" s="90" t="s">
        <v>44</v>
      </c>
      <c r="C15" s="753">
        <f>5</f>
        <v>5</v>
      </c>
      <c r="D15" s="493"/>
      <c r="E15" s="493"/>
      <c r="F15" s="493"/>
      <c r="G15" s="493"/>
      <c r="H15" s="493"/>
      <c r="I15" s="493"/>
      <c r="J15" s="494"/>
      <c r="K15" s="439">
        <f t="shared" si="3"/>
        <v>0</v>
      </c>
      <c r="L15" s="440">
        <f t="shared" si="4"/>
        <v>0</v>
      </c>
      <c r="M15" s="471"/>
      <c r="N15" s="472"/>
      <c r="O15" s="472"/>
      <c r="P15" s="472"/>
      <c r="Q15" s="472"/>
      <c r="R15" s="472"/>
      <c r="S15" s="492"/>
      <c r="T15" s="444">
        <f t="shared" si="5"/>
        <v>0</v>
      </c>
      <c r="U15" s="445">
        <f t="shared" si="6"/>
        <v>0</v>
      </c>
      <c r="V15" s="474"/>
      <c r="W15" s="474"/>
      <c r="X15" s="474"/>
      <c r="Y15" s="474"/>
      <c r="Z15" s="474"/>
      <c r="AA15" s="474"/>
      <c r="AB15" s="474"/>
      <c r="AC15" s="475"/>
      <c r="AD15" s="448">
        <f t="shared" si="7"/>
        <v>0</v>
      </c>
      <c r="AE15" s="476">
        <f t="shared" si="8"/>
        <v>0</v>
      </c>
      <c r="AF15" s="474"/>
      <c r="AG15" s="477"/>
      <c r="AH15" s="477"/>
      <c r="AI15" s="477"/>
      <c r="AJ15" s="477"/>
      <c r="AK15" s="477"/>
      <c r="AL15" s="478"/>
      <c r="AM15" s="478"/>
      <c r="AN15" s="479">
        <f t="shared" si="9"/>
        <v>0</v>
      </c>
      <c r="AO15" s="453">
        <f t="shared" si="0"/>
        <v>0</v>
      </c>
      <c r="AP15" s="454"/>
      <c r="AQ15" s="454"/>
      <c r="AR15" s="454"/>
      <c r="AS15" s="454"/>
      <c r="AT15" s="454"/>
      <c r="AU15" s="454"/>
      <c r="AV15" s="455"/>
      <c r="AW15" s="456">
        <f t="shared" si="10"/>
        <v>0</v>
      </c>
      <c r="AX15" s="457">
        <f t="shared" si="11"/>
        <v>0</v>
      </c>
      <c r="AY15" s="454"/>
      <c r="AZ15" s="341"/>
      <c r="BA15" s="341"/>
      <c r="BB15" s="341"/>
      <c r="BC15" s="341"/>
      <c r="BD15" s="458"/>
      <c r="BE15" s="463"/>
      <c r="BF15" s="482">
        <f t="shared" si="19"/>
        <v>0</v>
      </c>
      <c r="BG15" s="483">
        <f t="shared" si="1"/>
        <v>0</v>
      </c>
      <c r="BH15" s="454"/>
      <c r="BI15" s="454"/>
      <c r="BJ15" s="454"/>
      <c r="BK15" s="454">
        <v>2</v>
      </c>
      <c r="BL15" s="454"/>
      <c r="BM15" s="454"/>
      <c r="BN15" s="454"/>
      <c r="BO15" s="454"/>
      <c r="BP15" s="455"/>
      <c r="BQ15" s="484">
        <f t="shared" si="13"/>
        <v>2</v>
      </c>
      <c r="BR15" s="485">
        <f t="shared" si="14"/>
        <v>10</v>
      </c>
      <c r="BS15" s="454"/>
      <c r="BT15" s="341"/>
      <c r="BU15" s="341"/>
      <c r="BV15" s="341">
        <v>1</v>
      </c>
      <c r="BW15" s="341"/>
      <c r="BX15" s="495"/>
      <c r="BY15" s="340"/>
      <c r="BZ15" s="458"/>
      <c r="CA15" s="463"/>
      <c r="CB15" s="486">
        <f t="shared" si="20"/>
        <v>1</v>
      </c>
      <c r="CC15" s="487">
        <f t="shared" si="2"/>
        <v>5</v>
      </c>
      <c r="CD15" s="488">
        <f t="shared" si="18"/>
        <v>2</v>
      </c>
      <c r="CE15" s="467">
        <f t="shared" si="15"/>
        <v>10</v>
      </c>
      <c r="CF15" s="468">
        <f t="shared" si="16"/>
        <v>1</v>
      </c>
      <c r="CG15" s="469">
        <f t="shared" si="16"/>
        <v>5</v>
      </c>
    </row>
    <row r="16" spans="1:85" ht="24.75" thickBot="1">
      <c r="A16" s="101">
        <v>10</v>
      </c>
      <c r="B16" s="90" t="s">
        <v>43</v>
      </c>
      <c r="C16" s="753">
        <v>64</v>
      </c>
      <c r="D16" s="493"/>
      <c r="E16" s="493"/>
      <c r="F16" s="493"/>
      <c r="G16" s="493"/>
      <c r="H16" s="493"/>
      <c r="I16" s="493"/>
      <c r="J16" s="494"/>
      <c r="K16" s="439">
        <f t="shared" si="3"/>
        <v>0</v>
      </c>
      <c r="L16" s="440">
        <f t="shared" si="4"/>
        <v>0</v>
      </c>
      <c r="M16" s="471"/>
      <c r="N16" s="472"/>
      <c r="O16" s="472"/>
      <c r="P16" s="472"/>
      <c r="Q16" s="472"/>
      <c r="R16" s="472"/>
      <c r="S16" s="492"/>
      <c r="T16" s="444">
        <f t="shared" si="5"/>
        <v>0</v>
      </c>
      <c r="U16" s="445">
        <f t="shared" si="6"/>
        <v>0</v>
      </c>
      <c r="V16" s="474"/>
      <c r="W16" s="474"/>
      <c r="X16" s="474"/>
      <c r="Y16" s="474"/>
      <c r="Z16" s="474"/>
      <c r="AA16" s="474"/>
      <c r="AB16" s="474"/>
      <c r="AC16" s="475"/>
      <c r="AD16" s="448">
        <f t="shared" si="7"/>
        <v>0</v>
      </c>
      <c r="AE16" s="476">
        <f t="shared" si="8"/>
        <v>0</v>
      </c>
      <c r="AF16" s="474"/>
      <c r="AG16" s="477"/>
      <c r="AH16" s="477"/>
      <c r="AI16" s="477"/>
      <c r="AJ16" s="477"/>
      <c r="AK16" s="477"/>
      <c r="AL16" s="478"/>
      <c r="AM16" s="478"/>
      <c r="AN16" s="479">
        <f t="shared" si="9"/>
        <v>0</v>
      </c>
      <c r="AO16" s="453">
        <f t="shared" si="0"/>
        <v>0</v>
      </c>
      <c r="AP16" s="454"/>
      <c r="AQ16" s="454"/>
      <c r="AR16" s="454"/>
      <c r="AS16" s="454"/>
      <c r="AT16" s="454"/>
      <c r="AU16" s="454"/>
      <c r="AV16" s="455"/>
      <c r="AW16" s="456">
        <f t="shared" si="10"/>
        <v>0</v>
      </c>
      <c r="AX16" s="457">
        <f t="shared" si="11"/>
        <v>0</v>
      </c>
      <c r="AY16" s="454"/>
      <c r="AZ16" s="341"/>
      <c r="BA16" s="341"/>
      <c r="BB16" s="341"/>
      <c r="BC16" s="341"/>
      <c r="BD16" s="458"/>
      <c r="BE16" s="463"/>
      <c r="BF16" s="482">
        <f t="shared" si="19"/>
        <v>0</v>
      </c>
      <c r="BG16" s="483">
        <f t="shared" si="1"/>
        <v>0</v>
      </c>
      <c r="BH16" s="454"/>
      <c r="BI16" s="454"/>
      <c r="BJ16" s="454"/>
      <c r="BK16" s="454"/>
      <c r="BL16" s="454"/>
      <c r="BM16" s="454"/>
      <c r="BN16" s="454"/>
      <c r="BO16" s="454"/>
      <c r="BP16" s="455"/>
      <c r="BQ16" s="484">
        <f t="shared" si="13"/>
        <v>0</v>
      </c>
      <c r="BR16" s="485">
        <f t="shared" si="14"/>
        <v>0</v>
      </c>
      <c r="BS16" s="454"/>
      <c r="BT16" s="341"/>
      <c r="BU16" s="341"/>
      <c r="BV16" s="341"/>
      <c r="BW16" s="341"/>
      <c r="BX16" s="496"/>
      <c r="BY16" s="341"/>
      <c r="BZ16" s="458"/>
      <c r="CA16" s="463"/>
      <c r="CB16" s="486">
        <f t="shared" si="17"/>
        <v>0</v>
      </c>
      <c r="CC16" s="487">
        <f t="shared" si="2"/>
        <v>0</v>
      </c>
      <c r="CD16" s="488">
        <f t="shared" si="18"/>
        <v>0</v>
      </c>
      <c r="CE16" s="467">
        <f t="shared" si="15"/>
        <v>0</v>
      </c>
      <c r="CF16" s="468">
        <f t="shared" si="16"/>
        <v>0</v>
      </c>
      <c r="CG16" s="469">
        <f t="shared" si="16"/>
        <v>0</v>
      </c>
    </row>
    <row r="17" spans="1:85" ht="24.75" thickBot="1">
      <c r="A17" s="101">
        <v>11</v>
      </c>
      <c r="B17" s="90" t="s">
        <v>43</v>
      </c>
      <c r="C17" s="753">
        <v>58</v>
      </c>
      <c r="D17" s="493"/>
      <c r="E17" s="493"/>
      <c r="F17" s="493"/>
      <c r="G17" s="493"/>
      <c r="H17" s="493"/>
      <c r="I17" s="493"/>
      <c r="J17" s="494"/>
      <c r="K17" s="439">
        <f t="shared" si="3"/>
        <v>0</v>
      </c>
      <c r="L17" s="440">
        <f t="shared" si="4"/>
        <v>0</v>
      </c>
      <c r="M17" s="471"/>
      <c r="N17" s="472"/>
      <c r="O17" s="472"/>
      <c r="P17" s="472"/>
      <c r="Q17" s="472"/>
      <c r="R17" s="472"/>
      <c r="S17" s="492"/>
      <c r="T17" s="444">
        <f t="shared" si="5"/>
        <v>0</v>
      </c>
      <c r="U17" s="445">
        <f t="shared" si="6"/>
        <v>0</v>
      </c>
      <c r="V17" s="474"/>
      <c r="W17" s="474"/>
      <c r="X17" s="474"/>
      <c r="Y17" s="474"/>
      <c r="Z17" s="474"/>
      <c r="AA17" s="474"/>
      <c r="AB17" s="474"/>
      <c r="AC17" s="475"/>
      <c r="AD17" s="448">
        <f t="shared" si="7"/>
        <v>0</v>
      </c>
      <c r="AE17" s="476">
        <f t="shared" si="8"/>
        <v>0</v>
      </c>
      <c r="AF17" s="474"/>
      <c r="AG17" s="477"/>
      <c r="AH17" s="477">
        <v>1</v>
      </c>
      <c r="AI17" s="477">
        <v>1</v>
      </c>
      <c r="AJ17" s="477"/>
      <c r="AK17" s="477"/>
      <c r="AL17" s="478"/>
      <c r="AM17" s="478"/>
      <c r="AN17" s="479">
        <f t="shared" si="9"/>
        <v>2</v>
      </c>
      <c r="AO17" s="453">
        <f t="shared" si="0"/>
        <v>116</v>
      </c>
      <c r="AP17" s="454"/>
      <c r="AQ17" s="454"/>
      <c r="AR17" s="454"/>
      <c r="AS17" s="454"/>
      <c r="AT17" s="454"/>
      <c r="AU17" s="454"/>
      <c r="AV17" s="455"/>
      <c r="AW17" s="456">
        <f t="shared" si="10"/>
        <v>0</v>
      </c>
      <c r="AX17" s="457">
        <f t="shared" si="11"/>
        <v>0</v>
      </c>
      <c r="AY17" s="454"/>
      <c r="AZ17" s="341"/>
      <c r="BA17" s="341"/>
      <c r="BB17" s="341"/>
      <c r="BC17" s="341"/>
      <c r="BD17" s="458"/>
      <c r="BE17" s="463"/>
      <c r="BF17" s="482">
        <f t="shared" si="19"/>
        <v>0</v>
      </c>
      <c r="BG17" s="483">
        <f t="shared" si="1"/>
        <v>0</v>
      </c>
      <c r="BH17" s="454"/>
      <c r="BI17" s="454"/>
      <c r="BJ17" s="454"/>
      <c r="BK17" s="454"/>
      <c r="BL17" s="454"/>
      <c r="BM17" s="454"/>
      <c r="BN17" s="454"/>
      <c r="BO17" s="454"/>
      <c r="BP17" s="455"/>
      <c r="BQ17" s="484">
        <f t="shared" si="13"/>
        <v>0</v>
      </c>
      <c r="BR17" s="485">
        <f t="shared" si="14"/>
        <v>0</v>
      </c>
      <c r="BS17" s="454"/>
      <c r="BT17" s="341"/>
      <c r="BU17" s="341"/>
      <c r="BV17" s="341"/>
      <c r="BW17" s="341"/>
      <c r="BX17" s="458"/>
      <c r="BY17" s="337"/>
      <c r="BZ17" s="458"/>
      <c r="CA17" s="463"/>
      <c r="CB17" s="486">
        <f t="shared" si="17"/>
        <v>0</v>
      </c>
      <c r="CC17" s="487">
        <f t="shared" si="2"/>
        <v>0</v>
      </c>
      <c r="CD17" s="488">
        <f t="shared" si="18"/>
        <v>0</v>
      </c>
      <c r="CE17" s="467">
        <f t="shared" si="15"/>
        <v>0</v>
      </c>
      <c r="CF17" s="468">
        <f t="shared" si="16"/>
        <v>2</v>
      </c>
      <c r="CG17" s="556">
        <f t="shared" si="16"/>
        <v>116</v>
      </c>
    </row>
    <row r="18" spans="1:85" ht="24.75" thickBot="1">
      <c r="A18" s="101">
        <v>12</v>
      </c>
      <c r="B18" s="90" t="s">
        <v>73</v>
      </c>
      <c r="C18" s="753">
        <v>1.17</v>
      </c>
      <c r="D18" s="493"/>
      <c r="E18" s="493"/>
      <c r="F18" s="493"/>
      <c r="G18" s="493"/>
      <c r="H18" s="493"/>
      <c r="I18" s="493"/>
      <c r="J18" s="494"/>
      <c r="K18" s="439">
        <f t="shared" si="3"/>
        <v>0</v>
      </c>
      <c r="L18" s="440">
        <f t="shared" si="4"/>
        <v>0</v>
      </c>
      <c r="M18" s="471"/>
      <c r="N18" s="472">
        <v>12</v>
      </c>
      <c r="O18" s="472"/>
      <c r="P18" s="472"/>
      <c r="Q18" s="472"/>
      <c r="R18" s="472"/>
      <c r="S18" s="492"/>
      <c r="T18" s="444">
        <f t="shared" si="5"/>
        <v>12</v>
      </c>
      <c r="U18" s="445">
        <f t="shared" si="6"/>
        <v>14.04</v>
      </c>
      <c r="V18" s="474"/>
      <c r="W18" s="474"/>
      <c r="X18" s="474"/>
      <c r="Y18" s="474"/>
      <c r="Z18" s="474"/>
      <c r="AA18" s="474"/>
      <c r="AB18" s="474"/>
      <c r="AC18" s="475"/>
      <c r="AD18" s="448">
        <f t="shared" si="7"/>
        <v>0</v>
      </c>
      <c r="AE18" s="476">
        <f t="shared" si="8"/>
        <v>0</v>
      </c>
      <c r="AF18" s="474"/>
      <c r="AG18" s="477"/>
      <c r="AH18" s="477"/>
      <c r="AI18" s="477"/>
      <c r="AJ18" s="477"/>
      <c r="AK18" s="477"/>
      <c r="AL18" s="478"/>
      <c r="AM18" s="478"/>
      <c r="AN18" s="479">
        <f t="shared" si="9"/>
        <v>0</v>
      </c>
      <c r="AO18" s="453">
        <f t="shared" si="0"/>
        <v>0</v>
      </c>
      <c r="AP18" s="454"/>
      <c r="AQ18" s="454"/>
      <c r="AR18" s="454"/>
      <c r="AS18" s="454"/>
      <c r="AT18" s="454"/>
      <c r="AU18" s="454"/>
      <c r="AV18" s="455"/>
      <c r="AW18" s="456">
        <f t="shared" si="10"/>
        <v>0</v>
      </c>
      <c r="AX18" s="457">
        <f t="shared" si="11"/>
        <v>0</v>
      </c>
      <c r="AY18" s="454"/>
      <c r="AZ18" s="341"/>
      <c r="BA18" s="341"/>
      <c r="BB18" s="341"/>
      <c r="BC18" s="341"/>
      <c r="BD18" s="458"/>
      <c r="BE18" s="463"/>
      <c r="BF18" s="482">
        <f t="shared" si="19"/>
        <v>0</v>
      </c>
      <c r="BG18" s="483">
        <f t="shared" si="1"/>
        <v>0</v>
      </c>
      <c r="BH18" s="454"/>
      <c r="BI18" s="454"/>
      <c r="BJ18" s="454"/>
      <c r="BK18" s="454"/>
      <c r="BL18" s="454"/>
      <c r="BM18" s="454"/>
      <c r="BN18" s="454"/>
      <c r="BO18" s="454"/>
      <c r="BP18" s="455"/>
      <c r="BQ18" s="484">
        <f t="shared" si="13"/>
        <v>0</v>
      </c>
      <c r="BR18" s="485">
        <f t="shared" si="14"/>
        <v>0</v>
      </c>
      <c r="BS18" s="454"/>
      <c r="BT18" s="341"/>
      <c r="BU18" s="341"/>
      <c r="BV18" s="341"/>
      <c r="BW18" s="341"/>
      <c r="BX18" s="458"/>
      <c r="BY18" s="458"/>
      <c r="BZ18" s="458"/>
      <c r="CA18" s="463"/>
      <c r="CB18" s="486">
        <f t="shared" si="17"/>
        <v>0</v>
      </c>
      <c r="CC18" s="487">
        <f t="shared" si="2"/>
        <v>0</v>
      </c>
      <c r="CD18" s="488">
        <f t="shared" si="18"/>
        <v>0</v>
      </c>
      <c r="CE18" s="467">
        <f t="shared" si="15"/>
        <v>0</v>
      </c>
      <c r="CF18" s="468">
        <f t="shared" si="16"/>
        <v>12</v>
      </c>
      <c r="CG18" s="556">
        <f t="shared" si="16"/>
        <v>14.04</v>
      </c>
    </row>
    <row r="19" spans="1:85" ht="24.75" thickBot="1">
      <c r="A19" s="101">
        <v>13</v>
      </c>
      <c r="B19" s="90" t="s">
        <v>24</v>
      </c>
      <c r="C19" s="753">
        <v>5</v>
      </c>
      <c r="D19" s="490"/>
      <c r="E19" s="490"/>
      <c r="F19" s="490"/>
      <c r="G19" s="490"/>
      <c r="H19" s="490"/>
      <c r="I19" s="490"/>
      <c r="J19" s="491"/>
      <c r="K19" s="439">
        <f t="shared" si="3"/>
        <v>0</v>
      </c>
      <c r="L19" s="440">
        <f t="shared" si="4"/>
        <v>0</v>
      </c>
      <c r="M19" s="471"/>
      <c r="N19" s="472"/>
      <c r="O19" s="472"/>
      <c r="P19" s="472"/>
      <c r="Q19" s="472"/>
      <c r="R19" s="472"/>
      <c r="S19" s="492"/>
      <c r="T19" s="444">
        <f t="shared" si="5"/>
        <v>0</v>
      </c>
      <c r="U19" s="445">
        <f t="shared" si="6"/>
        <v>0</v>
      </c>
      <c r="V19" s="474"/>
      <c r="W19" s="474"/>
      <c r="X19" s="474"/>
      <c r="Y19" s="474"/>
      <c r="Z19" s="474"/>
      <c r="AA19" s="474"/>
      <c r="AB19" s="474"/>
      <c r="AC19" s="475"/>
      <c r="AD19" s="448">
        <f t="shared" si="7"/>
        <v>0</v>
      </c>
      <c r="AE19" s="476">
        <f t="shared" si="8"/>
        <v>0</v>
      </c>
      <c r="AF19" s="474"/>
      <c r="AG19" s="477"/>
      <c r="AH19" s="477"/>
      <c r="AI19" s="477"/>
      <c r="AJ19" s="477"/>
      <c r="AK19" s="477"/>
      <c r="AL19" s="478"/>
      <c r="AM19" s="478"/>
      <c r="AN19" s="479">
        <f t="shared" si="9"/>
        <v>0</v>
      </c>
      <c r="AO19" s="453">
        <f t="shared" si="0"/>
        <v>0</v>
      </c>
      <c r="AP19" s="454"/>
      <c r="AQ19" s="454"/>
      <c r="AR19" s="454"/>
      <c r="AS19" s="454"/>
      <c r="AT19" s="454"/>
      <c r="AU19" s="454"/>
      <c r="AV19" s="455"/>
      <c r="AW19" s="456">
        <f t="shared" si="10"/>
        <v>0</v>
      </c>
      <c r="AX19" s="457">
        <f t="shared" si="11"/>
        <v>0</v>
      </c>
      <c r="AY19" s="454"/>
      <c r="AZ19" s="341"/>
      <c r="BA19" s="341"/>
      <c r="BB19" s="341"/>
      <c r="BC19" s="341"/>
      <c r="BD19" s="458"/>
      <c r="BE19" s="463"/>
      <c r="BF19" s="482">
        <f t="shared" si="19"/>
        <v>0</v>
      </c>
      <c r="BG19" s="483">
        <f t="shared" si="1"/>
        <v>0</v>
      </c>
      <c r="BH19" s="454"/>
      <c r="BI19" s="454"/>
      <c r="BJ19" s="454"/>
      <c r="BK19" s="454"/>
      <c r="BL19" s="454"/>
      <c r="BM19" s="454"/>
      <c r="BN19" s="454"/>
      <c r="BO19" s="454"/>
      <c r="BP19" s="455"/>
      <c r="BQ19" s="484">
        <f t="shared" si="13"/>
        <v>0</v>
      </c>
      <c r="BR19" s="485">
        <f t="shared" si="14"/>
        <v>0</v>
      </c>
      <c r="BS19" s="454"/>
      <c r="BT19" s="341"/>
      <c r="BU19" s="341"/>
      <c r="BV19" s="341"/>
      <c r="BW19" s="341"/>
      <c r="BX19" s="458"/>
      <c r="BY19" s="458"/>
      <c r="BZ19" s="458"/>
      <c r="CA19" s="463"/>
      <c r="CB19" s="486">
        <f t="shared" si="17"/>
        <v>0</v>
      </c>
      <c r="CC19" s="487">
        <f t="shared" si="2"/>
        <v>0</v>
      </c>
      <c r="CD19" s="488">
        <f t="shared" si="18"/>
        <v>0</v>
      </c>
      <c r="CE19" s="467">
        <f t="shared" si="15"/>
        <v>0</v>
      </c>
      <c r="CF19" s="468">
        <f t="shared" si="16"/>
        <v>0</v>
      </c>
      <c r="CG19" s="469">
        <f t="shared" si="16"/>
        <v>0</v>
      </c>
    </row>
    <row r="20" spans="1:85" ht="24.75" thickBot="1">
      <c r="A20" s="101">
        <v>14</v>
      </c>
      <c r="B20" s="90" t="s">
        <v>46</v>
      </c>
      <c r="C20" s="753">
        <v>9</v>
      </c>
      <c r="D20" s="490"/>
      <c r="E20" s="490"/>
      <c r="F20" s="490"/>
      <c r="G20" s="490"/>
      <c r="H20" s="490"/>
      <c r="I20" s="490"/>
      <c r="J20" s="491"/>
      <c r="K20" s="439">
        <f t="shared" si="3"/>
        <v>0</v>
      </c>
      <c r="L20" s="440">
        <f t="shared" si="4"/>
        <v>0</v>
      </c>
      <c r="M20" s="471"/>
      <c r="N20" s="472"/>
      <c r="O20" s="472"/>
      <c r="P20" s="472"/>
      <c r="Q20" s="472"/>
      <c r="R20" s="472"/>
      <c r="S20" s="492"/>
      <c r="T20" s="444">
        <f t="shared" si="5"/>
        <v>0</v>
      </c>
      <c r="U20" s="445">
        <f t="shared" si="6"/>
        <v>0</v>
      </c>
      <c r="V20" s="474"/>
      <c r="W20" s="474"/>
      <c r="X20" s="474"/>
      <c r="Y20" s="474"/>
      <c r="Z20" s="474"/>
      <c r="AA20" s="474"/>
      <c r="AB20" s="474"/>
      <c r="AC20" s="475"/>
      <c r="AD20" s="448">
        <f t="shared" si="7"/>
        <v>0</v>
      </c>
      <c r="AE20" s="476">
        <f t="shared" si="8"/>
        <v>0</v>
      </c>
      <c r="AF20" s="474"/>
      <c r="AG20" s="477">
        <v>5</v>
      </c>
      <c r="AH20" s="477"/>
      <c r="AI20" s="477"/>
      <c r="AJ20" s="477"/>
      <c r="AK20" s="477"/>
      <c r="AL20" s="478"/>
      <c r="AM20" s="478"/>
      <c r="AN20" s="479">
        <f t="shared" si="9"/>
        <v>5</v>
      </c>
      <c r="AO20" s="453">
        <f t="shared" si="0"/>
        <v>45</v>
      </c>
      <c r="AP20" s="454"/>
      <c r="AQ20" s="454"/>
      <c r="AR20" s="454"/>
      <c r="AS20" s="454"/>
      <c r="AT20" s="454"/>
      <c r="AU20" s="454"/>
      <c r="AV20" s="455"/>
      <c r="AW20" s="456">
        <f t="shared" si="10"/>
        <v>0</v>
      </c>
      <c r="AX20" s="457">
        <f t="shared" si="11"/>
        <v>0</v>
      </c>
      <c r="AY20" s="454"/>
      <c r="AZ20" s="341"/>
      <c r="BA20" s="341"/>
      <c r="BB20" s="341"/>
      <c r="BC20" s="341"/>
      <c r="BD20" s="458"/>
      <c r="BE20" s="463"/>
      <c r="BF20" s="482">
        <f t="shared" si="19"/>
        <v>0</v>
      </c>
      <c r="BG20" s="483">
        <f t="shared" si="1"/>
        <v>0</v>
      </c>
      <c r="BH20" s="454"/>
      <c r="BI20" s="454"/>
      <c r="BJ20" s="454"/>
      <c r="BK20" s="454"/>
      <c r="BL20" s="454"/>
      <c r="BM20" s="454"/>
      <c r="BN20" s="454"/>
      <c r="BO20" s="454"/>
      <c r="BP20" s="455"/>
      <c r="BQ20" s="484">
        <f t="shared" si="13"/>
        <v>0</v>
      </c>
      <c r="BR20" s="485">
        <f t="shared" si="14"/>
        <v>0</v>
      </c>
      <c r="BS20" s="454"/>
      <c r="BT20" s="341"/>
      <c r="BU20" s="341"/>
      <c r="BV20" s="341"/>
      <c r="BW20" s="341"/>
      <c r="BX20" s="458"/>
      <c r="BY20" s="458"/>
      <c r="BZ20" s="458"/>
      <c r="CA20" s="463"/>
      <c r="CB20" s="486">
        <f>SUM(BS20:CA20)</f>
        <v>0</v>
      </c>
      <c r="CC20" s="487">
        <f t="shared" si="2"/>
        <v>0</v>
      </c>
      <c r="CD20" s="488">
        <f t="shared" si="18"/>
        <v>0</v>
      </c>
      <c r="CE20" s="467">
        <f t="shared" si="15"/>
        <v>0</v>
      </c>
      <c r="CF20" s="468">
        <f t="shared" si="16"/>
        <v>5</v>
      </c>
      <c r="CG20" s="556">
        <f t="shared" si="16"/>
        <v>45</v>
      </c>
    </row>
    <row r="21" spans="1:85" ht="24.75" thickBot="1">
      <c r="A21" s="101">
        <v>15</v>
      </c>
      <c r="B21" s="90" t="s">
        <v>49</v>
      </c>
      <c r="C21" s="753">
        <v>9</v>
      </c>
      <c r="D21" s="497"/>
      <c r="E21" s="497"/>
      <c r="F21" s="497"/>
      <c r="G21" s="497"/>
      <c r="H21" s="497"/>
      <c r="I21" s="497"/>
      <c r="J21" s="498"/>
      <c r="K21" s="439">
        <f t="shared" si="3"/>
        <v>0</v>
      </c>
      <c r="L21" s="440">
        <f t="shared" si="4"/>
        <v>0</v>
      </c>
      <c r="M21" s="471"/>
      <c r="N21" s="472"/>
      <c r="O21" s="472"/>
      <c r="P21" s="472"/>
      <c r="Q21" s="472"/>
      <c r="R21" s="472"/>
      <c r="S21" s="492"/>
      <c r="T21" s="444">
        <f t="shared" si="5"/>
        <v>0</v>
      </c>
      <c r="U21" s="445">
        <f t="shared" si="6"/>
        <v>0</v>
      </c>
      <c r="V21" s="474"/>
      <c r="W21" s="474"/>
      <c r="X21" s="474"/>
      <c r="Y21" s="474"/>
      <c r="Z21" s="474"/>
      <c r="AA21" s="474"/>
      <c r="AB21" s="474"/>
      <c r="AC21" s="475"/>
      <c r="AD21" s="448">
        <f t="shared" si="7"/>
        <v>0</v>
      </c>
      <c r="AE21" s="476">
        <f t="shared" si="8"/>
        <v>0</v>
      </c>
      <c r="AF21" s="474"/>
      <c r="AG21" s="477"/>
      <c r="AH21" s="477"/>
      <c r="AI21" s="477"/>
      <c r="AJ21" s="477"/>
      <c r="AK21" s="477"/>
      <c r="AL21" s="478"/>
      <c r="AM21" s="478"/>
      <c r="AN21" s="479">
        <f t="shared" si="9"/>
        <v>0</v>
      </c>
      <c r="AO21" s="453">
        <f t="shared" si="0"/>
        <v>0</v>
      </c>
      <c r="AP21" s="454"/>
      <c r="AQ21" s="454"/>
      <c r="AR21" s="454"/>
      <c r="AS21" s="454"/>
      <c r="AT21" s="454"/>
      <c r="AU21" s="454"/>
      <c r="AV21" s="455"/>
      <c r="AW21" s="456">
        <f t="shared" si="10"/>
        <v>0</v>
      </c>
      <c r="AX21" s="457">
        <f t="shared" si="11"/>
        <v>0</v>
      </c>
      <c r="AY21" s="454"/>
      <c r="AZ21" s="341"/>
      <c r="BA21" s="341"/>
      <c r="BB21" s="341"/>
      <c r="BC21" s="341"/>
      <c r="BD21" s="458"/>
      <c r="BE21" s="463"/>
      <c r="BF21" s="482">
        <f t="shared" si="19"/>
        <v>0</v>
      </c>
      <c r="BG21" s="483">
        <f t="shared" si="1"/>
        <v>0</v>
      </c>
      <c r="BH21" s="454"/>
      <c r="BI21" s="454"/>
      <c r="BJ21" s="454"/>
      <c r="BK21" s="454"/>
      <c r="BL21" s="454"/>
      <c r="BM21" s="454"/>
      <c r="BN21" s="454"/>
      <c r="BO21" s="454"/>
      <c r="BP21" s="455"/>
      <c r="BQ21" s="484">
        <f t="shared" si="13"/>
        <v>0</v>
      </c>
      <c r="BR21" s="485">
        <f t="shared" si="14"/>
        <v>0</v>
      </c>
      <c r="BS21" s="454"/>
      <c r="BT21" s="341"/>
      <c r="BU21" s="341"/>
      <c r="BV21" s="341"/>
      <c r="BW21" s="341"/>
      <c r="BX21" s="458"/>
      <c r="BY21" s="458"/>
      <c r="BZ21" s="458"/>
      <c r="CA21" s="463"/>
      <c r="CB21" s="486">
        <f t="shared" si="17"/>
        <v>0</v>
      </c>
      <c r="CC21" s="487">
        <f t="shared" si="2"/>
        <v>0</v>
      </c>
      <c r="CD21" s="488">
        <f t="shared" si="18"/>
        <v>0</v>
      </c>
      <c r="CE21" s="467">
        <f t="shared" si="15"/>
        <v>0</v>
      </c>
      <c r="CF21" s="468">
        <f t="shared" si="16"/>
        <v>0</v>
      </c>
      <c r="CG21" s="469">
        <f t="shared" si="16"/>
        <v>0</v>
      </c>
    </row>
    <row r="22" spans="1:85" ht="24">
      <c r="A22" s="101">
        <v>16</v>
      </c>
      <c r="B22" s="90" t="s">
        <v>71</v>
      </c>
      <c r="C22" s="753">
        <v>100</v>
      </c>
      <c r="D22" s="490"/>
      <c r="E22" s="490"/>
      <c r="F22" s="490"/>
      <c r="G22" s="490"/>
      <c r="H22" s="490"/>
      <c r="I22" s="490"/>
      <c r="J22" s="491"/>
      <c r="K22" s="439">
        <f t="shared" si="3"/>
        <v>0</v>
      </c>
      <c r="L22" s="440">
        <f t="shared" si="4"/>
        <v>0</v>
      </c>
      <c r="M22" s="471"/>
      <c r="N22" s="472"/>
      <c r="O22" s="472"/>
      <c r="P22" s="472"/>
      <c r="Q22" s="472"/>
      <c r="R22" s="472"/>
      <c r="S22" s="492"/>
      <c r="T22" s="444">
        <f t="shared" si="5"/>
        <v>0</v>
      </c>
      <c r="U22" s="445">
        <f t="shared" si="6"/>
        <v>0</v>
      </c>
      <c r="V22" s="474"/>
      <c r="W22" s="474"/>
      <c r="X22" s="474"/>
      <c r="Y22" s="474"/>
      <c r="Z22" s="474"/>
      <c r="AA22" s="474"/>
      <c r="AB22" s="474"/>
      <c r="AC22" s="475"/>
      <c r="AD22" s="448">
        <f t="shared" si="7"/>
        <v>0</v>
      </c>
      <c r="AE22" s="476">
        <f t="shared" si="8"/>
        <v>0</v>
      </c>
      <c r="AF22" s="474"/>
      <c r="AG22" s="477"/>
      <c r="AH22" s="477"/>
      <c r="AI22" s="477"/>
      <c r="AJ22" s="477"/>
      <c r="AK22" s="477"/>
      <c r="AL22" s="478"/>
      <c r="AM22" s="478"/>
      <c r="AN22" s="479">
        <f t="shared" si="9"/>
        <v>0</v>
      </c>
      <c r="AO22" s="453">
        <f t="shared" si="0"/>
        <v>0</v>
      </c>
      <c r="AP22" s="454"/>
      <c r="AQ22" s="454"/>
      <c r="AR22" s="454"/>
      <c r="AS22" s="454"/>
      <c r="AT22" s="454"/>
      <c r="AU22" s="454"/>
      <c r="AV22" s="455"/>
      <c r="AW22" s="456">
        <f t="shared" si="10"/>
        <v>0</v>
      </c>
      <c r="AX22" s="457">
        <f t="shared" si="11"/>
        <v>0</v>
      </c>
      <c r="AY22" s="454"/>
      <c r="AZ22" s="341"/>
      <c r="BA22" s="341"/>
      <c r="BB22" s="341"/>
      <c r="BC22" s="341"/>
      <c r="BD22" s="458"/>
      <c r="BE22" s="463"/>
      <c r="BF22" s="482">
        <f t="shared" si="19"/>
        <v>0</v>
      </c>
      <c r="BG22" s="483">
        <f t="shared" si="1"/>
        <v>0</v>
      </c>
      <c r="BH22" s="454"/>
      <c r="BI22" s="454"/>
      <c r="BJ22" s="454"/>
      <c r="BK22" s="454"/>
      <c r="BL22" s="454"/>
      <c r="BM22" s="454"/>
      <c r="BN22" s="454"/>
      <c r="BO22" s="454"/>
      <c r="BP22" s="455"/>
      <c r="BQ22" s="484">
        <f t="shared" si="13"/>
        <v>0</v>
      </c>
      <c r="BR22" s="485">
        <f t="shared" si="14"/>
        <v>0</v>
      </c>
      <c r="BS22" s="454"/>
      <c r="BT22" s="341"/>
      <c r="BU22" s="341"/>
      <c r="BV22" s="341"/>
      <c r="BW22" s="341"/>
      <c r="BX22" s="458"/>
      <c r="BY22" s="458"/>
      <c r="BZ22" s="458"/>
      <c r="CA22" s="463"/>
      <c r="CB22" s="486">
        <f t="shared" si="17"/>
        <v>0</v>
      </c>
      <c r="CC22" s="487">
        <f t="shared" si="2"/>
        <v>0</v>
      </c>
      <c r="CD22" s="488">
        <f t="shared" si="18"/>
        <v>0</v>
      </c>
      <c r="CE22" s="467">
        <f t="shared" si="15"/>
        <v>0</v>
      </c>
      <c r="CF22" s="468">
        <f t="shared" si="16"/>
        <v>0</v>
      </c>
      <c r="CG22" s="469">
        <f t="shared" si="16"/>
        <v>0</v>
      </c>
    </row>
    <row r="23" spans="1:85" ht="24">
      <c r="A23" s="21">
        <v>15</v>
      </c>
      <c r="B23" s="90"/>
      <c r="C23" s="489"/>
      <c r="D23" s="493"/>
      <c r="E23" s="493"/>
      <c r="F23" s="493"/>
      <c r="G23" s="493"/>
      <c r="H23" s="493"/>
      <c r="I23" s="493"/>
      <c r="J23" s="494"/>
      <c r="K23" s="439">
        <f t="shared" si="3"/>
        <v>0</v>
      </c>
      <c r="L23" s="440">
        <f t="shared" si="4"/>
        <v>0</v>
      </c>
      <c r="M23" s="471"/>
      <c r="N23" s="472"/>
      <c r="O23" s="472"/>
      <c r="P23" s="472"/>
      <c r="Q23" s="472"/>
      <c r="R23" s="472"/>
      <c r="S23" s="492"/>
      <c r="T23" s="444">
        <f t="shared" si="5"/>
        <v>0</v>
      </c>
      <c r="U23" s="445">
        <f t="shared" si="6"/>
        <v>0</v>
      </c>
      <c r="V23" s="474"/>
      <c r="W23" s="474"/>
      <c r="X23" s="474"/>
      <c r="Y23" s="474"/>
      <c r="Z23" s="474"/>
      <c r="AA23" s="474"/>
      <c r="AB23" s="474"/>
      <c r="AC23" s="475"/>
      <c r="AD23" s="448">
        <f t="shared" si="7"/>
        <v>0</v>
      </c>
      <c r="AE23" s="476">
        <f t="shared" si="8"/>
        <v>0</v>
      </c>
      <c r="AF23" s="474"/>
      <c r="AG23" s="477"/>
      <c r="AH23" s="477"/>
      <c r="AI23" s="477"/>
      <c r="AJ23" s="477"/>
      <c r="AK23" s="477"/>
      <c r="AL23" s="478"/>
      <c r="AM23" s="478"/>
      <c r="AN23" s="479">
        <f t="shared" si="9"/>
        <v>0</v>
      </c>
      <c r="AO23" s="453">
        <f t="shared" si="0"/>
        <v>0</v>
      </c>
      <c r="AP23" s="454"/>
      <c r="AQ23" s="454"/>
      <c r="AR23" s="454"/>
      <c r="AS23" s="454"/>
      <c r="AT23" s="454"/>
      <c r="AU23" s="454"/>
      <c r="AV23" s="455"/>
      <c r="AW23" s="456">
        <f t="shared" si="10"/>
        <v>0</v>
      </c>
      <c r="AX23" s="457">
        <f t="shared" si="11"/>
        <v>0</v>
      </c>
      <c r="AY23" s="454"/>
      <c r="AZ23" s="341"/>
      <c r="BA23" s="341"/>
      <c r="BB23" s="341"/>
      <c r="BC23" s="341"/>
      <c r="BD23" s="458"/>
      <c r="BE23" s="463"/>
      <c r="BF23" s="482">
        <f t="shared" si="19"/>
        <v>0</v>
      </c>
      <c r="BG23" s="483">
        <f t="shared" si="1"/>
        <v>0</v>
      </c>
      <c r="BH23" s="454"/>
      <c r="BI23" s="454"/>
      <c r="BJ23" s="454"/>
      <c r="BK23" s="454"/>
      <c r="BL23" s="454"/>
      <c r="BM23" s="454"/>
      <c r="BN23" s="454"/>
      <c r="BO23" s="454"/>
      <c r="BP23" s="455"/>
      <c r="BQ23" s="484">
        <f t="shared" si="13"/>
        <v>0</v>
      </c>
      <c r="BR23" s="485">
        <f t="shared" si="14"/>
        <v>0</v>
      </c>
      <c r="BS23" s="454"/>
      <c r="BT23" s="341"/>
      <c r="BU23" s="341"/>
      <c r="BV23" s="341"/>
      <c r="BW23" s="341"/>
      <c r="BX23" s="458"/>
      <c r="BY23" s="458"/>
      <c r="BZ23" s="458"/>
      <c r="CA23" s="463"/>
      <c r="CB23" s="486">
        <f t="shared" si="17"/>
        <v>0</v>
      </c>
      <c r="CC23" s="487">
        <f t="shared" si="2"/>
        <v>0</v>
      </c>
      <c r="CD23" s="488">
        <f t="shared" si="18"/>
        <v>0</v>
      </c>
      <c r="CE23" s="467">
        <f t="shared" si="15"/>
        <v>0</v>
      </c>
      <c r="CF23" s="468">
        <f t="shared" si="16"/>
        <v>0</v>
      </c>
      <c r="CG23" s="469">
        <f t="shared" si="16"/>
        <v>0</v>
      </c>
    </row>
    <row r="24" spans="1:85" ht="24">
      <c r="A24" s="20">
        <v>16</v>
      </c>
      <c r="B24" s="90"/>
      <c r="C24" s="489"/>
      <c r="D24" s="490"/>
      <c r="E24" s="490"/>
      <c r="F24" s="490"/>
      <c r="G24" s="490"/>
      <c r="H24" s="490"/>
      <c r="I24" s="490"/>
      <c r="J24" s="491"/>
      <c r="K24" s="439">
        <f t="shared" si="3"/>
        <v>0</v>
      </c>
      <c r="L24" s="440">
        <f t="shared" si="4"/>
        <v>0</v>
      </c>
      <c r="M24" s="471"/>
      <c r="N24" s="472"/>
      <c r="O24" s="472"/>
      <c r="P24" s="472"/>
      <c r="Q24" s="472"/>
      <c r="R24" s="472"/>
      <c r="S24" s="492"/>
      <c r="T24" s="444">
        <f t="shared" si="5"/>
        <v>0</v>
      </c>
      <c r="U24" s="445">
        <f t="shared" si="6"/>
        <v>0</v>
      </c>
      <c r="V24" s="474"/>
      <c r="W24" s="474"/>
      <c r="X24" s="474"/>
      <c r="Y24" s="474"/>
      <c r="Z24" s="474"/>
      <c r="AA24" s="474"/>
      <c r="AB24" s="474"/>
      <c r="AC24" s="475"/>
      <c r="AD24" s="448">
        <f t="shared" si="7"/>
        <v>0</v>
      </c>
      <c r="AE24" s="476">
        <f t="shared" si="8"/>
        <v>0</v>
      </c>
      <c r="AF24" s="474"/>
      <c r="AG24" s="477"/>
      <c r="AH24" s="477"/>
      <c r="AI24" s="477"/>
      <c r="AJ24" s="477"/>
      <c r="AK24" s="477"/>
      <c r="AL24" s="478"/>
      <c r="AM24" s="478"/>
      <c r="AN24" s="479">
        <f t="shared" si="9"/>
        <v>0</v>
      </c>
      <c r="AO24" s="453">
        <f t="shared" si="0"/>
        <v>0</v>
      </c>
      <c r="AP24" s="454"/>
      <c r="AQ24" s="454"/>
      <c r="AR24" s="454"/>
      <c r="AS24" s="454"/>
      <c r="AT24" s="454"/>
      <c r="AU24" s="454"/>
      <c r="AV24" s="455"/>
      <c r="AW24" s="456">
        <f t="shared" si="10"/>
        <v>0</v>
      </c>
      <c r="AX24" s="457">
        <f t="shared" si="11"/>
        <v>0</v>
      </c>
      <c r="AY24" s="454"/>
      <c r="AZ24" s="341"/>
      <c r="BA24" s="341"/>
      <c r="BB24" s="341"/>
      <c r="BC24" s="341"/>
      <c r="BD24" s="458"/>
      <c r="BE24" s="463"/>
      <c r="BF24" s="482">
        <f t="shared" si="19"/>
        <v>0</v>
      </c>
      <c r="BG24" s="483">
        <f t="shared" si="1"/>
        <v>0</v>
      </c>
      <c r="BH24" s="454"/>
      <c r="BI24" s="454"/>
      <c r="BJ24" s="454"/>
      <c r="BK24" s="454"/>
      <c r="BL24" s="454"/>
      <c r="BM24" s="454"/>
      <c r="BN24" s="454"/>
      <c r="BO24" s="454"/>
      <c r="BP24" s="455"/>
      <c r="BQ24" s="484">
        <f t="shared" si="13"/>
        <v>0</v>
      </c>
      <c r="BR24" s="485">
        <f t="shared" si="14"/>
        <v>0</v>
      </c>
      <c r="BS24" s="454"/>
      <c r="BT24" s="341"/>
      <c r="BU24" s="341"/>
      <c r="BV24" s="341"/>
      <c r="BW24" s="341"/>
      <c r="BX24" s="458"/>
      <c r="BY24" s="458"/>
      <c r="BZ24" s="458"/>
      <c r="CA24" s="463"/>
      <c r="CB24" s="486">
        <f t="shared" si="17"/>
        <v>0</v>
      </c>
      <c r="CC24" s="487">
        <f t="shared" si="2"/>
        <v>0</v>
      </c>
      <c r="CD24" s="488">
        <f t="shared" si="18"/>
        <v>0</v>
      </c>
      <c r="CE24" s="467">
        <f t="shared" si="15"/>
        <v>0</v>
      </c>
      <c r="CF24" s="468">
        <f t="shared" si="16"/>
        <v>0</v>
      </c>
      <c r="CG24" s="469">
        <f t="shared" si="16"/>
        <v>0</v>
      </c>
    </row>
    <row r="25" spans="1:85" ht="24">
      <c r="A25" s="21">
        <v>17</v>
      </c>
      <c r="B25" s="90"/>
      <c r="C25" s="489"/>
      <c r="D25" s="436"/>
      <c r="E25" s="436"/>
      <c r="F25" s="436"/>
      <c r="G25" s="436"/>
      <c r="H25" s="436"/>
      <c r="I25" s="436"/>
      <c r="J25" s="470"/>
      <c r="K25" s="439">
        <f t="shared" si="3"/>
        <v>0</v>
      </c>
      <c r="L25" s="440">
        <f t="shared" si="4"/>
        <v>0</v>
      </c>
      <c r="M25" s="499"/>
      <c r="N25" s="472"/>
      <c r="O25" s="472"/>
      <c r="P25" s="472"/>
      <c r="Q25" s="472"/>
      <c r="R25" s="472"/>
      <c r="S25" s="492"/>
      <c r="T25" s="444">
        <f t="shared" si="5"/>
        <v>0</v>
      </c>
      <c r="U25" s="445">
        <f t="shared" si="6"/>
        <v>0</v>
      </c>
      <c r="V25" s="474"/>
      <c r="W25" s="474"/>
      <c r="X25" s="474"/>
      <c r="Y25" s="474"/>
      <c r="Z25" s="474"/>
      <c r="AA25" s="474"/>
      <c r="AB25" s="474"/>
      <c r="AC25" s="475"/>
      <c r="AD25" s="448">
        <f t="shared" si="7"/>
        <v>0</v>
      </c>
      <c r="AE25" s="476">
        <f t="shared" si="8"/>
        <v>0</v>
      </c>
      <c r="AF25" s="474"/>
      <c r="AG25" s="477"/>
      <c r="AH25" s="477"/>
      <c r="AI25" s="477"/>
      <c r="AJ25" s="477"/>
      <c r="AK25" s="477"/>
      <c r="AL25" s="478"/>
      <c r="AM25" s="478"/>
      <c r="AN25" s="479">
        <f t="shared" si="9"/>
        <v>0</v>
      </c>
      <c r="AO25" s="453">
        <f t="shared" si="0"/>
        <v>0</v>
      </c>
      <c r="AP25" s="454"/>
      <c r="AQ25" s="454"/>
      <c r="AR25" s="454"/>
      <c r="AS25" s="454"/>
      <c r="AT25" s="454"/>
      <c r="AU25" s="454"/>
      <c r="AV25" s="455"/>
      <c r="AW25" s="456">
        <f t="shared" si="10"/>
        <v>0</v>
      </c>
      <c r="AX25" s="457">
        <f t="shared" si="11"/>
        <v>0</v>
      </c>
      <c r="AY25" s="454"/>
      <c r="AZ25" s="341"/>
      <c r="BA25" s="341"/>
      <c r="BB25" s="341"/>
      <c r="BC25" s="341"/>
      <c r="BD25" s="458"/>
      <c r="BE25" s="463"/>
      <c r="BF25" s="482">
        <f t="shared" si="19"/>
        <v>0</v>
      </c>
      <c r="BG25" s="483">
        <f t="shared" si="1"/>
        <v>0</v>
      </c>
      <c r="BH25" s="454"/>
      <c r="BI25" s="454"/>
      <c r="BJ25" s="454"/>
      <c r="BK25" s="454"/>
      <c r="BL25" s="454"/>
      <c r="BM25" s="454"/>
      <c r="BN25" s="454"/>
      <c r="BO25" s="454"/>
      <c r="BP25" s="455"/>
      <c r="BQ25" s="484">
        <f t="shared" si="13"/>
        <v>0</v>
      </c>
      <c r="BR25" s="485">
        <f t="shared" si="14"/>
        <v>0</v>
      </c>
      <c r="BS25" s="454"/>
      <c r="BT25" s="341"/>
      <c r="BU25" s="341"/>
      <c r="BV25" s="341"/>
      <c r="BW25" s="341"/>
      <c r="BX25" s="458"/>
      <c r="BY25" s="458"/>
      <c r="BZ25" s="458"/>
      <c r="CA25" s="463"/>
      <c r="CB25" s="486">
        <f t="shared" si="17"/>
        <v>0</v>
      </c>
      <c r="CC25" s="487">
        <f t="shared" si="2"/>
        <v>0</v>
      </c>
      <c r="CD25" s="488">
        <f t="shared" si="18"/>
        <v>0</v>
      </c>
      <c r="CE25" s="467">
        <f t="shared" si="15"/>
        <v>0</v>
      </c>
      <c r="CF25" s="468">
        <f t="shared" si="16"/>
        <v>0</v>
      </c>
      <c r="CG25" s="469">
        <f t="shared" si="16"/>
        <v>0</v>
      </c>
    </row>
    <row r="26" spans="1:85" ht="24">
      <c r="A26" s="20">
        <v>18</v>
      </c>
      <c r="B26" s="90"/>
      <c r="C26" s="489"/>
      <c r="D26" s="500"/>
      <c r="E26" s="500"/>
      <c r="F26" s="500"/>
      <c r="G26" s="500"/>
      <c r="H26" s="500"/>
      <c r="I26" s="500"/>
      <c r="J26" s="501"/>
      <c r="K26" s="439">
        <f t="shared" si="3"/>
        <v>0</v>
      </c>
      <c r="L26" s="440">
        <f t="shared" si="4"/>
        <v>0</v>
      </c>
      <c r="M26" s="499"/>
      <c r="N26" s="472"/>
      <c r="O26" s="472"/>
      <c r="P26" s="472"/>
      <c r="Q26" s="472"/>
      <c r="R26" s="472"/>
      <c r="S26" s="492"/>
      <c r="T26" s="444">
        <f t="shared" si="5"/>
        <v>0</v>
      </c>
      <c r="U26" s="445">
        <f t="shared" si="6"/>
        <v>0</v>
      </c>
      <c r="V26" s="474"/>
      <c r="W26" s="474"/>
      <c r="X26" s="474"/>
      <c r="Y26" s="474"/>
      <c r="Z26" s="474"/>
      <c r="AA26" s="474"/>
      <c r="AB26" s="474"/>
      <c r="AC26" s="475"/>
      <c r="AD26" s="448">
        <f t="shared" si="7"/>
        <v>0</v>
      </c>
      <c r="AE26" s="476">
        <f t="shared" si="8"/>
        <v>0</v>
      </c>
      <c r="AF26" s="474"/>
      <c r="AG26" s="477"/>
      <c r="AH26" s="477"/>
      <c r="AI26" s="477"/>
      <c r="AJ26" s="477"/>
      <c r="AK26" s="477"/>
      <c r="AL26" s="478"/>
      <c r="AM26" s="478"/>
      <c r="AN26" s="479">
        <f t="shared" si="9"/>
        <v>0</v>
      </c>
      <c r="AO26" s="453">
        <f t="shared" si="0"/>
        <v>0</v>
      </c>
      <c r="AP26" s="454"/>
      <c r="AQ26" s="454"/>
      <c r="AR26" s="454"/>
      <c r="AS26" s="454"/>
      <c r="AT26" s="454"/>
      <c r="AU26" s="454"/>
      <c r="AV26" s="455"/>
      <c r="AW26" s="456">
        <f t="shared" si="10"/>
        <v>0</v>
      </c>
      <c r="AX26" s="457">
        <f t="shared" si="11"/>
        <v>0</v>
      </c>
      <c r="AY26" s="454"/>
      <c r="AZ26" s="341"/>
      <c r="BA26" s="341"/>
      <c r="BB26" s="341"/>
      <c r="BC26" s="341"/>
      <c r="BD26" s="458"/>
      <c r="BE26" s="463"/>
      <c r="BF26" s="482">
        <f t="shared" si="19"/>
        <v>0</v>
      </c>
      <c r="BG26" s="483">
        <f t="shared" si="1"/>
        <v>0</v>
      </c>
      <c r="BH26" s="454"/>
      <c r="BI26" s="454"/>
      <c r="BJ26" s="454"/>
      <c r="BK26" s="454"/>
      <c r="BL26" s="454"/>
      <c r="BM26" s="454"/>
      <c r="BN26" s="454"/>
      <c r="BO26" s="454"/>
      <c r="BP26" s="455"/>
      <c r="BQ26" s="484">
        <f t="shared" si="13"/>
        <v>0</v>
      </c>
      <c r="BR26" s="485">
        <f t="shared" si="14"/>
        <v>0</v>
      </c>
      <c r="BS26" s="454"/>
      <c r="BT26" s="341"/>
      <c r="BU26" s="341"/>
      <c r="BV26" s="341"/>
      <c r="BW26" s="341"/>
      <c r="BX26" s="458"/>
      <c r="BY26" s="458"/>
      <c r="BZ26" s="458"/>
      <c r="CA26" s="463"/>
      <c r="CB26" s="486">
        <f t="shared" si="17"/>
        <v>0</v>
      </c>
      <c r="CC26" s="487">
        <f t="shared" si="2"/>
        <v>0</v>
      </c>
      <c r="CD26" s="488">
        <f t="shared" si="18"/>
        <v>0</v>
      </c>
      <c r="CE26" s="467">
        <f t="shared" si="15"/>
        <v>0</v>
      </c>
      <c r="CF26" s="468">
        <f t="shared" si="16"/>
        <v>0</v>
      </c>
      <c r="CG26" s="469">
        <f t="shared" si="16"/>
        <v>0</v>
      </c>
    </row>
    <row r="27" spans="1:85" ht="24.75" thickBot="1">
      <c r="A27" s="178">
        <v>19</v>
      </c>
      <c r="B27" s="502"/>
      <c r="C27" s="503"/>
      <c r="D27" s="504"/>
      <c r="E27" s="504"/>
      <c r="F27" s="504"/>
      <c r="G27" s="504"/>
      <c r="H27" s="504"/>
      <c r="I27" s="504"/>
      <c r="J27" s="505"/>
      <c r="K27" s="506">
        <f t="shared" si="3"/>
        <v>0</v>
      </c>
      <c r="L27" s="507">
        <f t="shared" si="4"/>
        <v>0</v>
      </c>
      <c r="M27" s="508"/>
      <c r="N27" s="509"/>
      <c r="O27" s="509"/>
      <c r="P27" s="509"/>
      <c r="Q27" s="509"/>
      <c r="R27" s="509"/>
      <c r="S27" s="510"/>
      <c r="T27" s="511">
        <f t="shared" si="5"/>
        <v>0</v>
      </c>
      <c r="U27" s="512">
        <f t="shared" si="6"/>
        <v>0</v>
      </c>
      <c r="V27" s="513"/>
      <c r="W27" s="513"/>
      <c r="X27" s="513"/>
      <c r="Y27" s="513"/>
      <c r="Z27" s="513"/>
      <c r="AA27" s="513"/>
      <c r="AB27" s="513"/>
      <c r="AC27" s="514"/>
      <c r="AD27" s="515">
        <f t="shared" si="7"/>
        <v>0</v>
      </c>
      <c r="AE27" s="516">
        <f t="shared" si="8"/>
        <v>0</v>
      </c>
      <c r="AF27" s="513"/>
      <c r="AG27" s="517"/>
      <c r="AH27" s="517"/>
      <c r="AI27" s="517"/>
      <c r="AJ27" s="517"/>
      <c r="AK27" s="517"/>
      <c r="AL27" s="518"/>
      <c r="AM27" s="518"/>
      <c r="AN27" s="479">
        <f t="shared" si="9"/>
        <v>0</v>
      </c>
      <c r="AO27" s="453">
        <f t="shared" si="0"/>
        <v>0</v>
      </c>
      <c r="AP27" s="519"/>
      <c r="AQ27" s="519"/>
      <c r="AR27" s="519"/>
      <c r="AS27" s="519"/>
      <c r="AT27" s="519"/>
      <c r="AU27" s="519"/>
      <c r="AV27" s="520"/>
      <c r="AW27" s="456">
        <f t="shared" si="10"/>
        <v>0</v>
      </c>
      <c r="AX27" s="457">
        <f t="shared" si="11"/>
        <v>0</v>
      </c>
      <c r="AY27" s="519"/>
      <c r="AZ27" s="342"/>
      <c r="BA27" s="342"/>
      <c r="BB27" s="342"/>
      <c r="BC27" s="342"/>
      <c r="BD27" s="521"/>
      <c r="BE27" s="522"/>
      <c r="BF27" s="482">
        <f t="shared" si="19"/>
        <v>0</v>
      </c>
      <c r="BG27" s="483">
        <f t="shared" si="1"/>
        <v>0</v>
      </c>
      <c r="BH27" s="519"/>
      <c r="BI27" s="519"/>
      <c r="BJ27" s="519"/>
      <c r="BK27" s="519"/>
      <c r="BL27" s="519"/>
      <c r="BM27" s="519"/>
      <c r="BN27" s="519"/>
      <c r="BO27" s="519"/>
      <c r="BP27" s="520"/>
      <c r="BQ27" s="484">
        <f t="shared" si="13"/>
        <v>0</v>
      </c>
      <c r="BR27" s="485">
        <f t="shared" si="14"/>
        <v>0</v>
      </c>
      <c r="BS27" s="519"/>
      <c r="BT27" s="342"/>
      <c r="BU27" s="342"/>
      <c r="BV27" s="342"/>
      <c r="BW27" s="342"/>
      <c r="BX27" s="521"/>
      <c r="BY27" s="521"/>
      <c r="BZ27" s="458"/>
      <c r="CA27" s="522"/>
      <c r="CB27" s="523">
        <f t="shared" si="17"/>
        <v>0</v>
      </c>
      <c r="CC27" s="524">
        <f t="shared" si="2"/>
        <v>0</v>
      </c>
      <c r="CD27" s="525">
        <f t="shared" si="18"/>
        <v>0</v>
      </c>
      <c r="CE27" s="526">
        <f t="shared" si="15"/>
        <v>0</v>
      </c>
      <c r="CF27" s="527">
        <f t="shared" si="16"/>
        <v>0</v>
      </c>
      <c r="CG27" s="528">
        <f t="shared" si="16"/>
        <v>0</v>
      </c>
    </row>
    <row r="28" spans="1:85" s="786" customFormat="1" ht="31.5" customHeight="1" thickBot="1">
      <c r="A28" s="754" t="s">
        <v>26</v>
      </c>
      <c r="B28" s="755" t="s">
        <v>86</v>
      </c>
      <c r="C28" s="756"/>
      <c r="D28" s="757">
        <v>1</v>
      </c>
      <c r="E28" s="758">
        <v>2</v>
      </c>
      <c r="F28" s="758">
        <v>3</v>
      </c>
      <c r="G28" s="758">
        <v>4</v>
      </c>
      <c r="H28" s="758">
        <v>5</v>
      </c>
      <c r="I28" s="758">
        <v>6</v>
      </c>
      <c r="J28" s="759">
        <v>7</v>
      </c>
      <c r="K28" s="760"/>
      <c r="L28" s="761">
        <f>SUM(L29:L70)</f>
        <v>0</v>
      </c>
      <c r="M28" s="762">
        <v>1</v>
      </c>
      <c r="N28" s="763">
        <v>2</v>
      </c>
      <c r="O28" s="763">
        <v>3</v>
      </c>
      <c r="P28" s="763">
        <v>4</v>
      </c>
      <c r="Q28" s="763">
        <v>5</v>
      </c>
      <c r="R28" s="764">
        <v>6</v>
      </c>
      <c r="S28" s="765">
        <v>7</v>
      </c>
      <c r="T28" s="766"/>
      <c r="U28" s="767">
        <f>SUM(U29:U70)</f>
        <v>0</v>
      </c>
      <c r="V28" s="765">
        <v>8</v>
      </c>
      <c r="W28" s="765">
        <v>9</v>
      </c>
      <c r="X28" s="765">
        <v>10</v>
      </c>
      <c r="Y28" s="765">
        <v>11</v>
      </c>
      <c r="Z28" s="765">
        <v>12</v>
      </c>
      <c r="AA28" s="765">
        <v>13</v>
      </c>
      <c r="AB28" s="765">
        <v>14</v>
      </c>
      <c r="AC28" s="765">
        <v>15</v>
      </c>
      <c r="AD28" s="766"/>
      <c r="AE28" s="768">
        <f>SUM(AE29:AE70)</f>
        <v>0</v>
      </c>
      <c r="AF28" s="769">
        <v>8</v>
      </c>
      <c r="AG28" s="764">
        <v>9</v>
      </c>
      <c r="AH28" s="764">
        <v>10</v>
      </c>
      <c r="AI28" s="764">
        <v>11</v>
      </c>
      <c r="AJ28" s="764">
        <v>12</v>
      </c>
      <c r="AK28" s="764">
        <v>13</v>
      </c>
      <c r="AL28" s="764">
        <v>14</v>
      </c>
      <c r="AM28" s="765">
        <v>15</v>
      </c>
      <c r="AN28" s="766"/>
      <c r="AO28" s="770">
        <f>SUM(AO29:AO70)</f>
        <v>0</v>
      </c>
      <c r="AP28" s="771">
        <v>16</v>
      </c>
      <c r="AQ28" s="772">
        <v>17</v>
      </c>
      <c r="AR28" s="772">
        <v>18</v>
      </c>
      <c r="AS28" s="772">
        <v>19</v>
      </c>
      <c r="AT28" s="772">
        <v>20</v>
      </c>
      <c r="AU28" s="772">
        <v>21</v>
      </c>
      <c r="AV28" s="773">
        <v>22</v>
      </c>
      <c r="AW28" s="774"/>
      <c r="AX28" s="775">
        <f>SUM(AX29:AX70)</f>
        <v>0</v>
      </c>
      <c r="AY28" s="762">
        <v>16</v>
      </c>
      <c r="AZ28" s="763">
        <v>17</v>
      </c>
      <c r="BA28" s="763">
        <v>18</v>
      </c>
      <c r="BB28" s="763">
        <v>19</v>
      </c>
      <c r="BC28" s="763">
        <v>20</v>
      </c>
      <c r="BD28" s="776">
        <v>21</v>
      </c>
      <c r="BE28" s="777">
        <v>22</v>
      </c>
      <c r="BF28" s="778"/>
      <c r="BG28" s="779">
        <f>SUM(BG29:BG70)</f>
        <v>0</v>
      </c>
      <c r="BH28" s="762">
        <v>23</v>
      </c>
      <c r="BI28" s="762">
        <v>24</v>
      </c>
      <c r="BJ28" s="762">
        <v>25</v>
      </c>
      <c r="BK28" s="762">
        <v>26</v>
      </c>
      <c r="BL28" s="762">
        <v>27</v>
      </c>
      <c r="BM28" s="762">
        <v>28</v>
      </c>
      <c r="BN28" s="762">
        <v>29</v>
      </c>
      <c r="BO28" s="762">
        <v>30</v>
      </c>
      <c r="BP28" s="776">
        <v>31</v>
      </c>
      <c r="BQ28" s="774"/>
      <c r="BR28" s="775">
        <f>SUM(BR29:BR70)</f>
        <v>0</v>
      </c>
      <c r="BS28" s="762">
        <v>23</v>
      </c>
      <c r="BT28" s="763">
        <v>24</v>
      </c>
      <c r="BU28" s="763">
        <v>25</v>
      </c>
      <c r="BV28" s="763">
        <v>26</v>
      </c>
      <c r="BW28" s="763">
        <v>27</v>
      </c>
      <c r="BX28" s="763">
        <v>28</v>
      </c>
      <c r="BY28" s="763">
        <v>29</v>
      </c>
      <c r="BZ28" s="780">
        <v>30</v>
      </c>
      <c r="CA28" s="777">
        <v>31</v>
      </c>
      <c r="CB28" s="766"/>
      <c r="CC28" s="781">
        <f>SUM(CC29:CC70)</f>
        <v>24</v>
      </c>
      <c r="CD28" s="782"/>
      <c r="CE28" s="783">
        <f>SUM(CE29:CE70)</f>
        <v>0</v>
      </c>
      <c r="CF28" s="784"/>
      <c r="CG28" s="785">
        <f>SUM(CG29:CG70)</f>
        <v>24</v>
      </c>
    </row>
    <row r="29" spans="1:85" ht="24">
      <c r="A29" s="20">
        <v>1</v>
      </c>
      <c r="B29" s="51" t="s">
        <v>27</v>
      </c>
      <c r="C29" s="835">
        <v>4.8899999999999997</v>
      </c>
      <c r="D29" s="536"/>
      <c r="E29" s="536"/>
      <c r="F29" s="536"/>
      <c r="G29" s="536"/>
      <c r="H29" s="536"/>
      <c r="I29" s="536"/>
      <c r="J29" s="537"/>
      <c r="K29" s="538">
        <f>SUM(D29:J29)</f>
        <v>0</v>
      </c>
      <c r="L29" s="539">
        <f>K29*C29</f>
        <v>0</v>
      </c>
      <c r="M29" s="471"/>
      <c r="N29" s="472"/>
      <c r="O29" s="472"/>
      <c r="P29" s="472"/>
      <c r="Q29" s="472"/>
      <c r="R29" s="442"/>
      <c r="S29" s="540"/>
      <c r="T29" s="861">
        <f>SUM(M29:S29)</f>
        <v>0</v>
      </c>
      <c r="U29" s="541">
        <f>C29*T29</f>
        <v>0</v>
      </c>
      <c r="V29" s="542"/>
      <c r="W29" s="446"/>
      <c r="X29" s="446"/>
      <c r="Y29" s="446"/>
      <c r="Z29" s="477"/>
      <c r="AA29" s="474"/>
      <c r="AB29" s="474"/>
      <c r="AC29" s="475"/>
      <c r="AD29" s="461">
        <f>SUM(V29:AC29)</f>
        <v>0</v>
      </c>
      <c r="AE29" s="543">
        <f>AD29*C29</f>
        <v>0</v>
      </c>
      <c r="AF29" s="474"/>
      <c r="AG29" s="477"/>
      <c r="AH29" s="477"/>
      <c r="AI29" s="477"/>
      <c r="AJ29" s="477"/>
      <c r="AK29" s="477"/>
      <c r="AL29" s="478"/>
      <c r="AM29" s="478"/>
      <c r="AN29" s="544">
        <f>SUM(V29:AM29)</f>
        <v>0</v>
      </c>
      <c r="AO29" s="545">
        <f t="shared" ref="AO29:AO84" si="21">AN29*C29</f>
        <v>0</v>
      </c>
      <c r="AP29" s="454"/>
      <c r="AQ29" s="341"/>
      <c r="AR29" s="454"/>
      <c r="AS29" s="454"/>
      <c r="AT29" s="454"/>
      <c r="AU29" s="454"/>
      <c r="AV29" s="546"/>
      <c r="AW29" s="456">
        <f>SUM(AP29:AV29)</f>
        <v>0</v>
      </c>
      <c r="AX29" s="457">
        <f>AW29*C29</f>
        <v>0</v>
      </c>
      <c r="AY29" s="547"/>
      <c r="AZ29" s="477"/>
      <c r="BA29" s="477"/>
      <c r="BB29" s="477"/>
      <c r="BC29" s="477"/>
      <c r="BD29" s="477"/>
      <c r="BE29" s="548"/>
      <c r="BF29" s="464">
        <f t="shared" ref="BF29:BF70" si="22">SUM(AP29:BE29)</f>
        <v>0</v>
      </c>
      <c r="BG29" s="465">
        <f t="shared" ref="BG29:BG70" si="23">BF29*C29</f>
        <v>0</v>
      </c>
      <c r="BH29" s="474"/>
      <c r="BI29" s="474"/>
      <c r="BJ29" s="474"/>
      <c r="BK29" s="474"/>
      <c r="BL29" s="474"/>
      <c r="BM29" s="474"/>
      <c r="BN29" s="474"/>
      <c r="BO29" s="474"/>
      <c r="BP29" s="549"/>
      <c r="BQ29" s="550">
        <f>SUM(BH29:BP29)</f>
        <v>0</v>
      </c>
      <c r="BR29" s="485">
        <f>BQ29*C29</f>
        <v>0</v>
      </c>
      <c r="BS29" s="547"/>
      <c r="BT29" s="477"/>
      <c r="BU29" s="477"/>
      <c r="BV29" s="477"/>
      <c r="BW29" s="477"/>
      <c r="BX29" s="478"/>
      <c r="BY29" s="478"/>
      <c r="BZ29" s="478"/>
      <c r="CA29" s="548"/>
      <c r="CB29" s="464">
        <f>SUM(BH29:CA29)</f>
        <v>0</v>
      </c>
      <c r="CC29" s="465">
        <f>+BG29+AO29+U29</f>
        <v>0</v>
      </c>
      <c r="CD29" s="551">
        <f>BQ29+AW29+AD29+K29</f>
        <v>0</v>
      </c>
      <c r="CE29" s="467">
        <f>BR29+AX29+AE29+L29</f>
        <v>0</v>
      </c>
      <c r="CF29" s="468">
        <f>CB29+BF29+AN29+T29</f>
        <v>0</v>
      </c>
      <c r="CG29" s="469">
        <f>CC29+BG29+AO29+U29</f>
        <v>0</v>
      </c>
    </row>
    <row r="30" spans="1:85" ht="24">
      <c r="A30" s="20">
        <v>2</v>
      </c>
      <c r="B30" s="52" t="s">
        <v>28</v>
      </c>
      <c r="C30" s="836">
        <v>6.66</v>
      </c>
      <c r="D30" s="552"/>
      <c r="E30" s="552"/>
      <c r="F30" s="552"/>
      <c r="G30" s="552"/>
      <c r="H30" s="552"/>
      <c r="I30" s="552"/>
      <c r="J30" s="553"/>
      <c r="K30" s="439">
        <f t="shared" ref="K30:K70" si="24">SUM(D30:J30)</f>
        <v>0</v>
      </c>
      <c r="L30" s="440">
        <f t="shared" ref="L30:L70" si="25">K30*C30</f>
        <v>0</v>
      </c>
      <c r="M30" s="471"/>
      <c r="N30" s="472"/>
      <c r="O30" s="472"/>
      <c r="P30" s="472"/>
      <c r="Q30" s="472"/>
      <c r="R30" s="472"/>
      <c r="S30" s="492"/>
      <c r="T30" s="861">
        <f t="shared" ref="T30:T70" si="26">SUM(M30:S30)</f>
        <v>0</v>
      </c>
      <c r="U30" s="541">
        <f t="shared" ref="U30:U70" si="27">C30*T30</f>
        <v>0</v>
      </c>
      <c r="V30" s="554"/>
      <c r="W30" s="474"/>
      <c r="X30" s="474"/>
      <c r="Y30" s="474"/>
      <c r="Z30" s="474"/>
      <c r="AA30" s="474"/>
      <c r="AB30" s="474"/>
      <c r="AC30" s="475"/>
      <c r="AD30" s="484">
        <f t="shared" ref="AD30:AD84" si="28">SUM(V30:AC30)</f>
        <v>0</v>
      </c>
      <c r="AE30" s="449">
        <f t="shared" ref="AE30:AE84" si="29">AD30*C30</f>
        <v>0</v>
      </c>
      <c r="AF30" s="474"/>
      <c r="AG30" s="477"/>
      <c r="AH30" s="477"/>
      <c r="AI30" s="477"/>
      <c r="AJ30" s="477"/>
      <c r="AK30" s="477"/>
      <c r="AL30" s="478"/>
      <c r="AM30" s="478"/>
      <c r="AN30" s="555">
        <f t="shared" ref="AN30:AN84" si="30">SUM(V30:AM30)</f>
        <v>0</v>
      </c>
      <c r="AO30" s="545">
        <f t="shared" si="21"/>
        <v>0</v>
      </c>
      <c r="AP30" s="454"/>
      <c r="AQ30" s="454"/>
      <c r="AR30" s="454"/>
      <c r="AS30" s="454"/>
      <c r="AT30" s="454"/>
      <c r="AU30" s="454"/>
      <c r="AV30" s="455"/>
      <c r="AW30" s="456">
        <f t="shared" ref="AW30:AW70" si="31">SUM(AP30:AV30)</f>
        <v>0</v>
      </c>
      <c r="AX30" s="457">
        <f t="shared" ref="AX30:AX70" si="32">AW30*C30</f>
        <v>0</v>
      </c>
      <c r="AY30" s="474"/>
      <c r="AZ30" s="477"/>
      <c r="BA30" s="477"/>
      <c r="BB30" s="477"/>
      <c r="BC30" s="477"/>
      <c r="BD30" s="478"/>
      <c r="BE30" s="548"/>
      <c r="BF30" s="486">
        <f t="shared" si="22"/>
        <v>0</v>
      </c>
      <c r="BG30" s="487">
        <f t="shared" si="23"/>
        <v>0</v>
      </c>
      <c r="BH30" s="474"/>
      <c r="BI30" s="474"/>
      <c r="BJ30" s="474"/>
      <c r="BK30" s="474"/>
      <c r="BL30" s="474"/>
      <c r="BM30" s="474"/>
      <c r="BN30" s="474"/>
      <c r="BO30" s="474"/>
      <c r="BP30" s="475"/>
      <c r="BQ30" s="550">
        <f t="shared" ref="BQ30:BQ70" si="33">SUM(BH30:BP30)</f>
        <v>0</v>
      </c>
      <c r="BR30" s="485">
        <f t="shared" ref="BR30:BR70" si="34">BQ30*C30</f>
        <v>0</v>
      </c>
      <c r="BS30" s="474"/>
      <c r="BT30" s="477"/>
      <c r="BU30" s="477"/>
      <c r="BV30" s="477"/>
      <c r="BW30" s="477"/>
      <c r="BX30" s="478"/>
      <c r="BY30" s="478"/>
      <c r="BZ30" s="478"/>
      <c r="CA30" s="548"/>
      <c r="CB30" s="486">
        <f t="shared" ref="CB30:CB70" si="35">SUM(BH30:CA30)</f>
        <v>0</v>
      </c>
      <c r="CC30" s="487">
        <f t="shared" ref="CC30:CC70" si="36">CB30*C30</f>
        <v>0</v>
      </c>
      <c r="CD30" s="551">
        <f t="shared" ref="CD30:CE70" si="37">BQ30+AW30+AD30+K30</f>
        <v>0</v>
      </c>
      <c r="CE30" s="467">
        <f t="shared" si="37"/>
        <v>0</v>
      </c>
      <c r="CF30" s="468">
        <f t="shared" ref="CF30:CG69" si="38">CB30+BF30+AN30+T30</f>
        <v>0</v>
      </c>
      <c r="CG30" s="556">
        <f t="shared" si="38"/>
        <v>0</v>
      </c>
    </row>
    <row r="31" spans="1:85" ht="24">
      <c r="A31" s="20">
        <v>3</v>
      </c>
      <c r="B31" s="52" t="s">
        <v>29</v>
      </c>
      <c r="C31" s="836">
        <v>19.989999999999998</v>
      </c>
      <c r="D31" s="552"/>
      <c r="E31" s="552"/>
      <c r="F31" s="552"/>
      <c r="G31" s="552"/>
      <c r="H31" s="552"/>
      <c r="I31" s="552"/>
      <c r="J31" s="553"/>
      <c r="K31" s="439">
        <f t="shared" si="24"/>
        <v>0</v>
      </c>
      <c r="L31" s="440">
        <f t="shared" si="25"/>
        <v>0</v>
      </c>
      <c r="M31" s="471"/>
      <c r="N31" s="472"/>
      <c r="O31" s="472"/>
      <c r="P31" s="472"/>
      <c r="Q31" s="472"/>
      <c r="R31" s="472"/>
      <c r="S31" s="492"/>
      <c r="T31" s="861">
        <f t="shared" si="26"/>
        <v>0</v>
      </c>
      <c r="U31" s="541">
        <f t="shared" si="27"/>
        <v>0</v>
      </c>
      <c r="V31" s="554"/>
      <c r="W31" s="474"/>
      <c r="X31" s="474"/>
      <c r="Y31" s="474"/>
      <c r="Z31" s="474"/>
      <c r="AA31" s="474"/>
      <c r="AB31" s="474"/>
      <c r="AC31" s="475"/>
      <c r="AD31" s="484">
        <f t="shared" si="28"/>
        <v>0</v>
      </c>
      <c r="AE31" s="449">
        <f t="shared" si="29"/>
        <v>0</v>
      </c>
      <c r="AF31" s="474"/>
      <c r="AG31" s="477"/>
      <c r="AH31" s="477"/>
      <c r="AI31" s="477"/>
      <c r="AJ31" s="477"/>
      <c r="AK31" s="477"/>
      <c r="AL31" s="478"/>
      <c r="AM31" s="478"/>
      <c r="AN31" s="555">
        <f t="shared" si="30"/>
        <v>0</v>
      </c>
      <c r="AO31" s="545">
        <f t="shared" si="21"/>
        <v>0</v>
      </c>
      <c r="AP31" s="454"/>
      <c r="AQ31" s="454"/>
      <c r="AR31" s="454"/>
      <c r="AS31" s="454"/>
      <c r="AT31" s="454"/>
      <c r="AU31" s="454"/>
      <c r="AV31" s="455"/>
      <c r="AW31" s="456">
        <f t="shared" si="31"/>
        <v>0</v>
      </c>
      <c r="AX31" s="457">
        <f t="shared" si="32"/>
        <v>0</v>
      </c>
      <c r="AY31" s="474"/>
      <c r="AZ31" s="477"/>
      <c r="BA31" s="477"/>
      <c r="BB31" s="477"/>
      <c r="BC31" s="477"/>
      <c r="BD31" s="478"/>
      <c r="BE31" s="548"/>
      <c r="BF31" s="486">
        <f t="shared" si="22"/>
        <v>0</v>
      </c>
      <c r="BG31" s="487">
        <f t="shared" si="23"/>
        <v>0</v>
      </c>
      <c r="BH31" s="474"/>
      <c r="BI31" s="474"/>
      <c r="BJ31" s="474"/>
      <c r="BK31" s="474"/>
      <c r="BL31" s="474"/>
      <c r="BM31" s="474"/>
      <c r="BN31" s="474"/>
      <c r="BO31" s="474"/>
      <c r="BP31" s="475"/>
      <c r="BQ31" s="550">
        <f t="shared" si="33"/>
        <v>0</v>
      </c>
      <c r="BR31" s="485">
        <f t="shared" si="34"/>
        <v>0</v>
      </c>
      <c r="BS31" s="474"/>
      <c r="BT31" s="477"/>
      <c r="BU31" s="477"/>
      <c r="BV31" s="477"/>
      <c r="BW31" s="477"/>
      <c r="BX31" s="478"/>
      <c r="BY31" s="478"/>
      <c r="BZ31" s="478"/>
      <c r="CA31" s="548"/>
      <c r="CB31" s="486">
        <f t="shared" si="35"/>
        <v>0</v>
      </c>
      <c r="CC31" s="487">
        <f t="shared" si="36"/>
        <v>0</v>
      </c>
      <c r="CD31" s="551">
        <f t="shared" si="37"/>
        <v>0</v>
      </c>
      <c r="CE31" s="467">
        <f t="shared" si="37"/>
        <v>0</v>
      </c>
      <c r="CF31" s="468">
        <f t="shared" si="38"/>
        <v>0</v>
      </c>
      <c r="CG31" s="556">
        <f t="shared" si="38"/>
        <v>0</v>
      </c>
    </row>
    <row r="32" spans="1:85" ht="24">
      <c r="A32" s="20">
        <v>4</v>
      </c>
      <c r="B32" s="52" t="s">
        <v>30</v>
      </c>
      <c r="C32" s="836">
        <v>23.32</v>
      </c>
      <c r="D32" s="552"/>
      <c r="E32" s="552"/>
      <c r="F32" s="552"/>
      <c r="G32" s="552"/>
      <c r="H32" s="552"/>
      <c r="I32" s="552"/>
      <c r="J32" s="553"/>
      <c r="K32" s="439">
        <f t="shared" si="24"/>
        <v>0</v>
      </c>
      <c r="L32" s="440">
        <f t="shared" si="25"/>
        <v>0</v>
      </c>
      <c r="M32" s="471"/>
      <c r="N32" s="472"/>
      <c r="O32" s="472"/>
      <c r="P32" s="472"/>
      <c r="Q32" s="472"/>
      <c r="R32" s="472"/>
      <c r="S32" s="492"/>
      <c r="T32" s="861">
        <f t="shared" si="26"/>
        <v>0</v>
      </c>
      <c r="U32" s="541">
        <f t="shared" si="27"/>
        <v>0</v>
      </c>
      <c r="V32" s="554"/>
      <c r="W32" s="474"/>
      <c r="X32" s="474"/>
      <c r="Y32" s="474"/>
      <c r="Z32" s="474"/>
      <c r="AA32" s="474"/>
      <c r="AB32" s="474"/>
      <c r="AC32" s="475"/>
      <c r="AD32" s="484">
        <f t="shared" si="28"/>
        <v>0</v>
      </c>
      <c r="AE32" s="449">
        <f t="shared" si="29"/>
        <v>0</v>
      </c>
      <c r="AF32" s="474"/>
      <c r="AG32" s="477"/>
      <c r="AH32" s="477"/>
      <c r="AI32" s="477"/>
      <c r="AJ32" s="477"/>
      <c r="AK32" s="477"/>
      <c r="AL32" s="478"/>
      <c r="AM32" s="478"/>
      <c r="AN32" s="555">
        <f t="shared" si="30"/>
        <v>0</v>
      </c>
      <c r="AO32" s="545">
        <f t="shared" si="21"/>
        <v>0</v>
      </c>
      <c r="AP32" s="454"/>
      <c r="AQ32" s="454"/>
      <c r="AR32" s="454"/>
      <c r="AS32" s="454"/>
      <c r="AT32" s="454"/>
      <c r="AU32" s="454"/>
      <c r="AV32" s="455"/>
      <c r="AW32" s="456">
        <f t="shared" si="31"/>
        <v>0</v>
      </c>
      <c r="AX32" s="457">
        <f t="shared" si="32"/>
        <v>0</v>
      </c>
      <c r="AY32" s="474"/>
      <c r="AZ32" s="477"/>
      <c r="BA32" s="477"/>
      <c r="BB32" s="477"/>
      <c r="BC32" s="477"/>
      <c r="BD32" s="478"/>
      <c r="BE32" s="548"/>
      <c r="BF32" s="486">
        <f t="shared" si="22"/>
        <v>0</v>
      </c>
      <c r="BG32" s="487">
        <f t="shared" si="23"/>
        <v>0</v>
      </c>
      <c r="BH32" s="474"/>
      <c r="BI32" s="474"/>
      <c r="BJ32" s="474"/>
      <c r="BK32" s="474"/>
      <c r="BL32" s="474"/>
      <c r="BM32" s="474"/>
      <c r="BN32" s="474"/>
      <c r="BO32" s="474"/>
      <c r="BP32" s="475"/>
      <c r="BQ32" s="550">
        <f t="shared" si="33"/>
        <v>0</v>
      </c>
      <c r="BR32" s="485">
        <f t="shared" si="34"/>
        <v>0</v>
      </c>
      <c r="BS32" s="474"/>
      <c r="BT32" s="477"/>
      <c r="BU32" s="477"/>
      <c r="BV32" s="477"/>
      <c r="BW32" s="477"/>
      <c r="BX32" s="478"/>
      <c r="BY32" s="478"/>
      <c r="BZ32" s="478"/>
      <c r="CA32" s="548"/>
      <c r="CB32" s="486">
        <f t="shared" si="35"/>
        <v>0</v>
      </c>
      <c r="CC32" s="487">
        <f t="shared" si="36"/>
        <v>0</v>
      </c>
      <c r="CD32" s="551">
        <f t="shared" si="37"/>
        <v>0</v>
      </c>
      <c r="CE32" s="467">
        <f t="shared" si="37"/>
        <v>0</v>
      </c>
      <c r="CF32" s="468">
        <f t="shared" si="38"/>
        <v>0</v>
      </c>
      <c r="CG32" s="556">
        <f t="shared" si="38"/>
        <v>0</v>
      </c>
    </row>
    <row r="33" spans="1:85" ht="24">
      <c r="A33" s="20">
        <v>5</v>
      </c>
      <c r="B33" s="52" t="s">
        <v>31</v>
      </c>
      <c r="C33" s="836">
        <v>26.65</v>
      </c>
      <c r="D33" s="557"/>
      <c r="E33" s="557"/>
      <c r="F33" s="557"/>
      <c r="G33" s="557"/>
      <c r="H33" s="557"/>
      <c r="I33" s="557"/>
      <c r="J33" s="558"/>
      <c r="K33" s="439">
        <f t="shared" si="24"/>
        <v>0</v>
      </c>
      <c r="L33" s="440">
        <f t="shared" si="25"/>
        <v>0</v>
      </c>
      <c r="M33" s="559"/>
      <c r="N33" s="560"/>
      <c r="O33" s="560"/>
      <c r="P33" s="560"/>
      <c r="Q33" s="560"/>
      <c r="R33" s="560"/>
      <c r="S33" s="561"/>
      <c r="T33" s="861">
        <f t="shared" si="26"/>
        <v>0</v>
      </c>
      <c r="U33" s="541">
        <f t="shared" si="27"/>
        <v>0</v>
      </c>
      <c r="V33" s="562"/>
      <c r="W33" s="563"/>
      <c r="X33" s="563"/>
      <c r="Y33" s="563"/>
      <c r="Z33" s="563"/>
      <c r="AA33" s="563"/>
      <c r="AB33" s="563"/>
      <c r="AC33" s="564"/>
      <c r="AD33" s="484">
        <f t="shared" si="28"/>
        <v>0</v>
      </c>
      <c r="AE33" s="449">
        <f t="shared" si="29"/>
        <v>0</v>
      </c>
      <c r="AF33" s="563"/>
      <c r="AG33" s="565"/>
      <c r="AH33" s="565"/>
      <c r="AI33" s="565"/>
      <c r="AJ33" s="565"/>
      <c r="AK33" s="565"/>
      <c r="AL33" s="566"/>
      <c r="AM33" s="566"/>
      <c r="AN33" s="555">
        <f t="shared" si="30"/>
        <v>0</v>
      </c>
      <c r="AO33" s="545">
        <f t="shared" si="21"/>
        <v>0</v>
      </c>
      <c r="AP33" s="567"/>
      <c r="AQ33" s="567"/>
      <c r="AR33" s="567"/>
      <c r="AS33" s="567"/>
      <c r="AT33" s="567"/>
      <c r="AU33" s="567"/>
      <c r="AV33" s="568"/>
      <c r="AW33" s="456">
        <f t="shared" si="31"/>
        <v>0</v>
      </c>
      <c r="AX33" s="457">
        <f t="shared" si="32"/>
        <v>0</v>
      </c>
      <c r="AY33" s="563"/>
      <c r="AZ33" s="565"/>
      <c r="BA33" s="565"/>
      <c r="BB33" s="565"/>
      <c r="BC33" s="565"/>
      <c r="BD33" s="566"/>
      <c r="BE33" s="569"/>
      <c r="BF33" s="486">
        <f t="shared" si="22"/>
        <v>0</v>
      </c>
      <c r="BG33" s="487">
        <f t="shared" si="23"/>
        <v>0</v>
      </c>
      <c r="BH33" s="563"/>
      <c r="BI33" s="563"/>
      <c r="BJ33" s="563"/>
      <c r="BK33" s="563"/>
      <c r="BL33" s="563"/>
      <c r="BM33" s="563"/>
      <c r="BN33" s="563"/>
      <c r="BO33" s="563"/>
      <c r="BP33" s="564"/>
      <c r="BQ33" s="550">
        <f t="shared" si="33"/>
        <v>0</v>
      </c>
      <c r="BR33" s="485">
        <f t="shared" si="34"/>
        <v>0</v>
      </c>
      <c r="BS33" s="563"/>
      <c r="BT33" s="565"/>
      <c r="BU33" s="565"/>
      <c r="BV33" s="565"/>
      <c r="BW33" s="565"/>
      <c r="BX33" s="566"/>
      <c r="BY33" s="566"/>
      <c r="BZ33" s="566"/>
      <c r="CA33" s="569"/>
      <c r="CB33" s="486">
        <f t="shared" si="35"/>
        <v>0</v>
      </c>
      <c r="CC33" s="487">
        <f t="shared" si="36"/>
        <v>0</v>
      </c>
      <c r="CD33" s="551">
        <f t="shared" si="37"/>
        <v>0</v>
      </c>
      <c r="CE33" s="467">
        <f t="shared" si="37"/>
        <v>0</v>
      </c>
      <c r="CF33" s="468">
        <f t="shared" si="38"/>
        <v>0</v>
      </c>
      <c r="CG33" s="556">
        <f t="shared" si="38"/>
        <v>0</v>
      </c>
    </row>
    <row r="34" spans="1:85" ht="24">
      <c r="A34" s="20">
        <v>6</v>
      </c>
      <c r="B34" s="52" t="s">
        <v>32</v>
      </c>
      <c r="C34" s="836">
        <v>33.31</v>
      </c>
      <c r="D34" s="557"/>
      <c r="E34" s="557"/>
      <c r="F34" s="557"/>
      <c r="G34" s="557"/>
      <c r="H34" s="557"/>
      <c r="I34" s="557"/>
      <c r="J34" s="558"/>
      <c r="K34" s="439">
        <f t="shared" si="24"/>
        <v>0</v>
      </c>
      <c r="L34" s="440">
        <f t="shared" si="25"/>
        <v>0</v>
      </c>
      <c r="M34" s="559"/>
      <c r="N34" s="560"/>
      <c r="O34" s="560"/>
      <c r="P34" s="560"/>
      <c r="Q34" s="560"/>
      <c r="R34" s="560"/>
      <c r="S34" s="561"/>
      <c r="T34" s="861">
        <f t="shared" si="26"/>
        <v>0</v>
      </c>
      <c r="U34" s="541">
        <f t="shared" si="27"/>
        <v>0</v>
      </c>
      <c r="V34" s="562"/>
      <c r="W34" s="563"/>
      <c r="X34" s="563"/>
      <c r="Y34" s="563"/>
      <c r="Z34" s="563"/>
      <c r="AA34" s="563"/>
      <c r="AB34" s="563"/>
      <c r="AC34" s="564"/>
      <c r="AD34" s="484">
        <f t="shared" si="28"/>
        <v>0</v>
      </c>
      <c r="AE34" s="449">
        <f t="shared" si="29"/>
        <v>0</v>
      </c>
      <c r="AF34" s="563"/>
      <c r="AG34" s="565"/>
      <c r="AH34" s="565"/>
      <c r="AI34" s="565"/>
      <c r="AJ34" s="565"/>
      <c r="AK34" s="565"/>
      <c r="AL34" s="566"/>
      <c r="AM34" s="566"/>
      <c r="AN34" s="555">
        <f t="shared" si="30"/>
        <v>0</v>
      </c>
      <c r="AO34" s="545">
        <f t="shared" si="21"/>
        <v>0</v>
      </c>
      <c r="AP34" s="567"/>
      <c r="AQ34" s="567"/>
      <c r="AR34" s="567"/>
      <c r="AS34" s="567"/>
      <c r="AT34" s="567"/>
      <c r="AU34" s="567"/>
      <c r="AV34" s="568"/>
      <c r="AW34" s="456">
        <f t="shared" si="31"/>
        <v>0</v>
      </c>
      <c r="AX34" s="457">
        <f t="shared" si="32"/>
        <v>0</v>
      </c>
      <c r="AY34" s="563"/>
      <c r="AZ34" s="565"/>
      <c r="BA34" s="565"/>
      <c r="BB34" s="565"/>
      <c r="BC34" s="565"/>
      <c r="BD34" s="566"/>
      <c r="BE34" s="569"/>
      <c r="BF34" s="486">
        <f t="shared" si="22"/>
        <v>0</v>
      </c>
      <c r="BG34" s="487">
        <f t="shared" si="23"/>
        <v>0</v>
      </c>
      <c r="BH34" s="563"/>
      <c r="BI34" s="563"/>
      <c r="BJ34" s="563"/>
      <c r="BK34" s="563"/>
      <c r="BL34" s="563"/>
      <c r="BM34" s="563"/>
      <c r="BN34" s="563"/>
      <c r="BO34" s="563"/>
      <c r="BP34" s="564"/>
      <c r="BQ34" s="550">
        <f t="shared" si="33"/>
        <v>0</v>
      </c>
      <c r="BR34" s="485">
        <f t="shared" si="34"/>
        <v>0</v>
      </c>
      <c r="BS34" s="563"/>
      <c r="BT34" s="565"/>
      <c r="BU34" s="565"/>
      <c r="BV34" s="565"/>
      <c r="BW34" s="565"/>
      <c r="BX34" s="566"/>
      <c r="BY34" s="566"/>
      <c r="BZ34" s="566"/>
      <c r="CA34" s="569"/>
      <c r="CB34" s="486">
        <f t="shared" si="35"/>
        <v>0</v>
      </c>
      <c r="CC34" s="487">
        <f t="shared" si="36"/>
        <v>0</v>
      </c>
      <c r="CD34" s="551">
        <f t="shared" si="37"/>
        <v>0</v>
      </c>
      <c r="CE34" s="467">
        <f t="shared" si="37"/>
        <v>0</v>
      </c>
      <c r="CF34" s="468">
        <f t="shared" si="38"/>
        <v>0</v>
      </c>
      <c r="CG34" s="556">
        <f t="shared" si="38"/>
        <v>0</v>
      </c>
    </row>
    <row r="35" spans="1:85" ht="24">
      <c r="A35" s="20">
        <v>7</v>
      </c>
      <c r="B35" s="52" t="s">
        <v>33</v>
      </c>
      <c r="C35" s="836">
        <v>36.65</v>
      </c>
      <c r="D35" s="557"/>
      <c r="E35" s="557"/>
      <c r="F35" s="557"/>
      <c r="G35" s="557"/>
      <c r="H35" s="557"/>
      <c r="I35" s="557"/>
      <c r="J35" s="558"/>
      <c r="K35" s="439">
        <f t="shared" si="24"/>
        <v>0</v>
      </c>
      <c r="L35" s="440">
        <f t="shared" si="25"/>
        <v>0</v>
      </c>
      <c r="M35" s="559"/>
      <c r="N35" s="560"/>
      <c r="O35" s="560"/>
      <c r="P35" s="560"/>
      <c r="Q35" s="560"/>
      <c r="R35" s="560"/>
      <c r="S35" s="561"/>
      <c r="T35" s="861">
        <f t="shared" si="26"/>
        <v>0</v>
      </c>
      <c r="U35" s="541">
        <f t="shared" si="27"/>
        <v>0</v>
      </c>
      <c r="V35" s="562"/>
      <c r="W35" s="563"/>
      <c r="X35" s="563"/>
      <c r="Y35" s="563"/>
      <c r="Z35" s="563"/>
      <c r="AA35" s="563"/>
      <c r="AB35" s="563"/>
      <c r="AC35" s="564"/>
      <c r="AD35" s="484">
        <f t="shared" si="28"/>
        <v>0</v>
      </c>
      <c r="AE35" s="449">
        <f t="shared" si="29"/>
        <v>0</v>
      </c>
      <c r="AF35" s="563"/>
      <c r="AG35" s="565"/>
      <c r="AH35" s="565"/>
      <c r="AI35" s="565"/>
      <c r="AJ35" s="565"/>
      <c r="AK35" s="565"/>
      <c r="AL35" s="566"/>
      <c r="AM35" s="566"/>
      <c r="AN35" s="555">
        <f t="shared" si="30"/>
        <v>0</v>
      </c>
      <c r="AO35" s="545">
        <f t="shared" si="21"/>
        <v>0</v>
      </c>
      <c r="AP35" s="567"/>
      <c r="AQ35" s="567"/>
      <c r="AR35" s="567"/>
      <c r="AS35" s="567"/>
      <c r="AT35" s="567"/>
      <c r="AU35" s="567"/>
      <c r="AV35" s="568"/>
      <c r="AW35" s="456">
        <f t="shared" si="31"/>
        <v>0</v>
      </c>
      <c r="AX35" s="457">
        <f t="shared" si="32"/>
        <v>0</v>
      </c>
      <c r="AY35" s="563"/>
      <c r="AZ35" s="565"/>
      <c r="BA35" s="565"/>
      <c r="BB35" s="565"/>
      <c r="BC35" s="565"/>
      <c r="BD35" s="566"/>
      <c r="BE35" s="569"/>
      <c r="BF35" s="486">
        <f t="shared" si="22"/>
        <v>0</v>
      </c>
      <c r="BG35" s="487">
        <f t="shared" si="23"/>
        <v>0</v>
      </c>
      <c r="BH35" s="563"/>
      <c r="BI35" s="563"/>
      <c r="BJ35" s="563"/>
      <c r="BK35" s="563"/>
      <c r="BL35" s="563"/>
      <c r="BM35" s="563"/>
      <c r="BN35" s="563"/>
      <c r="BO35" s="563"/>
      <c r="BP35" s="564"/>
      <c r="BQ35" s="550">
        <f t="shared" si="33"/>
        <v>0</v>
      </c>
      <c r="BR35" s="485">
        <f t="shared" si="34"/>
        <v>0</v>
      </c>
      <c r="BS35" s="563"/>
      <c r="BT35" s="565"/>
      <c r="BU35" s="565"/>
      <c r="BV35" s="565"/>
      <c r="BW35" s="565"/>
      <c r="BX35" s="566"/>
      <c r="BY35" s="566"/>
      <c r="BZ35" s="566"/>
      <c r="CA35" s="569"/>
      <c r="CB35" s="486">
        <f t="shared" si="35"/>
        <v>0</v>
      </c>
      <c r="CC35" s="487">
        <f t="shared" si="36"/>
        <v>0</v>
      </c>
      <c r="CD35" s="551">
        <f t="shared" si="37"/>
        <v>0</v>
      </c>
      <c r="CE35" s="467">
        <f t="shared" si="37"/>
        <v>0</v>
      </c>
      <c r="CF35" s="468">
        <f t="shared" si="38"/>
        <v>0</v>
      </c>
      <c r="CG35" s="556">
        <f t="shared" si="38"/>
        <v>0</v>
      </c>
    </row>
    <row r="36" spans="1:85" ht="24">
      <c r="A36" s="20">
        <v>8</v>
      </c>
      <c r="B36" s="52" t="s">
        <v>34</v>
      </c>
      <c r="C36" s="836">
        <v>39.979999999999997</v>
      </c>
      <c r="D36" s="570"/>
      <c r="E36" s="571"/>
      <c r="F36" s="571"/>
      <c r="G36" s="571"/>
      <c r="H36" s="571"/>
      <c r="I36" s="571"/>
      <c r="J36" s="572"/>
      <c r="K36" s="439">
        <f t="shared" si="24"/>
        <v>0</v>
      </c>
      <c r="L36" s="440">
        <f t="shared" si="25"/>
        <v>0</v>
      </c>
      <c r="M36" s="573"/>
      <c r="N36" s="574"/>
      <c r="O36" s="472"/>
      <c r="P36" s="472"/>
      <c r="Q36" s="472"/>
      <c r="R36" s="472"/>
      <c r="S36" s="492"/>
      <c r="T36" s="861">
        <f t="shared" si="26"/>
        <v>0</v>
      </c>
      <c r="U36" s="541">
        <f t="shared" si="27"/>
        <v>0</v>
      </c>
      <c r="V36" s="554"/>
      <c r="W36" s="474"/>
      <c r="X36" s="474"/>
      <c r="Y36" s="474"/>
      <c r="Z36" s="474"/>
      <c r="AA36" s="474"/>
      <c r="AB36" s="474"/>
      <c r="AC36" s="475"/>
      <c r="AD36" s="484">
        <f t="shared" si="28"/>
        <v>0</v>
      </c>
      <c r="AE36" s="449">
        <f t="shared" si="29"/>
        <v>0</v>
      </c>
      <c r="AF36" s="474"/>
      <c r="AG36" s="477"/>
      <c r="AH36" s="477"/>
      <c r="AI36" s="477"/>
      <c r="AJ36" s="477"/>
      <c r="AK36" s="477"/>
      <c r="AL36" s="478"/>
      <c r="AM36" s="478"/>
      <c r="AN36" s="555">
        <f t="shared" si="30"/>
        <v>0</v>
      </c>
      <c r="AO36" s="545">
        <f t="shared" si="21"/>
        <v>0</v>
      </c>
      <c r="AP36" s="454"/>
      <c r="AQ36" s="454"/>
      <c r="AR36" s="454"/>
      <c r="AS36" s="454"/>
      <c r="AT36" s="454"/>
      <c r="AU36" s="454"/>
      <c r="AV36" s="455"/>
      <c r="AW36" s="456">
        <f t="shared" si="31"/>
        <v>0</v>
      </c>
      <c r="AX36" s="457">
        <f t="shared" si="32"/>
        <v>0</v>
      </c>
      <c r="AY36" s="474"/>
      <c r="AZ36" s="477"/>
      <c r="BA36" s="477"/>
      <c r="BB36" s="477"/>
      <c r="BC36" s="477"/>
      <c r="BD36" s="478"/>
      <c r="BE36" s="548"/>
      <c r="BF36" s="486">
        <f t="shared" si="22"/>
        <v>0</v>
      </c>
      <c r="BG36" s="487">
        <f t="shared" si="23"/>
        <v>0</v>
      </c>
      <c r="BH36" s="474"/>
      <c r="BI36" s="474"/>
      <c r="BJ36" s="474"/>
      <c r="BK36" s="474"/>
      <c r="BL36" s="474"/>
      <c r="BM36" s="474"/>
      <c r="BN36" s="474"/>
      <c r="BO36" s="474"/>
      <c r="BP36" s="475"/>
      <c r="BQ36" s="550">
        <f t="shared" si="33"/>
        <v>0</v>
      </c>
      <c r="BR36" s="485">
        <f t="shared" si="34"/>
        <v>0</v>
      </c>
      <c r="BS36" s="474"/>
      <c r="BT36" s="477"/>
      <c r="BU36" s="477"/>
      <c r="BV36" s="477"/>
      <c r="BW36" s="391"/>
      <c r="BX36" s="478"/>
      <c r="BY36" s="478"/>
      <c r="BZ36" s="478"/>
      <c r="CA36" s="548"/>
      <c r="CB36" s="486">
        <f t="shared" si="35"/>
        <v>0</v>
      </c>
      <c r="CC36" s="487">
        <f t="shared" si="36"/>
        <v>0</v>
      </c>
      <c r="CD36" s="551">
        <f t="shared" si="37"/>
        <v>0</v>
      </c>
      <c r="CE36" s="467">
        <f t="shared" si="37"/>
        <v>0</v>
      </c>
      <c r="CF36" s="468">
        <f t="shared" si="38"/>
        <v>0</v>
      </c>
      <c r="CG36" s="556">
        <f t="shared" si="38"/>
        <v>0</v>
      </c>
    </row>
    <row r="37" spans="1:85" ht="24">
      <c r="A37" s="20">
        <v>9</v>
      </c>
      <c r="B37" s="52" t="s">
        <v>35</v>
      </c>
      <c r="C37" s="836">
        <v>43.31</v>
      </c>
      <c r="D37" s="557"/>
      <c r="E37" s="575"/>
      <c r="F37" s="575"/>
      <c r="G37" s="575"/>
      <c r="H37" s="575"/>
      <c r="I37" s="575"/>
      <c r="J37" s="576"/>
      <c r="K37" s="439">
        <f t="shared" si="24"/>
        <v>0</v>
      </c>
      <c r="L37" s="440">
        <f t="shared" si="25"/>
        <v>0</v>
      </c>
      <c r="M37" s="577"/>
      <c r="N37" s="574"/>
      <c r="O37" s="472"/>
      <c r="P37" s="472"/>
      <c r="Q37" s="472"/>
      <c r="R37" s="472"/>
      <c r="S37" s="492"/>
      <c r="T37" s="861">
        <f t="shared" si="26"/>
        <v>0</v>
      </c>
      <c r="U37" s="541">
        <f t="shared" si="27"/>
        <v>0</v>
      </c>
      <c r="V37" s="554"/>
      <c r="W37" s="474"/>
      <c r="X37" s="474"/>
      <c r="Y37" s="474"/>
      <c r="Z37" s="474"/>
      <c r="AA37" s="474"/>
      <c r="AB37" s="474"/>
      <c r="AC37" s="475"/>
      <c r="AD37" s="484">
        <f t="shared" si="28"/>
        <v>0</v>
      </c>
      <c r="AE37" s="449">
        <f t="shared" si="29"/>
        <v>0</v>
      </c>
      <c r="AF37" s="474"/>
      <c r="AG37" s="477"/>
      <c r="AH37" s="477"/>
      <c r="AI37" s="477"/>
      <c r="AJ37" s="477"/>
      <c r="AK37" s="477"/>
      <c r="AL37" s="478"/>
      <c r="AM37" s="478"/>
      <c r="AN37" s="555">
        <f t="shared" si="30"/>
        <v>0</v>
      </c>
      <c r="AO37" s="545">
        <f t="shared" si="21"/>
        <v>0</v>
      </c>
      <c r="AP37" s="454"/>
      <c r="AQ37" s="454"/>
      <c r="AR37" s="454"/>
      <c r="AS37" s="454"/>
      <c r="AT37" s="454"/>
      <c r="AU37" s="454"/>
      <c r="AV37" s="455"/>
      <c r="AW37" s="456">
        <f t="shared" si="31"/>
        <v>0</v>
      </c>
      <c r="AX37" s="457">
        <f t="shared" si="32"/>
        <v>0</v>
      </c>
      <c r="AY37" s="474"/>
      <c r="AZ37" s="477"/>
      <c r="BA37" s="477"/>
      <c r="BB37" s="477"/>
      <c r="BC37" s="477"/>
      <c r="BD37" s="478"/>
      <c r="BE37" s="548"/>
      <c r="BF37" s="486">
        <f t="shared" si="22"/>
        <v>0</v>
      </c>
      <c r="BG37" s="487">
        <f t="shared" si="23"/>
        <v>0</v>
      </c>
      <c r="BH37" s="474"/>
      <c r="BI37" s="474"/>
      <c r="BJ37" s="474"/>
      <c r="BK37" s="474"/>
      <c r="BL37" s="474"/>
      <c r="BM37" s="474"/>
      <c r="BN37" s="474"/>
      <c r="BO37" s="474"/>
      <c r="BP37" s="475"/>
      <c r="BQ37" s="550">
        <f t="shared" si="33"/>
        <v>0</v>
      </c>
      <c r="BR37" s="485">
        <f t="shared" si="34"/>
        <v>0</v>
      </c>
      <c r="BS37" s="474"/>
      <c r="BT37" s="477"/>
      <c r="BU37" s="477"/>
      <c r="BV37" s="477"/>
      <c r="BW37" s="578"/>
      <c r="BX37" s="478"/>
      <c r="BY37" s="478"/>
      <c r="BZ37" s="478"/>
      <c r="CA37" s="548"/>
      <c r="CB37" s="486">
        <f t="shared" si="35"/>
        <v>0</v>
      </c>
      <c r="CC37" s="487">
        <f t="shared" si="36"/>
        <v>0</v>
      </c>
      <c r="CD37" s="551">
        <f t="shared" si="37"/>
        <v>0</v>
      </c>
      <c r="CE37" s="467">
        <f t="shared" si="37"/>
        <v>0</v>
      </c>
      <c r="CF37" s="468">
        <f t="shared" si="38"/>
        <v>0</v>
      </c>
      <c r="CG37" s="556">
        <f t="shared" si="38"/>
        <v>0</v>
      </c>
    </row>
    <row r="38" spans="1:85" ht="24">
      <c r="A38" s="20">
        <v>10</v>
      </c>
      <c r="B38" s="52" t="s">
        <v>36</v>
      </c>
      <c r="C38" s="836">
        <v>46.64</v>
      </c>
      <c r="D38" s="557"/>
      <c r="E38" s="557"/>
      <c r="F38" s="557"/>
      <c r="G38" s="557"/>
      <c r="H38" s="557"/>
      <c r="I38" s="557"/>
      <c r="J38" s="558"/>
      <c r="K38" s="439">
        <f t="shared" si="24"/>
        <v>0</v>
      </c>
      <c r="L38" s="440">
        <f t="shared" si="25"/>
        <v>0</v>
      </c>
      <c r="M38" s="471"/>
      <c r="N38" s="472"/>
      <c r="O38" s="472"/>
      <c r="P38" s="472"/>
      <c r="Q38" s="472"/>
      <c r="R38" s="472"/>
      <c r="S38" s="492"/>
      <c r="T38" s="861">
        <f t="shared" si="26"/>
        <v>0</v>
      </c>
      <c r="U38" s="541">
        <f t="shared" si="27"/>
        <v>0</v>
      </c>
      <c r="V38" s="554"/>
      <c r="W38" s="474"/>
      <c r="X38" s="474"/>
      <c r="Y38" s="474"/>
      <c r="Z38" s="474"/>
      <c r="AA38" s="474"/>
      <c r="AB38" s="474"/>
      <c r="AC38" s="475"/>
      <c r="AD38" s="484">
        <f t="shared" si="28"/>
        <v>0</v>
      </c>
      <c r="AE38" s="449">
        <f t="shared" si="29"/>
        <v>0</v>
      </c>
      <c r="AF38" s="474"/>
      <c r="AG38" s="477"/>
      <c r="AH38" s="477"/>
      <c r="AI38" s="477"/>
      <c r="AJ38" s="477"/>
      <c r="AK38" s="477"/>
      <c r="AL38" s="478"/>
      <c r="AM38" s="478"/>
      <c r="AN38" s="555">
        <f t="shared" si="30"/>
        <v>0</v>
      </c>
      <c r="AO38" s="545">
        <f t="shared" si="21"/>
        <v>0</v>
      </c>
      <c r="AP38" s="454"/>
      <c r="AQ38" s="454"/>
      <c r="AR38" s="454"/>
      <c r="AS38" s="454"/>
      <c r="AT38" s="454"/>
      <c r="AU38" s="454"/>
      <c r="AV38" s="455"/>
      <c r="AW38" s="456">
        <f t="shared" si="31"/>
        <v>0</v>
      </c>
      <c r="AX38" s="457">
        <f t="shared" si="32"/>
        <v>0</v>
      </c>
      <c r="AY38" s="474"/>
      <c r="AZ38" s="477"/>
      <c r="BA38" s="477"/>
      <c r="BB38" s="477"/>
      <c r="BC38" s="477"/>
      <c r="BD38" s="478"/>
      <c r="BE38" s="548"/>
      <c r="BF38" s="486">
        <f t="shared" si="22"/>
        <v>0</v>
      </c>
      <c r="BG38" s="487">
        <f t="shared" si="23"/>
        <v>0</v>
      </c>
      <c r="BH38" s="474"/>
      <c r="BI38" s="474"/>
      <c r="BJ38" s="474"/>
      <c r="BK38" s="474"/>
      <c r="BL38" s="474"/>
      <c r="BM38" s="474"/>
      <c r="BN38" s="474"/>
      <c r="BO38" s="474"/>
      <c r="BP38" s="475"/>
      <c r="BQ38" s="550">
        <f t="shared" si="33"/>
        <v>0</v>
      </c>
      <c r="BR38" s="485">
        <f t="shared" si="34"/>
        <v>0</v>
      </c>
      <c r="BS38" s="474"/>
      <c r="BT38" s="477"/>
      <c r="BU38" s="477"/>
      <c r="BV38" s="477"/>
      <c r="BW38" s="477"/>
      <c r="BX38" s="478"/>
      <c r="BY38" s="478"/>
      <c r="BZ38" s="478"/>
      <c r="CA38" s="548"/>
      <c r="CB38" s="486">
        <f t="shared" si="35"/>
        <v>0</v>
      </c>
      <c r="CC38" s="487">
        <f t="shared" si="36"/>
        <v>0</v>
      </c>
      <c r="CD38" s="551">
        <f t="shared" si="37"/>
        <v>0</v>
      </c>
      <c r="CE38" s="467">
        <f t="shared" si="37"/>
        <v>0</v>
      </c>
      <c r="CF38" s="468">
        <f t="shared" si="38"/>
        <v>0</v>
      </c>
      <c r="CG38" s="556">
        <f t="shared" si="38"/>
        <v>0</v>
      </c>
    </row>
    <row r="39" spans="1:85" ht="24">
      <c r="A39" s="20">
        <v>11</v>
      </c>
      <c r="B39" s="52" t="s">
        <v>37</v>
      </c>
      <c r="C39" s="837">
        <v>3.11</v>
      </c>
      <c r="D39" s="579"/>
      <c r="E39" s="579"/>
      <c r="F39" s="579"/>
      <c r="G39" s="579"/>
      <c r="H39" s="579"/>
      <c r="I39" s="579"/>
      <c r="J39" s="580"/>
      <c r="K39" s="439">
        <f t="shared" si="24"/>
        <v>0</v>
      </c>
      <c r="L39" s="440">
        <f t="shared" si="25"/>
        <v>0</v>
      </c>
      <c r="M39" s="471"/>
      <c r="N39" s="472"/>
      <c r="O39" s="472"/>
      <c r="P39" s="472"/>
      <c r="Q39" s="472"/>
      <c r="R39" s="472"/>
      <c r="S39" s="492"/>
      <c r="T39" s="861">
        <f t="shared" si="26"/>
        <v>0</v>
      </c>
      <c r="U39" s="541">
        <f t="shared" si="27"/>
        <v>0</v>
      </c>
      <c r="V39" s="554"/>
      <c r="W39" s="474"/>
      <c r="X39" s="474"/>
      <c r="Y39" s="474"/>
      <c r="Z39" s="474"/>
      <c r="AA39" s="474"/>
      <c r="AB39" s="474"/>
      <c r="AC39" s="475"/>
      <c r="AD39" s="484">
        <f t="shared" si="28"/>
        <v>0</v>
      </c>
      <c r="AE39" s="449">
        <f t="shared" si="29"/>
        <v>0</v>
      </c>
      <c r="AF39" s="474"/>
      <c r="AG39" s="477"/>
      <c r="AH39" s="477"/>
      <c r="AI39" s="477"/>
      <c r="AJ39" s="477"/>
      <c r="AK39" s="477"/>
      <c r="AL39" s="478"/>
      <c r="AM39" s="478"/>
      <c r="AN39" s="555">
        <f t="shared" si="30"/>
        <v>0</v>
      </c>
      <c r="AO39" s="545">
        <f t="shared" si="21"/>
        <v>0</v>
      </c>
      <c r="AP39" s="454"/>
      <c r="AQ39" s="454"/>
      <c r="AR39" s="454"/>
      <c r="AS39" s="454"/>
      <c r="AT39" s="454"/>
      <c r="AU39" s="454"/>
      <c r="AV39" s="455"/>
      <c r="AW39" s="456">
        <f t="shared" si="31"/>
        <v>0</v>
      </c>
      <c r="AX39" s="457">
        <f t="shared" si="32"/>
        <v>0</v>
      </c>
      <c r="AY39" s="474"/>
      <c r="AZ39" s="477"/>
      <c r="BA39" s="477"/>
      <c r="BB39" s="477"/>
      <c r="BC39" s="477"/>
      <c r="BD39" s="478"/>
      <c r="BE39" s="548"/>
      <c r="BF39" s="486">
        <f t="shared" si="22"/>
        <v>0</v>
      </c>
      <c r="BG39" s="487">
        <f t="shared" si="23"/>
        <v>0</v>
      </c>
      <c r="BH39" s="474"/>
      <c r="BI39" s="474"/>
      <c r="BJ39" s="474"/>
      <c r="BK39" s="474"/>
      <c r="BL39" s="474"/>
      <c r="BM39" s="474"/>
      <c r="BN39" s="474"/>
      <c r="BO39" s="474"/>
      <c r="BP39" s="475"/>
      <c r="BQ39" s="550">
        <f t="shared" si="33"/>
        <v>0</v>
      </c>
      <c r="BR39" s="485">
        <f t="shared" si="34"/>
        <v>0</v>
      </c>
      <c r="BS39" s="474"/>
      <c r="BT39" s="477"/>
      <c r="BU39" s="477"/>
      <c r="BV39" s="477"/>
      <c r="BW39" s="477"/>
      <c r="BX39" s="478"/>
      <c r="BY39" s="478"/>
      <c r="BZ39" s="478"/>
      <c r="CA39" s="548"/>
      <c r="CB39" s="486">
        <f t="shared" si="35"/>
        <v>0</v>
      </c>
      <c r="CC39" s="487">
        <f t="shared" si="36"/>
        <v>0</v>
      </c>
      <c r="CD39" s="551">
        <f t="shared" si="37"/>
        <v>0</v>
      </c>
      <c r="CE39" s="467">
        <f t="shared" si="37"/>
        <v>0</v>
      </c>
      <c r="CF39" s="468">
        <f t="shared" si="38"/>
        <v>0</v>
      </c>
      <c r="CG39" s="556">
        <f t="shared" si="38"/>
        <v>0</v>
      </c>
    </row>
    <row r="40" spans="1:85" ht="24">
      <c r="A40" s="20">
        <v>12</v>
      </c>
      <c r="B40" s="54" t="s">
        <v>50</v>
      </c>
      <c r="C40" s="838">
        <v>6</v>
      </c>
      <c r="D40" s="581"/>
      <c r="E40" s="582"/>
      <c r="F40" s="582"/>
      <c r="G40" s="582"/>
      <c r="H40" s="582"/>
      <c r="I40" s="582"/>
      <c r="J40" s="581"/>
      <c r="K40" s="439">
        <f t="shared" si="24"/>
        <v>0</v>
      </c>
      <c r="L40" s="440">
        <f t="shared" si="25"/>
        <v>0</v>
      </c>
      <c r="M40" s="391"/>
      <c r="N40" s="574"/>
      <c r="O40" s="472"/>
      <c r="P40" s="472"/>
      <c r="Q40" s="472"/>
      <c r="R40" s="472"/>
      <c r="S40" s="492"/>
      <c r="T40" s="861">
        <f t="shared" si="26"/>
        <v>0</v>
      </c>
      <c r="U40" s="541">
        <f t="shared" si="27"/>
        <v>0</v>
      </c>
      <c r="V40" s="554"/>
      <c r="W40" s="474"/>
      <c r="X40" s="474"/>
      <c r="Y40" s="474"/>
      <c r="Z40" s="474"/>
      <c r="AA40" s="474"/>
      <c r="AB40" s="474"/>
      <c r="AC40" s="475"/>
      <c r="AD40" s="484">
        <f t="shared" si="28"/>
        <v>0</v>
      </c>
      <c r="AE40" s="449">
        <f t="shared" si="29"/>
        <v>0</v>
      </c>
      <c r="AF40" s="474"/>
      <c r="AG40" s="477"/>
      <c r="AH40" s="477"/>
      <c r="AI40" s="477"/>
      <c r="AJ40" s="477"/>
      <c r="AK40" s="477"/>
      <c r="AL40" s="478"/>
      <c r="AM40" s="478"/>
      <c r="AN40" s="555">
        <f t="shared" si="30"/>
        <v>0</v>
      </c>
      <c r="AO40" s="545">
        <f t="shared" si="21"/>
        <v>0</v>
      </c>
      <c r="AP40" s="454"/>
      <c r="AQ40" s="454"/>
      <c r="AR40" s="454"/>
      <c r="AS40" s="454"/>
      <c r="AT40" s="454"/>
      <c r="AU40" s="454"/>
      <c r="AV40" s="455"/>
      <c r="AW40" s="456">
        <f t="shared" si="31"/>
        <v>0</v>
      </c>
      <c r="AX40" s="457">
        <f t="shared" si="32"/>
        <v>0</v>
      </c>
      <c r="AY40" s="474"/>
      <c r="AZ40" s="477"/>
      <c r="BA40" s="477"/>
      <c r="BB40" s="583"/>
      <c r="BC40" s="477"/>
      <c r="BD40" s="478"/>
      <c r="BE40" s="548"/>
      <c r="BF40" s="486">
        <f t="shared" si="22"/>
        <v>0</v>
      </c>
      <c r="BG40" s="487">
        <f t="shared" si="23"/>
        <v>0</v>
      </c>
      <c r="BH40" s="474"/>
      <c r="BI40" s="474"/>
      <c r="BJ40" s="474"/>
      <c r="BK40" s="474"/>
      <c r="BL40" s="474"/>
      <c r="BM40" s="474"/>
      <c r="BN40" s="474"/>
      <c r="BO40" s="474"/>
      <c r="BP40" s="475"/>
      <c r="BQ40" s="550">
        <f t="shared" si="33"/>
        <v>0</v>
      </c>
      <c r="BR40" s="485">
        <f t="shared" si="34"/>
        <v>0</v>
      </c>
      <c r="BS40" s="474">
        <v>4</v>
      </c>
      <c r="BT40" s="477"/>
      <c r="BU40" s="477"/>
      <c r="BV40" s="477"/>
      <c r="BW40" s="477"/>
      <c r="BX40" s="478"/>
      <c r="BY40" s="478"/>
      <c r="BZ40" s="478"/>
      <c r="CA40" s="548"/>
      <c r="CB40" s="486">
        <f t="shared" si="35"/>
        <v>4</v>
      </c>
      <c r="CC40" s="487">
        <f t="shared" si="36"/>
        <v>24</v>
      </c>
      <c r="CD40" s="551">
        <f t="shared" si="37"/>
        <v>0</v>
      </c>
      <c r="CE40" s="467">
        <f t="shared" si="37"/>
        <v>0</v>
      </c>
      <c r="CF40" s="468">
        <f t="shared" si="38"/>
        <v>4</v>
      </c>
      <c r="CG40" s="556">
        <f t="shared" si="38"/>
        <v>24</v>
      </c>
    </row>
    <row r="41" spans="1:85" ht="24">
      <c r="A41" s="20">
        <v>13</v>
      </c>
      <c r="B41" s="54" t="s">
        <v>92</v>
      </c>
      <c r="C41" s="837">
        <v>7.81</v>
      </c>
      <c r="D41" s="579"/>
      <c r="E41" s="579"/>
      <c r="F41" s="579"/>
      <c r="G41" s="579"/>
      <c r="H41" s="579"/>
      <c r="I41" s="579"/>
      <c r="J41" s="580"/>
      <c r="K41" s="439">
        <f t="shared" si="24"/>
        <v>0</v>
      </c>
      <c r="L41" s="440">
        <f t="shared" si="25"/>
        <v>0</v>
      </c>
      <c r="M41" s="471"/>
      <c r="N41" s="472"/>
      <c r="O41" s="472"/>
      <c r="P41" s="472"/>
      <c r="Q41" s="472"/>
      <c r="R41" s="472"/>
      <c r="S41" s="492"/>
      <c r="T41" s="861">
        <f t="shared" si="26"/>
        <v>0</v>
      </c>
      <c r="U41" s="541">
        <f t="shared" si="27"/>
        <v>0</v>
      </c>
      <c r="V41" s="554"/>
      <c r="W41" s="474"/>
      <c r="X41" s="474"/>
      <c r="Y41" s="474"/>
      <c r="Z41" s="474"/>
      <c r="AA41" s="474"/>
      <c r="AB41" s="474"/>
      <c r="AC41" s="475"/>
      <c r="AD41" s="484">
        <f t="shared" si="28"/>
        <v>0</v>
      </c>
      <c r="AE41" s="449">
        <f t="shared" si="29"/>
        <v>0</v>
      </c>
      <c r="AF41" s="474"/>
      <c r="AG41" s="477"/>
      <c r="AH41" s="477"/>
      <c r="AI41" s="477"/>
      <c r="AJ41" s="477"/>
      <c r="AK41" s="477"/>
      <c r="AL41" s="478"/>
      <c r="AM41" s="478"/>
      <c r="AN41" s="555">
        <f t="shared" si="30"/>
        <v>0</v>
      </c>
      <c r="AO41" s="545">
        <f t="shared" si="21"/>
        <v>0</v>
      </c>
      <c r="AP41" s="454"/>
      <c r="AQ41" s="454"/>
      <c r="AR41" s="454"/>
      <c r="AS41" s="454"/>
      <c r="AT41" s="454"/>
      <c r="AU41" s="454"/>
      <c r="AV41" s="455"/>
      <c r="AW41" s="456">
        <f t="shared" si="31"/>
        <v>0</v>
      </c>
      <c r="AX41" s="457">
        <f t="shared" si="32"/>
        <v>0</v>
      </c>
      <c r="AY41" s="474"/>
      <c r="AZ41" s="477"/>
      <c r="BA41" s="477"/>
      <c r="BB41" s="287"/>
      <c r="BC41" s="477"/>
      <c r="BD41" s="478"/>
      <c r="BE41" s="548"/>
      <c r="BF41" s="486">
        <f t="shared" si="22"/>
        <v>0</v>
      </c>
      <c r="BG41" s="487">
        <f t="shared" si="23"/>
        <v>0</v>
      </c>
      <c r="BH41" s="474"/>
      <c r="BI41" s="474"/>
      <c r="BJ41" s="474"/>
      <c r="BK41" s="474"/>
      <c r="BL41" s="474"/>
      <c r="BM41" s="474"/>
      <c r="BN41" s="474"/>
      <c r="BO41" s="474"/>
      <c r="BP41" s="475"/>
      <c r="BQ41" s="550">
        <f t="shared" si="33"/>
        <v>0</v>
      </c>
      <c r="BR41" s="485">
        <f t="shared" si="34"/>
        <v>0</v>
      </c>
      <c r="BS41" s="474"/>
      <c r="BT41" s="477"/>
      <c r="BU41" s="477"/>
      <c r="BV41" s="477"/>
      <c r="BW41" s="477"/>
      <c r="BX41" s="478"/>
      <c r="BY41" s="478"/>
      <c r="BZ41" s="478"/>
      <c r="CA41" s="548"/>
      <c r="CB41" s="486">
        <f t="shared" si="35"/>
        <v>0</v>
      </c>
      <c r="CC41" s="487">
        <f t="shared" si="36"/>
        <v>0</v>
      </c>
      <c r="CD41" s="551">
        <f t="shared" si="37"/>
        <v>0</v>
      </c>
      <c r="CE41" s="467">
        <f t="shared" si="37"/>
        <v>0</v>
      </c>
      <c r="CF41" s="468">
        <f t="shared" si="38"/>
        <v>0</v>
      </c>
      <c r="CG41" s="556">
        <f t="shared" si="38"/>
        <v>0</v>
      </c>
    </row>
    <row r="42" spans="1:85" ht="24">
      <c r="A42" s="20">
        <v>14</v>
      </c>
      <c r="B42" s="54" t="s">
        <v>93</v>
      </c>
      <c r="C42" s="836">
        <v>8.6</v>
      </c>
      <c r="D42" s="557"/>
      <c r="E42" s="557"/>
      <c r="F42" s="557"/>
      <c r="G42" s="557"/>
      <c r="H42" s="557"/>
      <c r="I42" s="557"/>
      <c r="J42" s="558"/>
      <c r="K42" s="439">
        <f t="shared" si="24"/>
        <v>0</v>
      </c>
      <c r="L42" s="440">
        <f t="shared" si="25"/>
        <v>0</v>
      </c>
      <c r="M42" s="471"/>
      <c r="N42" s="472"/>
      <c r="O42" s="472"/>
      <c r="P42" s="472"/>
      <c r="Q42" s="472"/>
      <c r="R42" s="472"/>
      <c r="S42" s="492"/>
      <c r="T42" s="861">
        <f t="shared" si="26"/>
        <v>0</v>
      </c>
      <c r="U42" s="541">
        <f t="shared" si="27"/>
        <v>0</v>
      </c>
      <c r="V42" s="554"/>
      <c r="W42" s="474"/>
      <c r="X42" s="474"/>
      <c r="Y42" s="474"/>
      <c r="Z42" s="474"/>
      <c r="AA42" s="474"/>
      <c r="AB42" s="474"/>
      <c r="AC42" s="475"/>
      <c r="AD42" s="484">
        <f t="shared" si="28"/>
        <v>0</v>
      </c>
      <c r="AE42" s="449">
        <f t="shared" si="29"/>
        <v>0</v>
      </c>
      <c r="AF42" s="474"/>
      <c r="AG42" s="477"/>
      <c r="AH42" s="477"/>
      <c r="AI42" s="477"/>
      <c r="AJ42" s="477"/>
      <c r="AK42" s="477"/>
      <c r="AL42" s="478"/>
      <c r="AM42" s="478"/>
      <c r="AN42" s="555">
        <f t="shared" si="30"/>
        <v>0</v>
      </c>
      <c r="AO42" s="545">
        <f t="shared" si="21"/>
        <v>0</v>
      </c>
      <c r="AP42" s="454"/>
      <c r="AQ42" s="454"/>
      <c r="AR42" s="454"/>
      <c r="AS42" s="454"/>
      <c r="AT42" s="454"/>
      <c r="AU42" s="454"/>
      <c r="AV42" s="455"/>
      <c r="AW42" s="456">
        <f t="shared" si="31"/>
        <v>0</v>
      </c>
      <c r="AX42" s="457">
        <f t="shared" si="32"/>
        <v>0</v>
      </c>
      <c r="AY42" s="474"/>
      <c r="AZ42" s="477"/>
      <c r="BA42" s="477"/>
      <c r="BB42" s="477"/>
      <c r="BC42" s="477"/>
      <c r="BD42" s="478"/>
      <c r="BE42" s="548"/>
      <c r="BF42" s="486">
        <f t="shared" si="22"/>
        <v>0</v>
      </c>
      <c r="BG42" s="487">
        <f t="shared" si="23"/>
        <v>0</v>
      </c>
      <c r="BH42" s="474"/>
      <c r="BI42" s="474"/>
      <c r="BJ42" s="474"/>
      <c r="BK42" s="474"/>
      <c r="BL42" s="474"/>
      <c r="BM42" s="474"/>
      <c r="BN42" s="474"/>
      <c r="BO42" s="474"/>
      <c r="BP42" s="475"/>
      <c r="BQ42" s="550">
        <f t="shared" si="33"/>
        <v>0</v>
      </c>
      <c r="BR42" s="485">
        <f t="shared" si="34"/>
        <v>0</v>
      </c>
      <c r="BS42" s="474"/>
      <c r="BT42" s="477"/>
      <c r="BU42" s="477"/>
      <c r="BV42" s="477"/>
      <c r="BW42" s="477"/>
      <c r="BX42" s="478"/>
      <c r="BY42" s="478"/>
      <c r="BZ42" s="478"/>
      <c r="CA42" s="548"/>
      <c r="CB42" s="486">
        <f t="shared" si="35"/>
        <v>0</v>
      </c>
      <c r="CC42" s="487">
        <f t="shared" si="36"/>
        <v>0</v>
      </c>
      <c r="CD42" s="551">
        <f t="shared" si="37"/>
        <v>0</v>
      </c>
      <c r="CE42" s="467">
        <f t="shared" si="37"/>
        <v>0</v>
      </c>
      <c r="CF42" s="468">
        <f t="shared" si="38"/>
        <v>0</v>
      </c>
      <c r="CG42" s="556">
        <f t="shared" si="38"/>
        <v>0</v>
      </c>
    </row>
    <row r="43" spans="1:85" ht="24">
      <c r="A43" s="20">
        <v>15</v>
      </c>
      <c r="B43" s="52" t="s">
        <v>68</v>
      </c>
      <c r="C43" s="836">
        <v>25</v>
      </c>
      <c r="D43" s="557"/>
      <c r="E43" s="557"/>
      <c r="F43" s="557"/>
      <c r="G43" s="557"/>
      <c r="H43" s="557"/>
      <c r="I43" s="557"/>
      <c r="J43" s="558"/>
      <c r="K43" s="439">
        <f t="shared" si="24"/>
        <v>0</v>
      </c>
      <c r="L43" s="440">
        <f t="shared" si="25"/>
        <v>0</v>
      </c>
      <c r="M43" s="471"/>
      <c r="N43" s="472"/>
      <c r="O43" s="472"/>
      <c r="P43" s="472"/>
      <c r="Q43" s="472"/>
      <c r="R43" s="472"/>
      <c r="S43" s="492"/>
      <c r="T43" s="861">
        <f t="shared" si="26"/>
        <v>0</v>
      </c>
      <c r="U43" s="541">
        <f t="shared" si="27"/>
        <v>0</v>
      </c>
      <c r="V43" s="554"/>
      <c r="W43" s="474"/>
      <c r="X43" s="474"/>
      <c r="Y43" s="474"/>
      <c r="Z43" s="474"/>
      <c r="AA43" s="474"/>
      <c r="AB43" s="474"/>
      <c r="AC43" s="475"/>
      <c r="AD43" s="484">
        <f t="shared" si="28"/>
        <v>0</v>
      </c>
      <c r="AE43" s="449">
        <f t="shared" si="29"/>
        <v>0</v>
      </c>
      <c r="AF43" s="474"/>
      <c r="AG43" s="477"/>
      <c r="AH43" s="477"/>
      <c r="AI43" s="477"/>
      <c r="AJ43" s="477"/>
      <c r="AK43" s="477"/>
      <c r="AL43" s="478"/>
      <c r="AM43" s="478"/>
      <c r="AN43" s="555">
        <f t="shared" si="30"/>
        <v>0</v>
      </c>
      <c r="AO43" s="545">
        <f t="shared" si="21"/>
        <v>0</v>
      </c>
      <c r="AP43" s="454"/>
      <c r="AQ43" s="454"/>
      <c r="AR43" s="454"/>
      <c r="AS43" s="454"/>
      <c r="AT43" s="454"/>
      <c r="AU43" s="454"/>
      <c r="AV43" s="455"/>
      <c r="AW43" s="456">
        <f t="shared" si="31"/>
        <v>0</v>
      </c>
      <c r="AX43" s="457">
        <f t="shared" si="32"/>
        <v>0</v>
      </c>
      <c r="AY43" s="474"/>
      <c r="AZ43" s="477"/>
      <c r="BA43" s="477"/>
      <c r="BB43" s="477"/>
      <c r="BC43" s="477"/>
      <c r="BD43" s="478"/>
      <c r="BE43" s="548"/>
      <c r="BF43" s="486">
        <f t="shared" si="22"/>
        <v>0</v>
      </c>
      <c r="BG43" s="487">
        <f t="shared" si="23"/>
        <v>0</v>
      </c>
      <c r="BH43" s="474"/>
      <c r="BI43" s="474"/>
      <c r="BJ43" s="474"/>
      <c r="BK43" s="474"/>
      <c r="BL43" s="474"/>
      <c r="BM43" s="474"/>
      <c r="BN43" s="474"/>
      <c r="BO43" s="474"/>
      <c r="BP43" s="475"/>
      <c r="BQ43" s="550">
        <f t="shared" si="33"/>
        <v>0</v>
      </c>
      <c r="BR43" s="485">
        <f t="shared" si="34"/>
        <v>0</v>
      </c>
      <c r="BS43" s="474"/>
      <c r="BT43" s="477"/>
      <c r="BU43" s="477"/>
      <c r="BV43" s="477"/>
      <c r="BW43" s="477"/>
      <c r="BX43" s="478"/>
      <c r="BY43" s="478"/>
      <c r="BZ43" s="478"/>
      <c r="CA43" s="548"/>
      <c r="CB43" s="486">
        <f t="shared" si="35"/>
        <v>0</v>
      </c>
      <c r="CC43" s="487">
        <f t="shared" si="36"/>
        <v>0</v>
      </c>
      <c r="CD43" s="551">
        <f t="shared" si="37"/>
        <v>0</v>
      </c>
      <c r="CE43" s="467">
        <f t="shared" si="37"/>
        <v>0</v>
      </c>
      <c r="CF43" s="468">
        <f t="shared" si="38"/>
        <v>0</v>
      </c>
      <c r="CG43" s="556">
        <f t="shared" si="38"/>
        <v>0</v>
      </c>
    </row>
    <row r="44" spans="1:85" ht="24">
      <c r="A44" s="20">
        <v>16</v>
      </c>
      <c r="B44" s="52" t="s">
        <v>40</v>
      </c>
      <c r="C44" s="836">
        <v>5</v>
      </c>
      <c r="D44" s="557"/>
      <c r="E44" s="557"/>
      <c r="F44" s="557"/>
      <c r="G44" s="557"/>
      <c r="H44" s="557"/>
      <c r="I44" s="557"/>
      <c r="J44" s="558"/>
      <c r="K44" s="439">
        <f t="shared" si="24"/>
        <v>0</v>
      </c>
      <c r="L44" s="440">
        <f t="shared" si="25"/>
        <v>0</v>
      </c>
      <c r="M44" s="471"/>
      <c r="N44" s="472"/>
      <c r="O44" s="472"/>
      <c r="P44" s="472"/>
      <c r="Q44" s="472"/>
      <c r="R44" s="472"/>
      <c r="S44" s="492"/>
      <c r="T44" s="861">
        <f t="shared" si="26"/>
        <v>0</v>
      </c>
      <c r="U44" s="541">
        <f t="shared" si="27"/>
        <v>0</v>
      </c>
      <c r="V44" s="554"/>
      <c r="W44" s="474"/>
      <c r="X44" s="474"/>
      <c r="Y44" s="474"/>
      <c r="Z44" s="474"/>
      <c r="AA44" s="474"/>
      <c r="AB44" s="474"/>
      <c r="AC44" s="475"/>
      <c r="AD44" s="484">
        <f t="shared" si="28"/>
        <v>0</v>
      </c>
      <c r="AE44" s="449">
        <f t="shared" si="29"/>
        <v>0</v>
      </c>
      <c r="AF44" s="474"/>
      <c r="AG44" s="477"/>
      <c r="AH44" s="477"/>
      <c r="AI44" s="477"/>
      <c r="AJ44" s="477"/>
      <c r="AK44" s="477"/>
      <c r="AL44" s="478"/>
      <c r="AM44" s="478"/>
      <c r="AN44" s="555">
        <f t="shared" si="30"/>
        <v>0</v>
      </c>
      <c r="AO44" s="545">
        <f t="shared" si="21"/>
        <v>0</v>
      </c>
      <c r="AP44" s="454"/>
      <c r="AQ44" s="454"/>
      <c r="AR44" s="454"/>
      <c r="AS44" s="454"/>
      <c r="AT44" s="454"/>
      <c r="AU44" s="454"/>
      <c r="AV44" s="455"/>
      <c r="AW44" s="456">
        <f t="shared" si="31"/>
        <v>0</v>
      </c>
      <c r="AX44" s="457">
        <f t="shared" si="32"/>
        <v>0</v>
      </c>
      <c r="AY44" s="474"/>
      <c r="AZ44" s="477"/>
      <c r="BA44" s="477"/>
      <c r="BB44" s="477"/>
      <c r="BC44" s="477"/>
      <c r="BD44" s="478"/>
      <c r="BE44" s="548"/>
      <c r="BF44" s="486">
        <f t="shared" si="22"/>
        <v>0</v>
      </c>
      <c r="BG44" s="487">
        <f t="shared" si="23"/>
        <v>0</v>
      </c>
      <c r="BH44" s="474"/>
      <c r="BI44" s="474"/>
      <c r="BJ44" s="474"/>
      <c r="BK44" s="474"/>
      <c r="BL44" s="474"/>
      <c r="BM44" s="474"/>
      <c r="BN44" s="474"/>
      <c r="BO44" s="474"/>
      <c r="BP44" s="475"/>
      <c r="BQ44" s="550">
        <f t="shared" si="33"/>
        <v>0</v>
      </c>
      <c r="BR44" s="485">
        <f t="shared" si="34"/>
        <v>0</v>
      </c>
      <c r="BS44" s="474"/>
      <c r="BT44" s="477"/>
      <c r="BU44" s="477"/>
      <c r="BV44" s="477"/>
      <c r="BW44" s="477"/>
      <c r="BX44" s="478"/>
      <c r="BY44" s="478"/>
      <c r="BZ44" s="478"/>
      <c r="CA44" s="548"/>
      <c r="CB44" s="486">
        <f t="shared" si="35"/>
        <v>0</v>
      </c>
      <c r="CC44" s="487">
        <f t="shared" si="36"/>
        <v>0</v>
      </c>
      <c r="CD44" s="551">
        <f t="shared" si="37"/>
        <v>0</v>
      </c>
      <c r="CE44" s="467">
        <f t="shared" si="37"/>
        <v>0</v>
      </c>
      <c r="CF44" s="468">
        <f t="shared" si="38"/>
        <v>0</v>
      </c>
      <c r="CG44" s="556">
        <f t="shared" si="38"/>
        <v>0</v>
      </c>
    </row>
    <row r="45" spans="1:85" ht="24">
      <c r="A45" s="20">
        <v>17</v>
      </c>
      <c r="B45" s="52" t="s">
        <v>39</v>
      </c>
      <c r="C45" s="836">
        <v>118.45</v>
      </c>
      <c r="D45" s="557"/>
      <c r="E45" s="557"/>
      <c r="F45" s="557"/>
      <c r="G45" s="557"/>
      <c r="H45" s="557"/>
      <c r="I45" s="557"/>
      <c r="J45" s="558"/>
      <c r="K45" s="439">
        <f t="shared" si="24"/>
        <v>0</v>
      </c>
      <c r="L45" s="440">
        <f t="shared" si="25"/>
        <v>0</v>
      </c>
      <c r="M45" s="471"/>
      <c r="N45" s="472"/>
      <c r="O45" s="472"/>
      <c r="P45" s="472"/>
      <c r="Q45" s="472"/>
      <c r="R45" s="472"/>
      <c r="S45" s="492"/>
      <c r="T45" s="861">
        <f t="shared" si="26"/>
        <v>0</v>
      </c>
      <c r="U45" s="541">
        <f t="shared" si="27"/>
        <v>0</v>
      </c>
      <c r="V45" s="554"/>
      <c r="W45" s="474"/>
      <c r="X45" s="474"/>
      <c r="Y45" s="474"/>
      <c r="Z45" s="474"/>
      <c r="AA45" s="474"/>
      <c r="AB45" s="474"/>
      <c r="AC45" s="475"/>
      <c r="AD45" s="484">
        <f t="shared" si="28"/>
        <v>0</v>
      </c>
      <c r="AE45" s="449">
        <f t="shared" si="29"/>
        <v>0</v>
      </c>
      <c r="AF45" s="474"/>
      <c r="AG45" s="477"/>
      <c r="AH45" s="477"/>
      <c r="AI45" s="477"/>
      <c r="AJ45" s="477"/>
      <c r="AK45" s="477"/>
      <c r="AL45" s="478"/>
      <c r="AM45" s="478"/>
      <c r="AN45" s="555">
        <f t="shared" si="30"/>
        <v>0</v>
      </c>
      <c r="AO45" s="545">
        <f t="shared" si="21"/>
        <v>0</v>
      </c>
      <c r="AP45" s="454"/>
      <c r="AQ45" s="454"/>
      <c r="AR45" s="454"/>
      <c r="AS45" s="454"/>
      <c r="AT45" s="454"/>
      <c r="AU45" s="454"/>
      <c r="AV45" s="455"/>
      <c r="AW45" s="456">
        <f t="shared" si="31"/>
        <v>0</v>
      </c>
      <c r="AX45" s="457">
        <f t="shared" si="32"/>
        <v>0</v>
      </c>
      <c r="AY45" s="474"/>
      <c r="AZ45" s="477"/>
      <c r="BA45" s="477"/>
      <c r="BB45" s="477"/>
      <c r="BC45" s="477"/>
      <c r="BD45" s="478"/>
      <c r="BE45" s="548"/>
      <c r="BF45" s="486">
        <f t="shared" si="22"/>
        <v>0</v>
      </c>
      <c r="BG45" s="487">
        <f t="shared" si="23"/>
        <v>0</v>
      </c>
      <c r="BH45" s="474"/>
      <c r="BI45" s="474"/>
      <c r="BJ45" s="474"/>
      <c r="BK45" s="474"/>
      <c r="BL45" s="474"/>
      <c r="BM45" s="474"/>
      <c r="BN45" s="474"/>
      <c r="BO45" s="474"/>
      <c r="BP45" s="475"/>
      <c r="BQ45" s="550">
        <f t="shared" si="33"/>
        <v>0</v>
      </c>
      <c r="BR45" s="485">
        <f t="shared" si="34"/>
        <v>0</v>
      </c>
      <c r="BS45" s="474"/>
      <c r="BT45" s="477"/>
      <c r="BU45" s="477"/>
      <c r="BV45" s="477"/>
      <c r="BW45" s="477"/>
      <c r="BX45" s="478"/>
      <c r="BY45" s="478"/>
      <c r="BZ45" s="478"/>
      <c r="CA45" s="548"/>
      <c r="CB45" s="486">
        <f t="shared" si="35"/>
        <v>0</v>
      </c>
      <c r="CC45" s="487">
        <f t="shared" si="36"/>
        <v>0</v>
      </c>
      <c r="CD45" s="551">
        <f t="shared" si="37"/>
        <v>0</v>
      </c>
      <c r="CE45" s="467">
        <f t="shared" si="37"/>
        <v>0</v>
      </c>
      <c r="CF45" s="468">
        <f t="shared" si="38"/>
        <v>0</v>
      </c>
      <c r="CG45" s="556">
        <f t="shared" si="38"/>
        <v>0</v>
      </c>
    </row>
    <row r="46" spans="1:85" ht="24">
      <c r="A46" s="20">
        <v>18</v>
      </c>
      <c r="B46" s="52" t="s">
        <v>47</v>
      </c>
      <c r="C46" s="836">
        <f>220</f>
        <v>220</v>
      </c>
      <c r="D46" s="557"/>
      <c r="E46" s="557"/>
      <c r="F46" s="557"/>
      <c r="G46" s="557"/>
      <c r="H46" s="557"/>
      <c r="I46" s="557"/>
      <c r="J46" s="558"/>
      <c r="K46" s="439">
        <f t="shared" si="24"/>
        <v>0</v>
      </c>
      <c r="L46" s="440">
        <f t="shared" si="25"/>
        <v>0</v>
      </c>
      <c r="M46" s="471"/>
      <c r="N46" s="472"/>
      <c r="O46" s="472"/>
      <c r="P46" s="472"/>
      <c r="Q46" s="472"/>
      <c r="R46" s="472"/>
      <c r="S46" s="492"/>
      <c r="T46" s="861">
        <f t="shared" si="26"/>
        <v>0</v>
      </c>
      <c r="U46" s="541">
        <f t="shared" si="27"/>
        <v>0</v>
      </c>
      <c r="V46" s="554"/>
      <c r="W46" s="474"/>
      <c r="X46" s="474"/>
      <c r="Y46" s="474"/>
      <c r="Z46" s="474"/>
      <c r="AA46" s="474"/>
      <c r="AB46" s="474"/>
      <c r="AC46" s="475"/>
      <c r="AD46" s="484">
        <f t="shared" si="28"/>
        <v>0</v>
      </c>
      <c r="AE46" s="449">
        <f t="shared" si="29"/>
        <v>0</v>
      </c>
      <c r="AF46" s="474"/>
      <c r="AG46" s="477"/>
      <c r="AH46" s="477"/>
      <c r="AI46" s="477"/>
      <c r="AJ46" s="477"/>
      <c r="AK46" s="477"/>
      <c r="AL46" s="478"/>
      <c r="AM46" s="478"/>
      <c r="AN46" s="555">
        <f t="shared" si="30"/>
        <v>0</v>
      </c>
      <c r="AO46" s="545">
        <f t="shared" si="21"/>
        <v>0</v>
      </c>
      <c r="AP46" s="454"/>
      <c r="AQ46" s="454"/>
      <c r="AR46" s="454"/>
      <c r="AS46" s="454"/>
      <c r="AT46" s="454"/>
      <c r="AU46" s="454"/>
      <c r="AV46" s="455"/>
      <c r="AW46" s="456">
        <f t="shared" si="31"/>
        <v>0</v>
      </c>
      <c r="AX46" s="457">
        <f t="shared" si="32"/>
        <v>0</v>
      </c>
      <c r="AY46" s="474"/>
      <c r="AZ46" s="477"/>
      <c r="BA46" s="477"/>
      <c r="BB46" s="477"/>
      <c r="BC46" s="477"/>
      <c r="BD46" s="478"/>
      <c r="BE46" s="548"/>
      <c r="BF46" s="486">
        <f t="shared" si="22"/>
        <v>0</v>
      </c>
      <c r="BG46" s="487">
        <f t="shared" si="23"/>
        <v>0</v>
      </c>
      <c r="BH46" s="474"/>
      <c r="BI46" s="474"/>
      <c r="BJ46" s="474"/>
      <c r="BK46" s="474"/>
      <c r="BL46" s="474"/>
      <c r="BM46" s="474"/>
      <c r="BN46" s="474"/>
      <c r="BO46" s="474"/>
      <c r="BP46" s="475"/>
      <c r="BQ46" s="550">
        <f t="shared" si="33"/>
        <v>0</v>
      </c>
      <c r="BR46" s="485">
        <f t="shared" si="34"/>
        <v>0</v>
      </c>
      <c r="BS46" s="474"/>
      <c r="BT46" s="477"/>
      <c r="BU46" s="477"/>
      <c r="BV46" s="477"/>
      <c r="BW46" s="477"/>
      <c r="BX46" s="478"/>
      <c r="BY46" s="478"/>
      <c r="BZ46" s="478"/>
      <c r="CA46" s="548"/>
      <c r="CB46" s="486">
        <f t="shared" si="35"/>
        <v>0</v>
      </c>
      <c r="CC46" s="487">
        <f t="shared" si="36"/>
        <v>0</v>
      </c>
      <c r="CD46" s="551">
        <f t="shared" si="37"/>
        <v>0</v>
      </c>
      <c r="CE46" s="467">
        <f t="shared" si="37"/>
        <v>0</v>
      </c>
      <c r="CF46" s="468">
        <f t="shared" si="38"/>
        <v>0</v>
      </c>
      <c r="CG46" s="556">
        <f t="shared" si="38"/>
        <v>0</v>
      </c>
    </row>
    <row r="47" spans="1:85" ht="24">
      <c r="A47" s="20">
        <v>19</v>
      </c>
      <c r="B47" s="585"/>
      <c r="C47" s="586"/>
      <c r="D47" s="557"/>
      <c r="E47" s="557"/>
      <c r="F47" s="557"/>
      <c r="G47" s="557"/>
      <c r="H47" s="557"/>
      <c r="I47" s="557"/>
      <c r="J47" s="558"/>
      <c r="K47" s="439">
        <f t="shared" si="24"/>
        <v>0</v>
      </c>
      <c r="L47" s="440">
        <f t="shared" si="25"/>
        <v>0</v>
      </c>
      <c r="M47" s="471"/>
      <c r="N47" s="472"/>
      <c r="O47" s="472"/>
      <c r="P47" s="472"/>
      <c r="Q47" s="472"/>
      <c r="R47" s="472"/>
      <c r="S47" s="492"/>
      <c r="T47" s="861">
        <f t="shared" si="26"/>
        <v>0</v>
      </c>
      <c r="U47" s="541">
        <f t="shared" si="27"/>
        <v>0</v>
      </c>
      <c r="V47" s="554"/>
      <c r="W47" s="474"/>
      <c r="X47" s="474"/>
      <c r="Y47" s="474"/>
      <c r="Z47" s="474"/>
      <c r="AA47" s="474"/>
      <c r="AB47" s="474"/>
      <c r="AC47" s="475"/>
      <c r="AD47" s="484">
        <f t="shared" si="28"/>
        <v>0</v>
      </c>
      <c r="AE47" s="449">
        <f t="shared" si="29"/>
        <v>0</v>
      </c>
      <c r="AF47" s="474"/>
      <c r="AG47" s="477"/>
      <c r="AH47" s="477"/>
      <c r="AI47" s="477"/>
      <c r="AJ47" s="477"/>
      <c r="AK47" s="477"/>
      <c r="AL47" s="478"/>
      <c r="AM47" s="478"/>
      <c r="AN47" s="555">
        <f t="shared" si="30"/>
        <v>0</v>
      </c>
      <c r="AO47" s="545">
        <f t="shared" si="21"/>
        <v>0</v>
      </c>
      <c r="AP47" s="454"/>
      <c r="AQ47" s="454"/>
      <c r="AR47" s="454"/>
      <c r="AS47" s="454"/>
      <c r="AT47" s="454"/>
      <c r="AU47" s="454"/>
      <c r="AV47" s="455"/>
      <c r="AW47" s="456">
        <f t="shared" si="31"/>
        <v>0</v>
      </c>
      <c r="AX47" s="457">
        <f t="shared" si="32"/>
        <v>0</v>
      </c>
      <c r="AY47" s="474"/>
      <c r="AZ47" s="477"/>
      <c r="BA47" s="477"/>
      <c r="BB47" s="477"/>
      <c r="BC47" s="477"/>
      <c r="BD47" s="478"/>
      <c r="BE47" s="548"/>
      <c r="BF47" s="486">
        <f t="shared" si="22"/>
        <v>0</v>
      </c>
      <c r="BG47" s="487">
        <f t="shared" si="23"/>
        <v>0</v>
      </c>
      <c r="BH47" s="474"/>
      <c r="BI47" s="474"/>
      <c r="BJ47" s="474"/>
      <c r="BK47" s="474"/>
      <c r="BL47" s="474"/>
      <c r="BM47" s="474"/>
      <c r="BN47" s="474"/>
      <c r="BO47" s="474"/>
      <c r="BP47" s="475"/>
      <c r="BQ47" s="550">
        <f t="shared" si="33"/>
        <v>0</v>
      </c>
      <c r="BR47" s="485">
        <f t="shared" si="34"/>
        <v>0</v>
      </c>
      <c r="BS47" s="474"/>
      <c r="BT47" s="477"/>
      <c r="BU47" s="477"/>
      <c r="BV47" s="477"/>
      <c r="BW47" s="477"/>
      <c r="BX47" s="478"/>
      <c r="BY47" s="478"/>
      <c r="BZ47" s="478"/>
      <c r="CA47" s="548"/>
      <c r="CB47" s="486">
        <f t="shared" si="35"/>
        <v>0</v>
      </c>
      <c r="CC47" s="487">
        <f t="shared" si="36"/>
        <v>0</v>
      </c>
      <c r="CD47" s="551">
        <f t="shared" si="37"/>
        <v>0</v>
      </c>
      <c r="CE47" s="467">
        <f t="shared" si="37"/>
        <v>0</v>
      </c>
      <c r="CF47" s="468">
        <f t="shared" si="38"/>
        <v>0</v>
      </c>
      <c r="CG47" s="556">
        <f t="shared" si="38"/>
        <v>0</v>
      </c>
    </row>
    <row r="48" spans="1:85" ht="24" hidden="1">
      <c r="A48" s="20">
        <v>20</v>
      </c>
      <c r="B48" s="585"/>
      <c r="C48" s="586"/>
      <c r="D48" s="557"/>
      <c r="E48" s="557"/>
      <c r="F48" s="557"/>
      <c r="G48" s="557"/>
      <c r="H48" s="557"/>
      <c r="I48" s="557"/>
      <c r="J48" s="558"/>
      <c r="K48" s="439">
        <f t="shared" si="24"/>
        <v>0</v>
      </c>
      <c r="L48" s="440">
        <f t="shared" si="25"/>
        <v>0</v>
      </c>
      <c r="M48" s="471"/>
      <c r="N48" s="472"/>
      <c r="O48" s="472"/>
      <c r="P48" s="472"/>
      <c r="Q48" s="472"/>
      <c r="R48" s="472"/>
      <c r="S48" s="492"/>
      <c r="T48" s="861">
        <f t="shared" si="26"/>
        <v>0</v>
      </c>
      <c r="U48" s="541">
        <f t="shared" si="27"/>
        <v>0</v>
      </c>
      <c r="V48" s="554"/>
      <c r="W48" s="474"/>
      <c r="X48" s="474"/>
      <c r="Y48" s="474"/>
      <c r="Z48" s="474"/>
      <c r="AA48" s="474"/>
      <c r="AB48" s="474"/>
      <c r="AC48" s="475"/>
      <c r="AD48" s="484">
        <f t="shared" si="28"/>
        <v>0</v>
      </c>
      <c r="AE48" s="449">
        <f t="shared" si="29"/>
        <v>0</v>
      </c>
      <c r="AF48" s="474"/>
      <c r="AG48" s="477"/>
      <c r="AH48" s="477"/>
      <c r="AI48" s="477"/>
      <c r="AJ48" s="477"/>
      <c r="AK48" s="477"/>
      <c r="AL48" s="478"/>
      <c r="AM48" s="478"/>
      <c r="AN48" s="555">
        <f t="shared" si="30"/>
        <v>0</v>
      </c>
      <c r="AO48" s="545">
        <f t="shared" si="21"/>
        <v>0</v>
      </c>
      <c r="AP48" s="454"/>
      <c r="AQ48" s="454"/>
      <c r="AR48" s="454"/>
      <c r="AS48" s="454"/>
      <c r="AT48" s="454"/>
      <c r="AU48" s="454"/>
      <c r="AV48" s="455"/>
      <c r="AW48" s="456">
        <f t="shared" si="31"/>
        <v>0</v>
      </c>
      <c r="AX48" s="457">
        <f t="shared" si="32"/>
        <v>0</v>
      </c>
      <c r="AY48" s="474"/>
      <c r="AZ48" s="477"/>
      <c r="BA48" s="477"/>
      <c r="BB48" s="477"/>
      <c r="BC48" s="477"/>
      <c r="BD48" s="478"/>
      <c r="BE48" s="548"/>
      <c r="BF48" s="486">
        <f t="shared" si="22"/>
        <v>0</v>
      </c>
      <c r="BG48" s="487">
        <f t="shared" si="23"/>
        <v>0</v>
      </c>
      <c r="BH48" s="474"/>
      <c r="BI48" s="474"/>
      <c r="BJ48" s="474"/>
      <c r="BK48" s="474"/>
      <c r="BL48" s="474"/>
      <c r="BM48" s="474"/>
      <c r="BN48" s="474"/>
      <c r="BO48" s="474"/>
      <c r="BP48" s="475"/>
      <c r="BQ48" s="550">
        <f t="shared" si="33"/>
        <v>0</v>
      </c>
      <c r="BR48" s="485">
        <f t="shared" si="34"/>
        <v>0</v>
      </c>
      <c r="BS48" s="474"/>
      <c r="BT48" s="477"/>
      <c r="BU48" s="477"/>
      <c r="BV48" s="477"/>
      <c r="BW48" s="477"/>
      <c r="BX48" s="478"/>
      <c r="BY48" s="478"/>
      <c r="BZ48" s="478"/>
      <c r="CA48" s="548"/>
      <c r="CB48" s="486">
        <f t="shared" si="35"/>
        <v>0</v>
      </c>
      <c r="CC48" s="487">
        <f t="shared" si="36"/>
        <v>0</v>
      </c>
      <c r="CD48" s="551">
        <f t="shared" si="37"/>
        <v>0</v>
      </c>
      <c r="CE48" s="467">
        <f t="shared" si="37"/>
        <v>0</v>
      </c>
      <c r="CF48" s="468">
        <f t="shared" si="38"/>
        <v>0</v>
      </c>
      <c r="CG48" s="556">
        <f t="shared" si="38"/>
        <v>0</v>
      </c>
    </row>
    <row r="49" spans="1:85" ht="24" hidden="1">
      <c r="A49" s="20">
        <v>21</v>
      </c>
      <c r="B49" s="585"/>
      <c r="C49" s="586"/>
      <c r="D49" s="557"/>
      <c r="E49" s="557"/>
      <c r="F49" s="557"/>
      <c r="G49" s="557"/>
      <c r="H49" s="557"/>
      <c r="I49" s="557"/>
      <c r="J49" s="558"/>
      <c r="K49" s="439">
        <f t="shared" si="24"/>
        <v>0</v>
      </c>
      <c r="L49" s="440">
        <f t="shared" si="25"/>
        <v>0</v>
      </c>
      <c r="M49" s="471"/>
      <c r="N49" s="472"/>
      <c r="O49" s="472"/>
      <c r="P49" s="472"/>
      <c r="Q49" s="472"/>
      <c r="R49" s="472"/>
      <c r="S49" s="492"/>
      <c r="T49" s="861">
        <f t="shared" si="26"/>
        <v>0</v>
      </c>
      <c r="U49" s="541">
        <f t="shared" si="27"/>
        <v>0</v>
      </c>
      <c r="V49" s="554"/>
      <c r="W49" s="474"/>
      <c r="X49" s="474"/>
      <c r="Y49" s="474"/>
      <c r="Z49" s="474"/>
      <c r="AA49" s="474"/>
      <c r="AB49" s="474"/>
      <c r="AC49" s="475"/>
      <c r="AD49" s="484">
        <f t="shared" si="28"/>
        <v>0</v>
      </c>
      <c r="AE49" s="449">
        <f t="shared" si="29"/>
        <v>0</v>
      </c>
      <c r="AF49" s="474"/>
      <c r="AG49" s="477"/>
      <c r="AH49" s="477"/>
      <c r="AI49" s="477"/>
      <c r="AJ49" s="477"/>
      <c r="AK49" s="477"/>
      <c r="AL49" s="478"/>
      <c r="AM49" s="478"/>
      <c r="AN49" s="555">
        <f t="shared" si="30"/>
        <v>0</v>
      </c>
      <c r="AO49" s="545">
        <f t="shared" si="21"/>
        <v>0</v>
      </c>
      <c r="AP49" s="474"/>
      <c r="AQ49" s="474"/>
      <c r="AR49" s="474"/>
      <c r="AS49" s="474"/>
      <c r="AT49" s="474"/>
      <c r="AU49" s="474"/>
      <c r="AV49" s="475"/>
      <c r="AW49" s="456">
        <f t="shared" si="31"/>
        <v>0</v>
      </c>
      <c r="AX49" s="457">
        <f t="shared" si="32"/>
        <v>0</v>
      </c>
      <c r="AY49" s="474"/>
      <c r="AZ49" s="477"/>
      <c r="BA49" s="477"/>
      <c r="BB49" s="477"/>
      <c r="BC49" s="477"/>
      <c r="BD49" s="477"/>
      <c r="BE49" s="548"/>
      <c r="BF49" s="486">
        <f t="shared" si="22"/>
        <v>0</v>
      </c>
      <c r="BG49" s="487">
        <f t="shared" si="23"/>
        <v>0</v>
      </c>
      <c r="BH49" s="474"/>
      <c r="BI49" s="474"/>
      <c r="BJ49" s="474"/>
      <c r="BK49" s="474"/>
      <c r="BL49" s="474"/>
      <c r="BM49" s="474"/>
      <c r="BN49" s="474"/>
      <c r="BO49" s="474"/>
      <c r="BP49" s="475"/>
      <c r="BQ49" s="550">
        <f t="shared" si="33"/>
        <v>0</v>
      </c>
      <c r="BR49" s="485">
        <f t="shared" si="34"/>
        <v>0</v>
      </c>
      <c r="BS49" s="474"/>
      <c r="BT49" s="477"/>
      <c r="BU49" s="477"/>
      <c r="BV49" s="477"/>
      <c r="BW49" s="477"/>
      <c r="BX49" s="478"/>
      <c r="BY49" s="478"/>
      <c r="BZ49" s="478"/>
      <c r="CA49" s="548"/>
      <c r="CB49" s="486">
        <f t="shared" si="35"/>
        <v>0</v>
      </c>
      <c r="CC49" s="487">
        <f t="shared" si="36"/>
        <v>0</v>
      </c>
      <c r="CD49" s="551">
        <f t="shared" si="37"/>
        <v>0</v>
      </c>
      <c r="CE49" s="467">
        <f t="shared" si="37"/>
        <v>0</v>
      </c>
      <c r="CF49" s="468">
        <f t="shared" si="38"/>
        <v>0</v>
      </c>
      <c r="CG49" s="556">
        <f t="shared" si="38"/>
        <v>0</v>
      </c>
    </row>
    <row r="50" spans="1:85" ht="24" hidden="1">
      <c r="A50" s="20">
        <v>22</v>
      </c>
      <c r="B50" s="585"/>
      <c r="C50" s="586"/>
      <c r="D50" s="557"/>
      <c r="E50" s="557"/>
      <c r="F50" s="557"/>
      <c r="G50" s="557"/>
      <c r="H50" s="557"/>
      <c r="I50" s="557"/>
      <c r="J50" s="558"/>
      <c r="K50" s="439">
        <f t="shared" si="24"/>
        <v>0</v>
      </c>
      <c r="L50" s="440">
        <f t="shared" si="25"/>
        <v>0</v>
      </c>
      <c r="M50" s="471"/>
      <c r="N50" s="472"/>
      <c r="O50" s="472"/>
      <c r="P50" s="472"/>
      <c r="Q50" s="472"/>
      <c r="R50" s="472"/>
      <c r="S50" s="492"/>
      <c r="T50" s="861">
        <f t="shared" si="26"/>
        <v>0</v>
      </c>
      <c r="U50" s="541">
        <f t="shared" si="27"/>
        <v>0</v>
      </c>
      <c r="V50" s="554"/>
      <c r="W50" s="474"/>
      <c r="X50" s="474"/>
      <c r="Y50" s="474"/>
      <c r="Z50" s="474"/>
      <c r="AA50" s="474"/>
      <c r="AB50" s="474"/>
      <c r="AC50" s="475"/>
      <c r="AD50" s="484">
        <f t="shared" si="28"/>
        <v>0</v>
      </c>
      <c r="AE50" s="449">
        <f t="shared" si="29"/>
        <v>0</v>
      </c>
      <c r="AF50" s="474"/>
      <c r="AG50" s="477"/>
      <c r="AH50" s="477"/>
      <c r="AI50" s="477"/>
      <c r="AJ50" s="477"/>
      <c r="AK50" s="477"/>
      <c r="AL50" s="478"/>
      <c r="AM50" s="478"/>
      <c r="AN50" s="555">
        <f t="shared" si="30"/>
        <v>0</v>
      </c>
      <c r="AO50" s="545">
        <f t="shared" si="21"/>
        <v>0</v>
      </c>
      <c r="AP50" s="474"/>
      <c r="AQ50" s="474"/>
      <c r="AR50" s="474"/>
      <c r="AS50" s="474"/>
      <c r="AT50" s="474"/>
      <c r="AU50" s="474"/>
      <c r="AV50" s="475"/>
      <c r="AW50" s="456">
        <f t="shared" si="31"/>
        <v>0</v>
      </c>
      <c r="AX50" s="457">
        <f t="shared" si="32"/>
        <v>0</v>
      </c>
      <c r="AY50" s="474"/>
      <c r="AZ50" s="477"/>
      <c r="BA50" s="477"/>
      <c r="BB50" s="477"/>
      <c r="BC50" s="477"/>
      <c r="BD50" s="578"/>
      <c r="BE50" s="548"/>
      <c r="BF50" s="486">
        <f t="shared" si="22"/>
        <v>0</v>
      </c>
      <c r="BG50" s="487">
        <f t="shared" si="23"/>
        <v>0</v>
      </c>
      <c r="BH50" s="474"/>
      <c r="BI50" s="474"/>
      <c r="BJ50" s="474"/>
      <c r="BK50" s="474"/>
      <c r="BL50" s="474"/>
      <c r="BM50" s="474"/>
      <c r="BN50" s="474"/>
      <c r="BO50" s="474"/>
      <c r="BP50" s="475"/>
      <c r="BQ50" s="550">
        <f t="shared" si="33"/>
        <v>0</v>
      </c>
      <c r="BR50" s="485">
        <f t="shared" si="34"/>
        <v>0</v>
      </c>
      <c r="BS50" s="474"/>
      <c r="BT50" s="477"/>
      <c r="BU50" s="477"/>
      <c r="BV50" s="477"/>
      <c r="BW50" s="477"/>
      <c r="BX50" s="478"/>
      <c r="BY50" s="478"/>
      <c r="BZ50" s="478"/>
      <c r="CA50" s="548"/>
      <c r="CB50" s="486">
        <f t="shared" si="35"/>
        <v>0</v>
      </c>
      <c r="CC50" s="487">
        <f t="shared" si="36"/>
        <v>0</v>
      </c>
      <c r="CD50" s="551">
        <f t="shared" si="37"/>
        <v>0</v>
      </c>
      <c r="CE50" s="467">
        <f t="shared" si="37"/>
        <v>0</v>
      </c>
      <c r="CF50" s="468">
        <f t="shared" si="38"/>
        <v>0</v>
      </c>
      <c r="CG50" s="556">
        <f t="shared" si="38"/>
        <v>0</v>
      </c>
    </row>
    <row r="51" spans="1:85" ht="24" hidden="1">
      <c r="A51" s="20">
        <v>23</v>
      </c>
      <c r="B51" s="585"/>
      <c r="C51" s="586"/>
      <c r="D51" s="557"/>
      <c r="E51" s="557"/>
      <c r="F51" s="557"/>
      <c r="G51" s="557"/>
      <c r="H51" s="557"/>
      <c r="I51" s="557"/>
      <c r="J51" s="558"/>
      <c r="K51" s="439">
        <f t="shared" si="24"/>
        <v>0</v>
      </c>
      <c r="L51" s="440">
        <f t="shared" si="25"/>
        <v>0</v>
      </c>
      <c r="M51" s="471"/>
      <c r="N51" s="472"/>
      <c r="O51" s="472"/>
      <c r="P51" s="472"/>
      <c r="Q51" s="472"/>
      <c r="R51" s="472"/>
      <c r="S51" s="492"/>
      <c r="T51" s="861">
        <f t="shared" si="26"/>
        <v>0</v>
      </c>
      <c r="U51" s="541">
        <f t="shared" si="27"/>
        <v>0</v>
      </c>
      <c r="V51" s="554"/>
      <c r="W51" s="474"/>
      <c r="X51" s="474"/>
      <c r="Y51" s="474"/>
      <c r="Z51" s="474"/>
      <c r="AA51" s="474"/>
      <c r="AB51" s="474"/>
      <c r="AC51" s="475"/>
      <c r="AD51" s="484">
        <f t="shared" si="28"/>
        <v>0</v>
      </c>
      <c r="AE51" s="449">
        <f t="shared" si="29"/>
        <v>0</v>
      </c>
      <c r="AF51" s="474"/>
      <c r="AG51" s="477"/>
      <c r="AH51" s="477"/>
      <c r="AI51" s="477"/>
      <c r="AJ51" s="477"/>
      <c r="AK51" s="477"/>
      <c r="AL51" s="478"/>
      <c r="AM51" s="478"/>
      <c r="AN51" s="555">
        <f t="shared" si="30"/>
        <v>0</v>
      </c>
      <c r="AO51" s="545">
        <f t="shared" si="21"/>
        <v>0</v>
      </c>
      <c r="AP51" s="474"/>
      <c r="AQ51" s="474"/>
      <c r="AR51" s="474"/>
      <c r="AS51" s="474"/>
      <c r="AT51" s="474"/>
      <c r="AU51" s="474"/>
      <c r="AV51" s="475"/>
      <c r="AW51" s="456">
        <f t="shared" si="31"/>
        <v>0</v>
      </c>
      <c r="AX51" s="457">
        <f t="shared" si="32"/>
        <v>0</v>
      </c>
      <c r="AY51" s="474"/>
      <c r="AZ51" s="477"/>
      <c r="BA51" s="477"/>
      <c r="BB51" s="477"/>
      <c r="BC51" s="477"/>
      <c r="BD51" s="478"/>
      <c r="BE51" s="548"/>
      <c r="BF51" s="486">
        <f t="shared" si="22"/>
        <v>0</v>
      </c>
      <c r="BG51" s="487">
        <f t="shared" si="23"/>
        <v>0</v>
      </c>
      <c r="BH51" s="474"/>
      <c r="BI51" s="474"/>
      <c r="BJ51" s="474"/>
      <c r="BK51" s="474"/>
      <c r="BL51" s="474"/>
      <c r="BM51" s="474"/>
      <c r="BN51" s="474"/>
      <c r="BO51" s="474"/>
      <c r="BP51" s="475"/>
      <c r="BQ51" s="550">
        <f t="shared" si="33"/>
        <v>0</v>
      </c>
      <c r="BR51" s="485">
        <f t="shared" si="34"/>
        <v>0</v>
      </c>
      <c r="BS51" s="474"/>
      <c r="BT51" s="477"/>
      <c r="BU51" s="477"/>
      <c r="BV51" s="477"/>
      <c r="BW51" s="477"/>
      <c r="BX51" s="478"/>
      <c r="BY51" s="478"/>
      <c r="BZ51" s="478"/>
      <c r="CA51" s="548"/>
      <c r="CB51" s="486">
        <f t="shared" si="35"/>
        <v>0</v>
      </c>
      <c r="CC51" s="487">
        <f t="shared" si="36"/>
        <v>0</v>
      </c>
      <c r="CD51" s="551">
        <f t="shared" si="37"/>
        <v>0</v>
      </c>
      <c r="CE51" s="467">
        <f t="shared" si="37"/>
        <v>0</v>
      </c>
      <c r="CF51" s="468">
        <f t="shared" si="38"/>
        <v>0</v>
      </c>
      <c r="CG51" s="556">
        <f t="shared" si="38"/>
        <v>0</v>
      </c>
    </row>
    <row r="52" spans="1:85" ht="24" hidden="1">
      <c r="A52" s="20">
        <v>24</v>
      </c>
      <c r="B52" s="585"/>
      <c r="C52" s="586"/>
      <c r="D52" s="587"/>
      <c r="E52" s="587"/>
      <c r="F52" s="587"/>
      <c r="G52" s="587"/>
      <c r="H52" s="587"/>
      <c r="I52" s="587"/>
      <c r="J52" s="588"/>
      <c r="K52" s="439">
        <f t="shared" si="24"/>
        <v>0</v>
      </c>
      <c r="L52" s="440">
        <f t="shared" si="25"/>
        <v>0</v>
      </c>
      <c r="M52" s="471"/>
      <c r="N52" s="472"/>
      <c r="O52" s="472"/>
      <c r="P52" s="472"/>
      <c r="Q52" s="472"/>
      <c r="R52" s="472"/>
      <c r="S52" s="492"/>
      <c r="T52" s="861">
        <f t="shared" si="26"/>
        <v>0</v>
      </c>
      <c r="U52" s="541">
        <f t="shared" si="27"/>
        <v>0</v>
      </c>
      <c r="V52" s="554"/>
      <c r="W52" s="474"/>
      <c r="X52" s="474"/>
      <c r="Y52" s="474"/>
      <c r="Z52" s="474"/>
      <c r="AA52" s="474"/>
      <c r="AB52" s="474"/>
      <c r="AC52" s="475"/>
      <c r="AD52" s="484">
        <f t="shared" si="28"/>
        <v>0</v>
      </c>
      <c r="AE52" s="449">
        <f t="shared" si="29"/>
        <v>0</v>
      </c>
      <c r="AF52" s="474"/>
      <c r="AG52" s="477"/>
      <c r="AH52" s="477"/>
      <c r="AI52" s="477"/>
      <c r="AJ52" s="477"/>
      <c r="AK52" s="477"/>
      <c r="AL52" s="478"/>
      <c r="AM52" s="478"/>
      <c r="AN52" s="555">
        <f t="shared" si="30"/>
        <v>0</v>
      </c>
      <c r="AO52" s="545">
        <f t="shared" si="21"/>
        <v>0</v>
      </c>
      <c r="AP52" s="474"/>
      <c r="AQ52" s="474"/>
      <c r="AR52" s="474"/>
      <c r="AS52" s="474"/>
      <c r="AT52" s="474"/>
      <c r="AU52" s="474"/>
      <c r="AV52" s="475"/>
      <c r="AW52" s="456">
        <f t="shared" si="31"/>
        <v>0</v>
      </c>
      <c r="AX52" s="457">
        <f t="shared" si="32"/>
        <v>0</v>
      </c>
      <c r="AY52" s="474"/>
      <c r="AZ52" s="477"/>
      <c r="BA52" s="477"/>
      <c r="BB52" s="477"/>
      <c r="BC52" s="477"/>
      <c r="BD52" s="478"/>
      <c r="BE52" s="548"/>
      <c r="BF52" s="486">
        <f t="shared" si="22"/>
        <v>0</v>
      </c>
      <c r="BG52" s="487">
        <f t="shared" si="23"/>
        <v>0</v>
      </c>
      <c r="BH52" s="474"/>
      <c r="BI52" s="474"/>
      <c r="BJ52" s="474"/>
      <c r="BK52" s="474"/>
      <c r="BL52" s="474"/>
      <c r="BM52" s="474"/>
      <c r="BN52" s="474"/>
      <c r="BO52" s="474"/>
      <c r="BP52" s="475"/>
      <c r="BQ52" s="550">
        <f t="shared" si="33"/>
        <v>0</v>
      </c>
      <c r="BR52" s="485">
        <f t="shared" si="34"/>
        <v>0</v>
      </c>
      <c r="BS52" s="474"/>
      <c r="BT52" s="477"/>
      <c r="BU52" s="477"/>
      <c r="BV52" s="477"/>
      <c r="BW52" s="477"/>
      <c r="BX52" s="478"/>
      <c r="BY52" s="478"/>
      <c r="BZ52" s="478"/>
      <c r="CA52" s="548"/>
      <c r="CB52" s="486">
        <f t="shared" si="35"/>
        <v>0</v>
      </c>
      <c r="CC52" s="487">
        <f t="shared" si="36"/>
        <v>0</v>
      </c>
      <c r="CD52" s="551">
        <f t="shared" si="37"/>
        <v>0</v>
      </c>
      <c r="CE52" s="467">
        <f t="shared" si="37"/>
        <v>0</v>
      </c>
      <c r="CF52" s="468">
        <f t="shared" si="38"/>
        <v>0</v>
      </c>
      <c r="CG52" s="556">
        <f t="shared" si="38"/>
        <v>0</v>
      </c>
    </row>
    <row r="53" spans="1:85" ht="24" hidden="1">
      <c r="A53" s="20">
        <v>25</v>
      </c>
      <c r="B53" s="585"/>
      <c r="C53" s="586"/>
      <c r="D53" s="587"/>
      <c r="E53" s="587"/>
      <c r="F53" s="587"/>
      <c r="G53" s="587"/>
      <c r="H53" s="587"/>
      <c r="I53" s="587"/>
      <c r="J53" s="588"/>
      <c r="K53" s="439">
        <f t="shared" si="24"/>
        <v>0</v>
      </c>
      <c r="L53" s="440">
        <f t="shared" si="25"/>
        <v>0</v>
      </c>
      <c r="M53" s="471"/>
      <c r="N53" s="472"/>
      <c r="O53" s="472"/>
      <c r="P53" s="472"/>
      <c r="Q53" s="472"/>
      <c r="R53" s="472"/>
      <c r="S53" s="492"/>
      <c r="T53" s="861">
        <f t="shared" si="26"/>
        <v>0</v>
      </c>
      <c r="U53" s="541">
        <f t="shared" si="27"/>
        <v>0</v>
      </c>
      <c r="V53" s="554"/>
      <c r="W53" s="474"/>
      <c r="X53" s="474"/>
      <c r="Y53" s="474"/>
      <c r="Z53" s="474"/>
      <c r="AA53" s="474"/>
      <c r="AB53" s="474"/>
      <c r="AC53" s="475"/>
      <c r="AD53" s="484">
        <f t="shared" si="28"/>
        <v>0</v>
      </c>
      <c r="AE53" s="449">
        <f t="shared" si="29"/>
        <v>0</v>
      </c>
      <c r="AF53" s="474"/>
      <c r="AG53" s="477"/>
      <c r="AH53" s="477"/>
      <c r="AI53" s="477"/>
      <c r="AJ53" s="477"/>
      <c r="AK53" s="477"/>
      <c r="AL53" s="478"/>
      <c r="AM53" s="478"/>
      <c r="AN53" s="555">
        <f t="shared" si="30"/>
        <v>0</v>
      </c>
      <c r="AO53" s="545">
        <f t="shared" si="21"/>
        <v>0</v>
      </c>
      <c r="AP53" s="474"/>
      <c r="AQ53" s="474"/>
      <c r="AR53" s="474"/>
      <c r="AS53" s="474"/>
      <c r="AT53" s="474"/>
      <c r="AU53" s="474"/>
      <c r="AV53" s="475"/>
      <c r="AW53" s="456">
        <f t="shared" si="31"/>
        <v>0</v>
      </c>
      <c r="AX53" s="457">
        <f t="shared" si="32"/>
        <v>0</v>
      </c>
      <c r="AY53" s="474"/>
      <c r="AZ53" s="477"/>
      <c r="BA53" s="477"/>
      <c r="BB53" s="477"/>
      <c r="BC53" s="477"/>
      <c r="BD53" s="478"/>
      <c r="BE53" s="548"/>
      <c r="BF53" s="486">
        <f t="shared" si="22"/>
        <v>0</v>
      </c>
      <c r="BG53" s="487">
        <f t="shared" si="23"/>
        <v>0</v>
      </c>
      <c r="BH53" s="474"/>
      <c r="BI53" s="474"/>
      <c r="BJ53" s="474"/>
      <c r="BK53" s="474"/>
      <c r="BL53" s="474"/>
      <c r="BM53" s="474"/>
      <c r="BN53" s="474"/>
      <c r="BO53" s="474"/>
      <c r="BP53" s="475"/>
      <c r="BQ53" s="550">
        <f t="shared" si="33"/>
        <v>0</v>
      </c>
      <c r="BR53" s="485">
        <f t="shared" si="34"/>
        <v>0</v>
      </c>
      <c r="BS53" s="474"/>
      <c r="BT53" s="477"/>
      <c r="BU53" s="477"/>
      <c r="BV53" s="477"/>
      <c r="BW53" s="477"/>
      <c r="BX53" s="478"/>
      <c r="BY53" s="478"/>
      <c r="BZ53" s="478"/>
      <c r="CA53" s="548"/>
      <c r="CB53" s="486">
        <f t="shared" si="35"/>
        <v>0</v>
      </c>
      <c r="CC53" s="487">
        <f t="shared" si="36"/>
        <v>0</v>
      </c>
      <c r="CD53" s="551">
        <f t="shared" si="37"/>
        <v>0</v>
      </c>
      <c r="CE53" s="467">
        <f t="shared" si="37"/>
        <v>0</v>
      </c>
      <c r="CF53" s="468">
        <f t="shared" si="38"/>
        <v>0</v>
      </c>
      <c r="CG53" s="556">
        <f t="shared" si="38"/>
        <v>0</v>
      </c>
    </row>
    <row r="54" spans="1:85" ht="24" hidden="1">
      <c r="A54" s="20">
        <v>26</v>
      </c>
      <c r="B54" s="585"/>
      <c r="C54" s="586"/>
      <c r="D54" s="587"/>
      <c r="E54" s="587"/>
      <c r="F54" s="587"/>
      <c r="G54" s="587"/>
      <c r="H54" s="587"/>
      <c r="I54" s="587"/>
      <c r="J54" s="588"/>
      <c r="K54" s="439">
        <f t="shared" si="24"/>
        <v>0</v>
      </c>
      <c r="L54" s="440">
        <f t="shared" si="25"/>
        <v>0</v>
      </c>
      <c r="M54" s="471"/>
      <c r="N54" s="472"/>
      <c r="O54" s="472"/>
      <c r="P54" s="472"/>
      <c r="Q54" s="472"/>
      <c r="R54" s="472"/>
      <c r="S54" s="492"/>
      <c r="T54" s="861">
        <f t="shared" si="26"/>
        <v>0</v>
      </c>
      <c r="U54" s="541">
        <f t="shared" si="27"/>
        <v>0</v>
      </c>
      <c r="V54" s="554"/>
      <c r="W54" s="474"/>
      <c r="X54" s="474"/>
      <c r="Y54" s="474"/>
      <c r="Z54" s="474"/>
      <c r="AA54" s="474"/>
      <c r="AB54" s="474"/>
      <c r="AC54" s="475"/>
      <c r="AD54" s="484">
        <f t="shared" si="28"/>
        <v>0</v>
      </c>
      <c r="AE54" s="449">
        <f t="shared" si="29"/>
        <v>0</v>
      </c>
      <c r="AF54" s="474"/>
      <c r="AG54" s="477"/>
      <c r="AH54" s="477"/>
      <c r="AI54" s="477"/>
      <c r="AJ54" s="477"/>
      <c r="AK54" s="477"/>
      <c r="AL54" s="478"/>
      <c r="AM54" s="478"/>
      <c r="AN54" s="555">
        <f t="shared" si="30"/>
        <v>0</v>
      </c>
      <c r="AO54" s="545">
        <f t="shared" si="21"/>
        <v>0</v>
      </c>
      <c r="AP54" s="474"/>
      <c r="AQ54" s="474"/>
      <c r="AR54" s="474"/>
      <c r="AS54" s="474"/>
      <c r="AT54" s="474"/>
      <c r="AU54" s="474"/>
      <c r="AV54" s="475"/>
      <c r="AW54" s="456">
        <f t="shared" si="31"/>
        <v>0</v>
      </c>
      <c r="AX54" s="457">
        <f t="shared" si="32"/>
        <v>0</v>
      </c>
      <c r="AY54" s="474"/>
      <c r="AZ54" s="477"/>
      <c r="BA54" s="477"/>
      <c r="BB54" s="477"/>
      <c r="BC54" s="477"/>
      <c r="BD54" s="478"/>
      <c r="BE54" s="548"/>
      <c r="BF54" s="486">
        <f t="shared" si="22"/>
        <v>0</v>
      </c>
      <c r="BG54" s="487">
        <f t="shared" si="23"/>
        <v>0</v>
      </c>
      <c r="BH54" s="474"/>
      <c r="BI54" s="474"/>
      <c r="BJ54" s="474"/>
      <c r="BK54" s="474"/>
      <c r="BL54" s="474"/>
      <c r="BM54" s="474"/>
      <c r="BN54" s="474"/>
      <c r="BO54" s="474"/>
      <c r="BP54" s="475"/>
      <c r="BQ54" s="550">
        <f t="shared" si="33"/>
        <v>0</v>
      </c>
      <c r="BR54" s="485">
        <f t="shared" si="34"/>
        <v>0</v>
      </c>
      <c r="BS54" s="474"/>
      <c r="BT54" s="477"/>
      <c r="BU54" s="477"/>
      <c r="BV54" s="477"/>
      <c r="BW54" s="477"/>
      <c r="BX54" s="478"/>
      <c r="BY54" s="478"/>
      <c r="BZ54" s="478"/>
      <c r="CA54" s="548"/>
      <c r="CB54" s="486">
        <f t="shared" si="35"/>
        <v>0</v>
      </c>
      <c r="CC54" s="487">
        <f t="shared" si="36"/>
        <v>0</v>
      </c>
      <c r="CD54" s="551">
        <f t="shared" si="37"/>
        <v>0</v>
      </c>
      <c r="CE54" s="467">
        <f t="shared" si="37"/>
        <v>0</v>
      </c>
      <c r="CF54" s="468">
        <f t="shared" si="38"/>
        <v>0</v>
      </c>
      <c r="CG54" s="556">
        <f t="shared" si="38"/>
        <v>0</v>
      </c>
    </row>
    <row r="55" spans="1:85" ht="24" hidden="1">
      <c r="A55" s="20">
        <v>27</v>
      </c>
      <c r="B55" s="585"/>
      <c r="C55" s="586"/>
      <c r="D55" s="557"/>
      <c r="E55" s="557"/>
      <c r="F55" s="557"/>
      <c r="G55" s="557"/>
      <c r="H55" s="557"/>
      <c r="I55" s="557"/>
      <c r="J55" s="558"/>
      <c r="K55" s="439">
        <f t="shared" si="24"/>
        <v>0</v>
      </c>
      <c r="L55" s="440">
        <f t="shared" si="25"/>
        <v>0</v>
      </c>
      <c r="M55" s="471"/>
      <c r="N55" s="472"/>
      <c r="O55" s="472"/>
      <c r="P55" s="472"/>
      <c r="Q55" s="472"/>
      <c r="R55" s="472"/>
      <c r="S55" s="473"/>
      <c r="T55" s="861">
        <f t="shared" si="26"/>
        <v>0</v>
      </c>
      <c r="U55" s="541">
        <f t="shared" si="27"/>
        <v>0</v>
      </c>
      <c r="V55" s="474"/>
      <c r="W55" s="474"/>
      <c r="X55" s="474"/>
      <c r="Y55" s="474"/>
      <c r="Z55" s="474"/>
      <c r="AA55" s="474"/>
      <c r="AB55" s="474"/>
      <c r="AC55" s="475"/>
      <c r="AD55" s="484">
        <f t="shared" si="28"/>
        <v>0</v>
      </c>
      <c r="AE55" s="449">
        <f t="shared" si="29"/>
        <v>0</v>
      </c>
      <c r="AF55" s="474"/>
      <c r="AG55" s="477"/>
      <c r="AH55" s="477"/>
      <c r="AI55" s="477"/>
      <c r="AJ55" s="477"/>
      <c r="AK55" s="477"/>
      <c r="AL55" s="478"/>
      <c r="AM55" s="478"/>
      <c r="AN55" s="555">
        <f t="shared" si="30"/>
        <v>0</v>
      </c>
      <c r="AO55" s="545">
        <f t="shared" si="21"/>
        <v>0</v>
      </c>
      <c r="AP55" s="474"/>
      <c r="AQ55" s="474"/>
      <c r="AR55" s="474"/>
      <c r="AS55" s="474"/>
      <c r="AT55" s="474"/>
      <c r="AU55" s="474"/>
      <c r="AV55" s="475"/>
      <c r="AW55" s="456">
        <f t="shared" si="31"/>
        <v>0</v>
      </c>
      <c r="AX55" s="457">
        <f t="shared" si="32"/>
        <v>0</v>
      </c>
      <c r="AY55" s="474"/>
      <c r="AZ55" s="477"/>
      <c r="BA55" s="477"/>
      <c r="BB55" s="477"/>
      <c r="BC55" s="477"/>
      <c r="BD55" s="478"/>
      <c r="BE55" s="548"/>
      <c r="BF55" s="486">
        <f t="shared" si="22"/>
        <v>0</v>
      </c>
      <c r="BG55" s="487">
        <f t="shared" si="23"/>
        <v>0</v>
      </c>
      <c r="BH55" s="474"/>
      <c r="BI55" s="474"/>
      <c r="BJ55" s="474"/>
      <c r="BK55" s="474"/>
      <c r="BL55" s="474"/>
      <c r="BM55" s="474"/>
      <c r="BN55" s="474"/>
      <c r="BO55" s="474"/>
      <c r="BP55" s="475"/>
      <c r="BQ55" s="550">
        <f t="shared" si="33"/>
        <v>0</v>
      </c>
      <c r="BR55" s="485">
        <f t="shared" si="34"/>
        <v>0</v>
      </c>
      <c r="BS55" s="474"/>
      <c r="BT55" s="477"/>
      <c r="BU55" s="477"/>
      <c r="BV55" s="477"/>
      <c r="BW55" s="477"/>
      <c r="BX55" s="478"/>
      <c r="BY55" s="478"/>
      <c r="BZ55" s="478"/>
      <c r="CA55" s="548"/>
      <c r="CB55" s="486">
        <f t="shared" si="35"/>
        <v>0</v>
      </c>
      <c r="CC55" s="487">
        <f t="shared" si="36"/>
        <v>0</v>
      </c>
      <c r="CD55" s="551">
        <f t="shared" si="37"/>
        <v>0</v>
      </c>
      <c r="CE55" s="467">
        <f t="shared" si="37"/>
        <v>0</v>
      </c>
      <c r="CF55" s="468">
        <f t="shared" si="38"/>
        <v>0</v>
      </c>
      <c r="CG55" s="556">
        <f t="shared" si="38"/>
        <v>0</v>
      </c>
    </row>
    <row r="56" spans="1:85" ht="24" hidden="1">
      <c r="A56" s="20">
        <v>28</v>
      </c>
      <c r="B56" s="589"/>
      <c r="C56" s="590"/>
      <c r="D56" s="557"/>
      <c r="E56" s="557"/>
      <c r="F56" s="557"/>
      <c r="G56" s="557"/>
      <c r="H56" s="557"/>
      <c r="I56" s="557"/>
      <c r="J56" s="558"/>
      <c r="K56" s="439">
        <f t="shared" si="24"/>
        <v>0</v>
      </c>
      <c r="L56" s="440">
        <f t="shared" si="25"/>
        <v>0</v>
      </c>
      <c r="M56" s="471"/>
      <c r="N56" s="472"/>
      <c r="O56" s="472"/>
      <c r="P56" s="472"/>
      <c r="Q56" s="472"/>
      <c r="R56" s="472"/>
      <c r="S56" s="473"/>
      <c r="T56" s="861">
        <f t="shared" si="26"/>
        <v>0</v>
      </c>
      <c r="U56" s="541">
        <f t="shared" si="27"/>
        <v>0</v>
      </c>
      <c r="V56" s="474"/>
      <c r="W56" s="474"/>
      <c r="X56" s="474"/>
      <c r="Y56" s="474"/>
      <c r="Z56" s="474"/>
      <c r="AA56" s="474"/>
      <c r="AB56" s="474"/>
      <c r="AC56" s="475"/>
      <c r="AD56" s="484">
        <f t="shared" si="28"/>
        <v>0</v>
      </c>
      <c r="AE56" s="449">
        <f t="shared" si="29"/>
        <v>0</v>
      </c>
      <c r="AF56" s="474"/>
      <c r="AG56" s="477"/>
      <c r="AH56" s="477"/>
      <c r="AI56" s="477"/>
      <c r="AJ56" s="477"/>
      <c r="AK56" s="477"/>
      <c r="AL56" s="478"/>
      <c r="AM56" s="478"/>
      <c r="AN56" s="555">
        <f t="shared" si="30"/>
        <v>0</v>
      </c>
      <c r="AO56" s="545">
        <f t="shared" si="21"/>
        <v>0</v>
      </c>
      <c r="AP56" s="474"/>
      <c r="AQ56" s="474"/>
      <c r="AR56" s="474"/>
      <c r="AS56" s="474"/>
      <c r="AT56" s="474"/>
      <c r="AU56" s="474"/>
      <c r="AV56" s="475"/>
      <c r="AW56" s="456">
        <f t="shared" si="31"/>
        <v>0</v>
      </c>
      <c r="AX56" s="457">
        <f t="shared" si="32"/>
        <v>0</v>
      </c>
      <c r="AY56" s="474"/>
      <c r="AZ56" s="477"/>
      <c r="BA56" s="477"/>
      <c r="BB56" s="477"/>
      <c r="BC56" s="477"/>
      <c r="BD56" s="478"/>
      <c r="BE56" s="548"/>
      <c r="BF56" s="486">
        <f t="shared" si="22"/>
        <v>0</v>
      </c>
      <c r="BG56" s="487">
        <f t="shared" si="23"/>
        <v>0</v>
      </c>
      <c r="BH56" s="474"/>
      <c r="BI56" s="474"/>
      <c r="BJ56" s="474"/>
      <c r="BK56" s="474"/>
      <c r="BL56" s="474"/>
      <c r="BM56" s="474"/>
      <c r="BN56" s="474"/>
      <c r="BO56" s="474"/>
      <c r="BP56" s="475"/>
      <c r="BQ56" s="550">
        <f t="shared" si="33"/>
        <v>0</v>
      </c>
      <c r="BR56" s="485">
        <f t="shared" si="34"/>
        <v>0</v>
      </c>
      <c r="BS56" s="474"/>
      <c r="BT56" s="477"/>
      <c r="BU56" s="477"/>
      <c r="BV56" s="477"/>
      <c r="BW56" s="477"/>
      <c r="BX56" s="478"/>
      <c r="BY56" s="478"/>
      <c r="BZ56" s="478"/>
      <c r="CA56" s="548"/>
      <c r="CB56" s="486">
        <f t="shared" si="35"/>
        <v>0</v>
      </c>
      <c r="CC56" s="487">
        <f t="shared" si="36"/>
        <v>0</v>
      </c>
      <c r="CD56" s="551">
        <f t="shared" si="37"/>
        <v>0</v>
      </c>
      <c r="CE56" s="467">
        <f t="shared" si="37"/>
        <v>0</v>
      </c>
      <c r="CF56" s="468">
        <f t="shared" si="38"/>
        <v>0</v>
      </c>
      <c r="CG56" s="556">
        <f t="shared" si="38"/>
        <v>0</v>
      </c>
    </row>
    <row r="57" spans="1:85" ht="24" hidden="1">
      <c r="A57" s="20">
        <v>29</v>
      </c>
      <c r="B57" s="591"/>
      <c r="C57" s="592"/>
      <c r="D57" s="557"/>
      <c r="E57" s="557"/>
      <c r="F57" s="557"/>
      <c r="G57" s="557"/>
      <c r="H57" s="557"/>
      <c r="I57" s="557"/>
      <c r="J57" s="558"/>
      <c r="K57" s="439">
        <f t="shared" si="24"/>
        <v>0</v>
      </c>
      <c r="L57" s="440">
        <f t="shared" si="25"/>
        <v>0</v>
      </c>
      <c r="M57" s="471"/>
      <c r="N57" s="472"/>
      <c r="O57" s="472"/>
      <c r="P57" s="472"/>
      <c r="Q57" s="472"/>
      <c r="R57" s="472"/>
      <c r="S57" s="492"/>
      <c r="T57" s="861">
        <f t="shared" si="26"/>
        <v>0</v>
      </c>
      <c r="U57" s="541">
        <f t="shared" si="27"/>
        <v>0</v>
      </c>
      <c r="V57" s="554"/>
      <c r="W57" s="474"/>
      <c r="X57" s="474"/>
      <c r="Y57" s="474"/>
      <c r="Z57" s="474"/>
      <c r="AA57" s="474"/>
      <c r="AB57" s="474"/>
      <c r="AC57" s="475"/>
      <c r="AD57" s="484">
        <f t="shared" si="28"/>
        <v>0</v>
      </c>
      <c r="AE57" s="449">
        <f t="shared" si="29"/>
        <v>0</v>
      </c>
      <c r="AF57" s="474"/>
      <c r="AG57" s="477"/>
      <c r="AH57" s="477"/>
      <c r="AI57" s="477"/>
      <c r="AJ57" s="477"/>
      <c r="AK57" s="477"/>
      <c r="AL57" s="478"/>
      <c r="AM57" s="478"/>
      <c r="AN57" s="555">
        <f t="shared" si="30"/>
        <v>0</v>
      </c>
      <c r="AO57" s="545">
        <f t="shared" si="21"/>
        <v>0</v>
      </c>
      <c r="AP57" s="474"/>
      <c r="AQ57" s="474"/>
      <c r="AR57" s="474"/>
      <c r="AS57" s="474"/>
      <c r="AT57" s="474"/>
      <c r="AU57" s="474"/>
      <c r="AV57" s="475"/>
      <c r="AW57" s="456">
        <f t="shared" si="31"/>
        <v>0</v>
      </c>
      <c r="AX57" s="457">
        <f t="shared" si="32"/>
        <v>0</v>
      </c>
      <c r="AY57" s="474"/>
      <c r="AZ57" s="477"/>
      <c r="BA57" s="477"/>
      <c r="BB57" s="477"/>
      <c r="BC57" s="477"/>
      <c r="BD57" s="478"/>
      <c r="BE57" s="548"/>
      <c r="BF57" s="486">
        <f t="shared" si="22"/>
        <v>0</v>
      </c>
      <c r="BG57" s="487">
        <f t="shared" si="23"/>
        <v>0</v>
      </c>
      <c r="BH57" s="474"/>
      <c r="BI57" s="474"/>
      <c r="BJ57" s="474"/>
      <c r="BK57" s="474"/>
      <c r="BL57" s="474"/>
      <c r="BM57" s="474"/>
      <c r="BN57" s="474"/>
      <c r="BO57" s="474"/>
      <c r="BP57" s="475"/>
      <c r="BQ57" s="550">
        <f t="shared" si="33"/>
        <v>0</v>
      </c>
      <c r="BR57" s="485">
        <f t="shared" si="34"/>
        <v>0</v>
      </c>
      <c r="BS57" s="474"/>
      <c r="BT57" s="477"/>
      <c r="BU57" s="477"/>
      <c r="BV57" s="477"/>
      <c r="BW57" s="477"/>
      <c r="BX57" s="478"/>
      <c r="BY57" s="478"/>
      <c r="BZ57" s="478"/>
      <c r="CA57" s="548"/>
      <c r="CB57" s="486">
        <f t="shared" si="35"/>
        <v>0</v>
      </c>
      <c r="CC57" s="487">
        <f t="shared" si="36"/>
        <v>0</v>
      </c>
      <c r="CD57" s="551">
        <f t="shared" si="37"/>
        <v>0</v>
      </c>
      <c r="CE57" s="467">
        <f t="shared" si="37"/>
        <v>0</v>
      </c>
      <c r="CF57" s="468">
        <f t="shared" si="38"/>
        <v>0</v>
      </c>
      <c r="CG57" s="556">
        <f t="shared" si="38"/>
        <v>0</v>
      </c>
    </row>
    <row r="58" spans="1:85" ht="24" hidden="1">
      <c r="A58" s="20">
        <v>30</v>
      </c>
      <c r="B58" s="591"/>
      <c r="C58" s="592"/>
      <c r="D58" s="557"/>
      <c r="E58" s="557"/>
      <c r="F58" s="557"/>
      <c r="G58" s="557"/>
      <c r="H58" s="557"/>
      <c r="I58" s="557"/>
      <c r="J58" s="558"/>
      <c r="K58" s="439">
        <f t="shared" si="24"/>
        <v>0</v>
      </c>
      <c r="L58" s="440">
        <f t="shared" si="25"/>
        <v>0</v>
      </c>
      <c r="M58" s="471"/>
      <c r="N58" s="472"/>
      <c r="O58" s="472"/>
      <c r="P58" s="472"/>
      <c r="Q58" s="472"/>
      <c r="R58" s="472"/>
      <c r="S58" s="492"/>
      <c r="T58" s="861">
        <f t="shared" si="26"/>
        <v>0</v>
      </c>
      <c r="U58" s="541">
        <f t="shared" si="27"/>
        <v>0</v>
      </c>
      <c r="V58" s="554"/>
      <c r="W58" s="474"/>
      <c r="X58" s="474"/>
      <c r="Y58" s="474"/>
      <c r="Z58" s="474"/>
      <c r="AA58" s="474"/>
      <c r="AB58" s="474"/>
      <c r="AC58" s="475"/>
      <c r="AD58" s="484">
        <f t="shared" si="28"/>
        <v>0</v>
      </c>
      <c r="AE58" s="449">
        <f t="shared" si="29"/>
        <v>0</v>
      </c>
      <c r="AF58" s="474"/>
      <c r="AG58" s="477"/>
      <c r="AH58" s="477"/>
      <c r="AI58" s="477"/>
      <c r="AJ58" s="477"/>
      <c r="AK58" s="477"/>
      <c r="AL58" s="478"/>
      <c r="AM58" s="478"/>
      <c r="AN58" s="555">
        <f t="shared" si="30"/>
        <v>0</v>
      </c>
      <c r="AO58" s="545">
        <f t="shared" si="21"/>
        <v>0</v>
      </c>
      <c r="AP58" s="474"/>
      <c r="AQ58" s="474"/>
      <c r="AR58" s="474"/>
      <c r="AS58" s="474"/>
      <c r="AT58" s="474"/>
      <c r="AU58" s="474"/>
      <c r="AV58" s="475"/>
      <c r="AW58" s="456">
        <f t="shared" si="31"/>
        <v>0</v>
      </c>
      <c r="AX58" s="457">
        <f t="shared" si="32"/>
        <v>0</v>
      </c>
      <c r="AY58" s="474"/>
      <c r="AZ58" s="477"/>
      <c r="BA58" s="477"/>
      <c r="BB58" s="477"/>
      <c r="BC58" s="477"/>
      <c r="BD58" s="478"/>
      <c r="BE58" s="548"/>
      <c r="BF58" s="486">
        <f t="shared" si="22"/>
        <v>0</v>
      </c>
      <c r="BG58" s="487">
        <f t="shared" si="23"/>
        <v>0</v>
      </c>
      <c r="BH58" s="474"/>
      <c r="BI58" s="474"/>
      <c r="BJ58" s="474"/>
      <c r="BK58" s="474"/>
      <c r="BL58" s="474"/>
      <c r="BM58" s="474"/>
      <c r="BN58" s="474"/>
      <c r="BO58" s="474"/>
      <c r="BP58" s="475"/>
      <c r="BQ58" s="550">
        <f t="shared" si="33"/>
        <v>0</v>
      </c>
      <c r="BR58" s="485">
        <f t="shared" si="34"/>
        <v>0</v>
      </c>
      <c r="BS58" s="474"/>
      <c r="BT58" s="477"/>
      <c r="BU58" s="477"/>
      <c r="BV58" s="477"/>
      <c r="BW58" s="477"/>
      <c r="BX58" s="478"/>
      <c r="BY58" s="478"/>
      <c r="BZ58" s="478"/>
      <c r="CA58" s="548"/>
      <c r="CB58" s="486">
        <f t="shared" si="35"/>
        <v>0</v>
      </c>
      <c r="CC58" s="487">
        <f t="shared" si="36"/>
        <v>0</v>
      </c>
      <c r="CD58" s="551">
        <f t="shared" si="37"/>
        <v>0</v>
      </c>
      <c r="CE58" s="467">
        <f t="shared" si="37"/>
        <v>0</v>
      </c>
      <c r="CF58" s="468">
        <f t="shared" si="38"/>
        <v>0</v>
      </c>
      <c r="CG58" s="556">
        <f t="shared" si="38"/>
        <v>0</v>
      </c>
    </row>
    <row r="59" spans="1:85" ht="24" hidden="1">
      <c r="A59" s="20">
        <v>31</v>
      </c>
      <c r="B59" s="591"/>
      <c r="C59" s="592"/>
      <c r="D59" s="557"/>
      <c r="E59" s="557"/>
      <c r="F59" s="557"/>
      <c r="G59" s="557"/>
      <c r="H59" s="557"/>
      <c r="I59" s="557"/>
      <c r="J59" s="558"/>
      <c r="K59" s="439">
        <f t="shared" si="24"/>
        <v>0</v>
      </c>
      <c r="L59" s="440">
        <f t="shared" si="25"/>
        <v>0</v>
      </c>
      <c r="M59" s="471"/>
      <c r="N59" s="472"/>
      <c r="O59" s="472"/>
      <c r="P59" s="472"/>
      <c r="Q59" s="472"/>
      <c r="R59" s="472"/>
      <c r="S59" s="492"/>
      <c r="T59" s="861">
        <f t="shared" si="26"/>
        <v>0</v>
      </c>
      <c r="U59" s="541">
        <f t="shared" si="27"/>
        <v>0</v>
      </c>
      <c r="V59" s="554"/>
      <c r="W59" s="474"/>
      <c r="X59" s="474"/>
      <c r="Y59" s="474"/>
      <c r="Z59" s="474"/>
      <c r="AA59" s="474"/>
      <c r="AB59" s="474"/>
      <c r="AC59" s="475"/>
      <c r="AD59" s="484">
        <f t="shared" si="28"/>
        <v>0</v>
      </c>
      <c r="AE59" s="449">
        <f t="shared" si="29"/>
        <v>0</v>
      </c>
      <c r="AF59" s="474"/>
      <c r="AG59" s="477"/>
      <c r="AH59" s="477"/>
      <c r="AI59" s="477"/>
      <c r="AJ59" s="477"/>
      <c r="AK59" s="477"/>
      <c r="AL59" s="478"/>
      <c r="AM59" s="478"/>
      <c r="AN59" s="555">
        <f t="shared" si="30"/>
        <v>0</v>
      </c>
      <c r="AO59" s="545">
        <f t="shared" si="21"/>
        <v>0</v>
      </c>
      <c r="AP59" s="474"/>
      <c r="AQ59" s="474"/>
      <c r="AR59" s="474"/>
      <c r="AS59" s="474"/>
      <c r="AT59" s="474"/>
      <c r="AU59" s="474"/>
      <c r="AV59" s="475"/>
      <c r="AW59" s="456">
        <f t="shared" si="31"/>
        <v>0</v>
      </c>
      <c r="AX59" s="457">
        <f t="shared" si="32"/>
        <v>0</v>
      </c>
      <c r="AY59" s="474"/>
      <c r="AZ59" s="477"/>
      <c r="BA59" s="477"/>
      <c r="BB59" s="477"/>
      <c r="BC59" s="477"/>
      <c r="BD59" s="478"/>
      <c r="BE59" s="548"/>
      <c r="BF59" s="486">
        <f t="shared" si="22"/>
        <v>0</v>
      </c>
      <c r="BG59" s="487">
        <f t="shared" si="23"/>
        <v>0</v>
      </c>
      <c r="BH59" s="474"/>
      <c r="BI59" s="474"/>
      <c r="BJ59" s="474"/>
      <c r="BK59" s="474"/>
      <c r="BL59" s="474"/>
      <c r="BM59" s="474"/>
      <c r="BN59" s="474"/>
      <c r="BO59" s="474"/>
      <c r="BP59" s="475"/>
      <c r="BQ59" s="550">
        <f t="shared" si="33"/>
        <v>0</v>
      </c>
      <c r="BR59" s="485">
        <f t="shared" si="34"/>
        <v>0</v>
      </c>
      <c r="BS59" s="474"/>
      <c r="BT59" s="477"/>
      <c r="BU59" s="477"/>
      <c r="BV59" s="477"/>
      <c r="BW59" s="477"/>
      <c r="BX59" s="478"/>
      <c r="BY59" s="478"/>
      <c r="BZ59" s="478"/>
      <c r="CA59" s="548"/>
      <c r="CB59" s="486">
        <f t="shared" si="35"/>
        <v>0</v>
      </c>
      <c r="CC59" s="487">
        <f t="shared" si="36"/>
        <v>0</v>
      </c>
      <c r="CD59" s="551">
        <f t="shared" si="37"/>
        <v>0</v>
      </c>
      <c r="CE59" s="467">
        <f t="shared" si="37"/>
        <v>0</v>
      </c>
      <c r="CF59" s="468">
        <f t="shared" si="38"/>
        <v>0</v>
      </c>
      <c r="CG59" s="556">
        <f t="shared" si="38"/>
        <v>0</v>
      </c>
    </row>
    <row r="60" spans="1:85" ht="24" hidden="1">
      <c r="A60" s="20">
        <v>32</v>
      </c>
      <c r="B60" s="591"/>
      <c r="C60" s="592"/>
      <c r="D60" s="536"/>
      <c r="E60" s="536"/>
      <c r="F60" s="536"/>
      <c r="G60" s="536"/>
      <c r="H60" s="536"/>
      <c r="I60" s="536"/>
      <c r="J60" s="537"/>
      <c r="K60" s="439">
        <f t="shared" si="24"/>
        <v>0</v>
      </c>
      <c r="L60" s="440">
        <f t="shared" si="25"/>
        <v>0</v>
      </c>
      <c r="M60" s="471"/>
      <c r="N60" s="472"/>
      <c r="O60" s="472"/>
      <c r="P60" s="472"/>
      <c r="Q60" s="472"/>
      <c r="R60" s="472"/>
      <c r="S60" s="492"/>
      <c r="T60" s="861">
        <f t="shared" si="26"/>
        <v>0</v>
      </c>
      <c r="U60" s="541">
        <f t="shared" si="27"/>
        <v>0</v>
      </c>
      <c r="V60" s="554"/>
      <c r="W60" s="474"/>
      <c r="X60" s="474"/>
      <c r="Y60" s="474"/>
      <c r="Z60" s="474"/>
      <c r="AA60" s="474"/>
      <c r="AB60" s="474"/>
      <c r="AC60" s="475"/>
      <c r="AD60" s="484">
        <f t="shared" si="28"/>
        <v>0</v>
      </c>
      <c r="AE60" s="449">
        <f t="shared" si="29"/>
        <v>0</v>
      </c>
      <c r="AF60" s="474"/>
      <c r="AG60" s="477"/>
      <c r="AH60" s="477"/>
      <c r="AI60" s="477"/>
      <c r="AJ60" s="477"/>
      <c r="AK60" s="477"/>
      <c r="AL60" s="478"/>
      <c r="AM60" s="478"/>
      <c r="AN60" s="555">
        <f t="shared" si="30"/>
        <v>0</v>
      </c>
      <c r="AO60" s="545">
        <f t="shared" si="21"/>
        <v>0</v>
      </c>
      <c r="AP60" s="474"/>
      <c r="AQ60" s="593"/>
      <c r="AR60" s="593"/>
      <c r="AS60" s="593"/>
      <c r="AT60" s="593"/>
      <c r="AU60" s="593"/>
      <c r="AV60" s="583"/>
      <c r="AW60" s="456">
        <f t="shared" si="31"/>
        <v>0</v>
      </c>
      <c r="AX60" s="457">
        <f t="shared" si="32"/>
        <v>0</v>
      </c>
      <c r="AY60" s="583"/>
      <c r="AZ60" s="578"/>
      <c r="BA60" s="477"/>
      <c r="BB60" s="477"/>
      <c r="BC60" s="477"/>
      <c r="BD60" s="478"/>
      <c r="BE60" s="548"/>
      <c r="BF60" s="486">
        <f t="shared" si="22"/>
        <v>0</v>
      </c>
      <c r="BG60" s="487">
        <f t="shared" si="23"/>
        <v>0</v>
      </c>
      <c r="BH60" s="474"/>
      <c r="BI60" s="474"/>
      <c r="BJ60" s="474"/>
      <c r="BK60" s="474"/>
      <c r="BL60" s="474"/>
      <c r="BM60" s="474"/>
      <c r="BN60" s="474"/>
      <c r="BO60" s="474"/>
      <c r="BP60" s="475"/>
      <c r="BQ60" s="550">
        <f t="shared" si="33"/>
        <v>0</v>
      </c>
      <c r="BR60" s="485">
        <f t="shared" si="34"/>
        <v>0</v>
      </c>
      <c r="BS60" s="474"/>
      <c r="BT60" s="477"/>
      <c r="BU60" s="477"/>
      <c r="BV60" s="477"/>
      <c r="BW60" s="477"/>
      <c r="BX60" s="478"/>
      <c r="BY60" s="478"/>
      <c r="BZ60" s="478"/>
      <c r="CA60" s="548"/>
      <c r="CB60" s="486">
        <f t="shared" si="35"/>
        <v>0</v>
      </c>
      <c r="CC60" s="487">
        <f t="shared" si="36"/>
        <v>0</v>
      </c>
      <c r="CD60" s="551">
        <f t="shared" si="37"/>
        <v>0</v>
      </c>
      <c r="CE60" s="467">
        <f t="shared" si="37"/>
        <v>0</v>
      </c>
      <c r="CF60" s="468">
        <f t="shared" si="38"/>
        <v>0</v>
      </c>
      <c r="CG60" s="556">
        <f t="shared" si="38"/>
        <v>0</v>
      </c>
    </row>
    <row r="61" spans="1:85" ht="24" hidden="1">
      <c r="A61" s="20">
        <v>33</v>
      </c>
      <c r="B61" s="591"/>
      <c r="C61" s="592"/>
      <c r="D61" s="536"/>
      <c r="E61" s="536"/>
      <c r="F61" s="536"/>
      <c r="G61" s="536"/>
      <c r="H61" s="536"/>
      <c r="I61" s="536"/>
      <c r="J61" s="537"/>
      <c r="K61" s="439">
        <f t="shared" si="24"/>
        <v>0</v>
      </c>
      <c r="L61" s="440">
        <f t="shared" si="25"/>
        <v>0</v>
      </c>
      <c r="M61" s="471"/>
      <c r="N61" s="472"/>
      <c r="O61" s="472"/>
      <c r="P61" s="472"/>
      <c r="Q61" s="472"/>
      <c r="R61" s="472"/>
      <c r="S61" s="492"/>
      <c r="T61" s="861">
        <f t="shared" si="26"/>
        <v>0</v>
      </c>
      <c r="U61" s="541">
        <f t="shared" si="27"/>
        <v>0</v>
      </c>
      <c r="V61" s="554"/>
      <c r="W61" s="474"/>
      <c r="X61" s="474"/>
      <c r="Y61" s="474"/>
      <c r="Z61" s="474"/>
      <c r="AA61" s="474"/>
      <c r="AB61" s="474"/>
      <c r="AC61" s="475"/>
      <c r="AD61" s="484">
        <f t="shared" si="28"/>
        <v>0</v>
      </c>
      <c r="AE61" s="449">
        <f t="shared" si="29"/>
        <v>0</v>
      </c>
      <c r="AF61" s="474"/>
      <c r="AG61" s="477"/>
      <c r="AH61" s="477"/>
      <c r="AI61" s="477"/>
      <c r="AJ61" s="477"/>
      <c r="AK61" s="477"/>
      <c r="AL61" s="478"/>
      <c r="AM61" s="478"/>
      <c r="AN61" s="555">
        <f t="shared" si="30"/>
        <v>0</v>
      </c>
      <c r="AO61" s="545">
        <f t="shared" si="21"/>
        <v>0</v>
      </c>
      <c r="AP61" s="474"/>
      <c r="AQ61" s="474"/>
      <c r="AR61" s="474"/>
      <c r="AS61" s="474"/>
      <c r="AT61" s="474"/>
      <c r="AU61" s="474"/>
      <c r="AV61" s="475"/>
      <c r="AW61" s="456">
        <f t="shared" si="31"/>
        <v>0</v>
      </c>
      <c r="AX61" s="457">
        <f t="shared" si="32"/>
        <v>0</v>
      </c>
      <c r="AY61" s="474"/>
      <c r="AZ61" s="477"/>
      <c r="BA61" s="477"/>
      <c r="BB61" s="477"/>
      <c r="BC61" s="477"/>
      <c r="BD61" s="478"/>
      <c r="BE61" s="548"/>
      <c r="BF61" s="486">
        <f t="shared" si="22"/>
        <v>0</v>
      </c>
      <c r="BG61" s="487">
        <f t="shared" si="23"/>
        <v>0</v>
      </c>
      <c r="BH61" s="474"/>
      <c r="BI61" s="474"/>
      <c r="BJ61" s="474"/>
      <c r="BK61" s="474"/>
      <c r="BL61" s="474"/>
      <c r="BM61" s="474"/>
      <c r="BN61" s="474"/>
      <c r="BO61" s="474"/>
      <c r="BP61" s="475"/>
      <c r="BQ61" s="550">
        <f t="shared" si="33"/>
        <v>0</v>
      </c>
      <c r="BR61" s="485">
        <f t="shared" si="34"/>
        <v>0</v>
      </c>
      <c r="BS61" s="474"/>
      <c r="BT61" s="477"/>
      <c r="BU61" s="477"/>
      <c r="BV61" s="477"/>
      <c r="BW61" s="477"/>
      <c r="BX61" s="478"/>
      <c r="BY61" s="478"/>
      <c r="BZ61" s="478"/>
      <c r="CA61" s="548"/>
      <c r="CB61" s="486">
        <f t="shared" si="35"/>
        <v>0</v>
      </c>
      <c r="CC61" s="487">
        <f t="shared" si="36"/>
        <v>0</v>
      </c>
      <c r="CD61" s="551">
        <f t="shared" si="37"/>
        <v>0</v>
      </c>
      <c r="CE61" s="467">
        <f t="shared" si="37"/>
        <v>0</v>
      </c>
      <c r="CF61" s="468">
        <f t="shared" si="38"/>
        <v>0</v>
      </c>
      <c r="CG61" s="556">
        <f t="shared" si="38"/>
        <v>0</v>
      </c>
    </row>
    <row r="62" spans="1:85" ht="24" hidden="1">
      <c r="A62" s="20">
        <v>34</v>
      </c>
      <c r="B62" s="591"/>
      <c r="C62" s="592"/>
      <c r="D62" s="536"/>
      <c r="E62" s="536"/>
      <c r="F62" s="536"/>
      <c r="G62" s="536"/>
      <c r="H62" s="536"/>
      <c r="I62" s="536"/>
      <c r="J62" s="537"/>
      <c r="K62" s="439">
        <f t="shared" si="24"/>
        <v>0</v>
      </c>
      <c r="L62" s="440">
        <f t="shared" si="25"/>
        <v>0</v>
      </c>
      <c r="M62" s="471"/>
      <c r="N62" s="472"/>
      <c r="O62" s="472"/>
      <c r="P62" s="472"/>
      <c r="Q62" s="472"/>
      <c r="R62" s="472"/>
      <c r="S62" s="492"/>
      <c r="T62" s="861">
        <f t="shared" si="26"/>
        <v>0</v>
      </c>
      <c r="U62" s="541">
        <f t="shared" si="27"/>
        <v>0</v>
      </c>
      <c r="V62" s="554"/>
      <c r="W62" s="474"/>
      <c r="X62" s="474"/>
      <c r="Y62" s="474"/>
      <c r="Z62" s="474"/>
      <c r="AA62" s="474"/>
      <c r="AB62" s="474"/>
      <c r="AC62" s="475"/>
      <c r="AD62" s="484">
        <f t="shared" si="28"/>
        <v>0</v>
      </c>
      <c r="AE62" s="449">
        <f t="shared" si="29"/>
        <v>0</v>
      </c>
      <c r="AF62" s="474"/>
      <c r="AG62" s="477"/>
      <c r="AH62" s="477"/>
      <c r="AI62" s="477"/>
      <c r="AJ62" s="477"/>
      <c r="AK62" s="477"/>
      <c r="AL62" s="478"/>
      <c r="AM62" s="478"/>
      <c r="AN62" s="555">
        <f t="shared" si="30"/>
        <v>0</v>
      </c>
      <c r="AO62" s="545">
        <f t="shared" si="21"/>
        <v>0</v>
      </c>
      <c r="AP62" s="474"/>
      <c r="AQ62" s="474"/>
      <c r="AR62" s="474"/>
      <c r="AS62" s="474"/>
      <c r="AT62" s="474"/>
      <c r="AU62" s="474"/>
      <c r="AV62" s="475"/>
      <c r="AW62" s="456">
        <f t="shared" si="31"/>
        <v>0</v>
      </c>
      <c r="AX62" s="457">
        <f t="shared" si="32"/>
        <v>0</v>
      </c>
      <c r="AY62" s="474"/>
      <c r="AZ62" s="477"/>
      <c r="BA62" s="477"/>
      <c r="BB62" s="477"/>
      <c r="BC62" s="477"/>
      <c r="BD62" s="478"/>
      <c r="BE62" s="548"/>
      <c r="BF62" s="486">
        <f t="shared" si="22"/>
        <v>0</v>
      </c>
      <c r="BG62" s="487">
        <f t="shared" si="23"/>
        <v>0</v>
      </c>
      <c r="BH62" s="474"/>
      <c r="BI62" s="474"/>
      <c r="BJ62" s="474"/>
      <c r="BK62" s="474"/>
      <c r="BL62" s="474"/>
      <c r="BM62" s="474"/>
      <c r="BN62" s="474"/>
      <c r="BO62" s="474"/>
      <c r="BP62" s="475"/>
      <c r="BQ62" s="550">
        <f t="shared" si="33"/>
        <v>0</v>
      </c>
      <c r="BR62" s="485">
        <f t="shared" si="34"/>
        <v>0</v>
      </c>
      <c r="BS62" s="474"/>
      <c r="BT62" s="477"/>
      <c r="BU62" s="477"/>
      <c r="BV62" s="477"/>
      <c r="BW62" s="477"/>
      <c r="BX62" s="478"/>
      <c r="BY62" s="478"/>
      <c r="BZ62" s="478"/>
      <c r="CA62" s="548"/>
      <c r="CB62" s="486">
        <f t="shared" si="35"/>
        <v>0</v>
      </c>
      <c r="CC62" s="487">
        <f t="shared" si="36"/>
        <v>0</v>
      </c>
      <c r="CD62" s="551">
        <f t="shared" si="37"/>
        <v>0</v>
      </c>
      <c r="CE62" s="467">
        <f t="shared" si="37"/>
        <v>0</v>
      </c>
      <c r="CF62" s="468">
        <f t="shared" si="38"/>
        <v>0</v>
      </c>
      <c r="CG62" s="556">
        <f t="shared" si="38"/>
        <v>0</v>
      </c>
    </row>
    <row r="63" spans="1:85" ht="24" hidden="1">
      <c r="A63" s="20">
        <v>35</v>
      </c>
      <c r="B63" s="591"/>
      <c r="C63" s="592"/>
      <c r="D63" s="536"/>
      <c r="E63" s="536"/>
      <c r="F63" s="536"/>
      <c r="G63" s="536"/>
      <c r="H63" s="536"/>
      <c r="I63" s="536"/>
      <c r="J63" s="537"/>
      <c r="K63" s="439">
        <f t="shared" si="24"/>
        <v>0</v>
      </c>
      <c r="L63" s="440">
        <f t="shared" si="25"/>
        <v>0</v>
      </c>
      <c r="M63" s="471"/>
      <c r="N63" s="472"/>
      <c r="O63" s="472"/>
      <c r="P63" s="472"/>
      <c r="Q63" s="472"/>
      <c r="R63" s="472"/>
      <c r="S63" s="492"/>
      <c r="T63" s="861">
        <f t="shared" si="26"/>
        <v>0</v>
      </c>
      <c r="U63" s="541">
        <f t="shared" si="27"/>
        <v>0</v>
      </c>
      <c r="V63" s="554"/>
      <c r="W63" s="474"/>
      <c r="X63" s="474"/>
      <c r="Y63" s="474"/>
      <c r="Z63" s="474"/>
      <c r="AA63" s="474"/>
      <c r="AB63" s="474"/>
      <c r="AC63" s="475"/>
      <c r="AD63" s="484">
        <f t="shared" si="28"/>
        <v>0</v>
      </c>
      <c r="AE63" s="449">
        <f t="shared" si="29"/>
        <v>0</v>
      </c>
      <c r="AF63" s="474"/>
      <c r="AG63" s="477"/>
      <c r="AH63" s="477"/>
      <c r="AI63" s="477"/>
      <c r="AJ63" s="477"/>
      <c r="AK63" s="477"/>
      <c r="AL63" s="478"/>
      <c r="AM63" s="478"/>
      <c r="AN63" s="555">
        <f t="shared" si="30"/>
        <v>0</v>
      </c>
      <c r="AO63" s="545">
        <f t="shared" si="21"/>
        <v>0</v>
      </c>
      <c r="AP63" s="474"/>
      <c r="AQ63" s="474"/>
      <c r="AR63" s="474"/>
      <c r="AS63" s="474"/>
      <c r="AT63" s="474"/>
      <c r="AU63" s="474"/>
      <c r="AV63" s="475"/>
      <c r="AW63" s="456">
        <f t="shared" si="31"/>
        <v>0</v>
      </c>
      <c r="AX63" s="457">
        <f t="shared" si="32"/>
        <v>0</v>
      </c>
      <c r="AY63" s="474"/>
      <c r="AZ63" s="477"/>
      <c r="BA63" s="477"/>
      <c r="BB63" s="477"/>
      <c r="BC63" s="477"/>
      <c r="BD63" s="478"/>
      <c r="BE63" s="548"/>
      <c r="BF63" s="486">
        <f t="shared" si="22"/>
        <v>0</v>
      </c>
      <c r="BG63" s="487">
        <f t="shared" si="23"/>
        <v>0</v>
      </c>
      <c r="BH63" s="474"/>
      <c r="BI63" s="474"/>
      <c r="BJ63" s="474"/>
      <c r="BK63" s="474"/>
      <c r="BL63" s="474"/>
      <c r="BM63" s="474"/>
      <c r="BN63" s="474"/>
      <c r="BO63" s="474"/>
      <c r="BP63" s="475"/>
      <c r="BQ63" s="550">
        <f t="shared" si="33"/>
        <v>0</v>
      </c>
      <c r="BR63" s="485">
        <f t="shared" si="34"/>
        <v>0</v>
      </c>
      <c r="BS63" s="474"/>
      <c r="BT63" s="477"/>
      <c r="BU63" s="477"/>
      <c r="BV63" s="477"/>
      <c r="BW63" s="477"/>
      <c r="BX63" s="478"/>
      <c r="BY63" s="478"/>
      <c r="BZ63" s="478"/>
      <c r="CA63" s="548"/>
      <c r="CB63" s="486">
        <f t="shared" si="35"/>
        <v>0</v>
      </c>
      <c r="CC63" s="487">
        <f t="shared" si="36"/>
        <v>0</v>
      </c>
      <c r="CD63" s="551">
        <f t="shared" si="37"/>
        <v>0</v>
      </c>
      <c r="CE63" s="467">
        <f t="shared" si="37"/>
        <v>0</v>
      </c>
      <c r="CF63" s="468">
        <f t="shared" si="38"/>
        <v>0</v>
      </c>
      <c r="CG63" s="556">
        <f t="shared" si="38"/>
        <v>0</v>
      </c>
    </row>
    <row r="64" spans="1:85" ht="24" hidden="1">
      <c r="A64" s="20">
        <v>36</v>
      </c>
      <c r="B64" s="591"/>
      <c r="C64" s="592"/>
      <c r="D64" s="536"/>
      <c r="E64" s="536"/>
      <c r="F64" s="536"/>
      <c r="G64" s="536"/>
      <c r="H64" s="536"/>
      <c r="I64" s="536"/>
      <c r="J64" s="537"/>
      <c r="K64" s="439">
        <f t="shared" si="24"/>
        <v>0</v>
      </c>
      <c r="L64" s="440">
        <f t="shared" si="25"/>
        <v>0</v>
      </c>
      <c r="M64" s="471"/>
      <c r="N64" s="472"/>
      <c r="O64" s="472"/>
      <c r="P64" s="472"/>
      <c r="Q64" s="472"/>
      <c r="R64" s="472"/>
      <c r="S64" s="492"/>
      <c r="T64" s="861">
        <f t="shared" si="26"/>
        <v>0</v>
      </c>
      <c r="U64" s="541">
        <f t="shared" si="27"/>
        <v>0</v>
      </c>
      <c r="V64" s="554"/>
      <c r="W64" s="474"/>
      <c r="X64" s="474"/>
      <c r="Y64" s="474"/>
      <c r="Z64" s="474"/>
      <c r="AA64" s="474"/>
      <c r="AB64" s="474"/>
      <c r="AC64" s="475"/>
      <c r="AD64" s="484">
        <f t="shared" si="28"/>
        <v>0</v>
      </c>
      <c r="AE64" s="449">
        <f t="shared" si="29"/>
        <v>0</v>
      </c>
      <c r="AF64" s="474"/>
      <c r="AG64" s="477"/>
      <c r="AH64" s="477"/>
      <c r="AI64" s="477"/>
      <c r="AJ64" s="477"/>
      <c r="AK64" s="477"/>
      <c r="AL64" s="478"/>
      <c r="AM64" s="478"/>
      <c r="AN64" s="555">
        <f t="shared" si="30"/>
        <v>0</v>
      </c>
      <c r="AO64" s="545">
        <f t="shared" si="21"/>
        <v>0</v>
      </c>
      <c r="AP64" s="474"/>
      <c r="AQ64" s="474"/>
      <c r="AR64" s="474"/>
      <c r="AS64" s="474"/>
      <c r="AT64" s="474"/>
      <c r="AU64" s="474"/>
      <c r="AV64" s="475"/>
      <c r="AW64" s="456">
        <f t="shared" si="31"/>
        <v>0</v>
      </c>
      <c r="AX64" s="457">
        <f t="shared" si="32"/>
        <v>0</v>
      </c>
      <c r="AY64" s="474"/>
      <c r="AZ64" s="477"/>
      <c r="BA64" s="477"/>
      <c r="BB64" s="477"/>
      <c r="BC64" s="477"/>
      <c r="BD64" s="478"/>
      <c r="BE64" s="548"/>
      <c r="BF64" s="486">
        <f t="shared" si="22"/>
        <v>0</v>
      </c>
      <c r="BG64" s="487">
        <f t="shared" si="23"/>
        <v>0</v>
      </c>
      <c r="BH64" s="474"/>
      <c r="BI64" s="474"/>
      <c r="BJ64" s="474"/>
      <c r="BK64" s="474"/>
      <c r="BL64" s="474"/>
      <c r="BM64" s="474"/>
      <c r="BN64" s="474"/>
      <c r="BO64" s="474"/>
      <c r="BP64" s="475"/>
      <c r="BQ64" s="550">
        <f t="shared" si="33"/>
        <v>0</v>
      </c>
      <c r="BR64" s="485">
        <f t="shared" si="34"/>
        <v>0</v>
      </c>
      <c r="BS64" s="474"/>
      <c r="BT64" s="477"/>
      <c r="BU64" s="477"/>
      <c r="BV64" s="477"/>
      <c r="BW64" s="477"/>
      <c r="BX64" s="478"/>
      <c r="BY64" s="478"/>
      <c r="BZ64" s="478"/>
      <c r="CA64" s="548"/>
      <c r="CB64" s="486">
        <f t="shared" si="35"/>
        <v>0</v>
      </c>
      <c r="CC64" s="487">
        <f t="shared" si="36"/>
        <v>0</v>
      </c>
      <c r="CD64" s="551">
        <f t="shared" si="37"/>
        <v>0</v>
      </c>
      <c r="CE64" s="467">
        <f t="shared" si="37"/>
        <v>0</v>
      </c>
      <c r="CF64" s="468">
        <f t="shared" si="38"/>
        <v>0</v>
      </c>
      <c r="CG64" s="556">
        <f t="shared" si="38"/>
        <v>0</v>
      </c>
    </row>
    <row r="65" spans="1:85" ht="24" hidden="1">
      <c r="A65" s="20">
        <v>37</v>
      </c>
      <c r="B65" s="591"/>
      <c r="C65" s="592"/>
      <c r="D65" s="536"/>
      <c r="E65" s="536"/>
      <c r="F65" s="536"/>
      <c r="G65" s="536"/>
      <c r="H65" s="536"/>
      <c r="I65" s="536"/>
      <c r="J65" s="537"/>
      <c r="K65" s="439">
        <f t="shared" si="24"/>
        <v>0</v>
      </c>
      <c r="L65" s="440">
        <f t="shared" si="25"/>
        <v>0</v>
      </c>
      <c r="M65" s="471"/>
      <c r="N65" s="472"/>
      <c r="O65" s="472"/>
      <c r="P65" s="472"/>
      <c r="Q65" s="472"/>
      <c r="R65" s="472"/>
      <c r="S65" s="492"/>
      <c r="T65" s="861">
        <f t="shared" si="26"/>
        <v>0</v>
      </c>
      <c r="U65" s="541">
        <f t="shared" si="27"/>
        <v>0</v>
      </c>
      <c r="V65" s="554"/>
      <c r="W65" s="474"/>
      <c r="X65" s="474"/>
      <c r="Y65" s="474"/>
      <c r="Z65" s="474"/>
      <c r="AA65" s="474"/>
      <c r="AB65" s="474"/>
      <c r="AC65" s="475"/>
      <c r="AD65" s="484">
        <f t="shared" si="28"/>
        <v>0</v>
      </c>
      <c r="AE65" s="449">
        <f t="shared" si="29"/>
        <v>0</v>
      </c>
      <c r="AF65" s="474"/>
      <c r="AG65" s="477"/>
      <c r="AH65" s="477"/>
      <c r="AI65" s="477"/>
      <c r="AJ65" s="477"/>
      <c r="AK65" s="477"/>
      <c r="AL65" s="478"/>
      <c r="AM65" s="478"/>
      <c r="AN65" s="555">
        <f t="shared" si="30"/>
        <v>0</v>
      </c>
      <c r="AO65" s="545">
        <f t="shared" si="21"/>
        <v>0</v>
      </c>
      <c r="AP65" s="474"/>
      <c r="AQ65" s="474"/>
      <c r="AR65" s="474"/>
      <c r="AS65" s="474"/>
      <c r="AT65" s="474"/>
      <c r="AU65" s="474"/>
      <c r="AV65" s="475"/>
      <c r="AW65" s="456">
        <f t="shared" si="31"/>
        <v>0</v>
      </c>
      <c r="AX65" s="457">
        <f t="shared" si="32"/>
        <v>0</v>
      </c>
      <c r="AY65" s="474"/>
      <c r="AZ65" s="477"/>
      <c r="BA65" s="477"/>
      <c r="BB65" s="477"/>
      <c r="BC65" s="477"/>
      <c r="BD65" s="478"/>
      <c r="BE65" s="548"/>
      <c r="BF65" s="486">
        <f t="shared" si="22"/>
        <v>0</v>
      </c>
      <c r="BG65" s="487">
        <f t="shared" si="23"/>
        <v>0</v>
      </c>
      <c r="BH65" s="474"/>
      <c r="BI65" s="474"/>
      <c r="BJ65" s="474"/>
      <c r="BK65" s="474"/>
      <c r="BL65" s="474"/>
      <c r="BM65" s="474"/>
      <c r="BN65" s="474"/>
      <c r="BO65" s="474"/>
      <c r="BP65" s="475"/>
      <c r="BQ65" s="550">
        <f t="shared" si="33"/>
        <v>0</v>
      </c>
      <c r="BR65" s="485">
        <f t="shared" si="34"/>
        <v>0</v>
      </c>
      <c r="BS65" s="474"/>
      <c r="BT65" s="477"/>
      <c r="BU65" s="477"/>
      <c r="BV65" s="477"/>
      <c r="BW65" s="477"/>
      <c r="BX65" s="478"/>
      <c r="BY65" s="478"/>
      <c r="BZ65" s="478"/>
      <c r="CA65" s="548"/>
      <c r="CB65" s="486">
        <f t="shared" si="35"/>
        <v>0</v>
      </c>
      <c r="CC65" s="487">
        <f t="shared" si="36"/>
        <v>0</v>
      </c>
      <c r="CD65" s="551">
        <f t="shared" si="37"/>
        <v>0</v>
      </c>
      <c r="CE65" s="467">
        <f t="shared" si="37"/>
        <v>0</v>
      </c>
      <c r="CF65" s="468">
        <f t="shared" si="38"/>
        <v>0</v>
      </c>
      <c r="CG65" s="556">
        <f t="shared" si="38"/>
        <v>0</v>
      </c>
    </row>
    <row r="66" spans="1:85" ht="24" hidden="1">
      <c r="A66" s="20">
        <v>38</v>
      </c>
      <c r="B66" s="591"/>
      <c r="C66" s="592"/>
      <c r="D66" s="536"/>
      <c r="E66" s="536"/>
      <c r="F66" s="536"/>
      <c r="G66" s="536"/>
      <c r="H66" s="536"/>
      <c r="I66" s="536"/>
      <c r="J66" s="537"/>
      <c r="K66" s="439">
        <f t="shared" si="24"/>
        <v>0</v>
      </c>
      <c r="L66" s="440">
        <f t="shared" si="25"/>
        <v>0</v>
      </c>
      <c r="M66" s="471"/>
      <c r="N66" s="472"/>
      <c r="O66" s="472"/>
      <c r="P66" s="472"/>
      <c r="Q66" s="472"/>
      <c r="R66" s="472"/>
      <c r="S66" s="492"/>
      <c r="T66" s="861">
        <f t="shared" si="26"/>
        <v>0</v>
      </c>
      <c r="U66" s="541">
        <f t="shared" si="27"/>
        <v>0</v>
      </c>
      <c r="V66" s="554"/>
      <c r="W66" s="474"/>
      <c r="X66" s="474"/>
      <c r="Y66" s="474"/>
      <c r="Z66" s="474"/>
      <c r="AA66" s="474"/>
      <c r="AB66" s="474"/>
      <c r="AC66" s="475"/>
      <c r="AD66" s="484">
        <f t="shared" si="28"/>
        <v>0</v>
      </c>
      <c r="AE66" s="449">
        <f t="shared" si="29"/>
        <v>0</v>
      </c>
      <c r="AF66" s="474"/>
      <c r="AG66" s="477"/>
      <c r="AH66" s="477"/>
      <c r="AI66" s="477"/>
      <c r="AJ66" s="477"/>
      <c r="AK66" s="477"/>
      <c r="AL66" s="478"/>
      <c r="AM66" s="478"/>
      <c r="AN66" s="555">
        <f t="shared" si="30"/>
        <v>0</v>
      </c>
      <c r="AO66" s="545">
        <f t="shared" si="21"/>
        <v>0</v>
      </c>
      <c r="AP66" s="474"/>
      <c r="AQ66" s="474"/>
      <c r="AR66" s="474"/>
      <c r="AS66" s="474"/>
      <c r="AT66" s="474"/>
      <c r="AU66" s="474"/>
      <c r="AV66" s="475"/>
      <c r="AW66" s="456">
        <f t="shared" si="31"/>
        <v>0</v>
      </c>
      <c r="AX66" s="457">
        <f t="shared" si="32"/>
        <v>0</v>
      </c>
      <c r="AY66" s="474"/>
      <c r="AZ66" s="477"/>
      <c r="BA66" s="477"/>
      <c r="BB66" s="477"/>
      <c r="BC66" s="477"/>
      <c r="BD66" s="478"/>
      <c r="BE66" s="548"/>
      <c r="BF66" s="486">
        <f t="shared" si="22"/>
        <v>0</v>
      </c>
      <c r="BG66" s="487">
        <f t="shared" si="23"/>
        <v>0</v>
      </c>
      <c r="BH66" s="474"/>
      <c r="BI66" s="474"/>
      <c r="BJ66" s="474"/>
      <c r="BK66" s="474"/>
      <c r="BL66" s="474"/>
      <c r="BM66" s="474"/>
      <c r="BN66" s="474"/>
      <c r="BO66" s="474"/>
      <c r="BP66" s="475"/>
      <c r="BQ66" s="550">
        <f t="shared" si="33"/>
        <v>0</v>
      </c>
      <c r="BR66" s="485">
        <f t="shared" si="34"/>
        <v>0</v>
      </c>
      <c r="BS66" s="474"/>
      <c r="BT66" s="477"/>
      <c r="BU66" s="477"/>
      <c r="BV66" s="477"/>
      <c r="BW66" s="477"/>
      <c r="BX66" s="478"/>
      <c r="BY66" s="478"/>
      <c r="BZ66" s="478"/>
      <c r="CA66" s="548"/>
      <c r="CB66" s="486">
        <f t="shared" si="35"/>
        <v>0</v>
      </c>
      <c r="CC66" s="487">
        <f t="shared" si="36"/>
        <v>0</v>
      </c>
      <c r="CD66" s="551">
        <f t="shared" si="37"/>
        <v>0</v>
      </c>
      <c r="CE66" s="467">
        <f t="shared" si="37"/>
        <v>0</v>
      </c>
      <c r="CF66" s="468">
        <f t="shared" si="38"/>
        <v>0</v>
      </c>
      <c r="CG66" s="556">
        <f t="shared" si="38"/>
        <v>0</v>
      </c>
    </row>
    <row r="67" spans="1:85" ht="24" hidden="1">
      <c r="A67" s="20">
        <v>39</v>
      </c>
      <c r="B67" s="591"/>
      <c r="C67" s="592"/>
      <c r="D67" s="536"/>
      <c r="E67" s="536"/>
      <c r="F67" s="536"/>
      <c r="G67" s="536"/>
      <c r="H67" s="536"/>
      <c r="I67" s="536"/>
      <c r="J67" s="537"/>
      <c r="K67" s="439">
        <f t="shared" si="24"/>
        <v>0</v>
      </c>
      <c r="L67" s="440">
        <f t="shared" si="25"/>
        <v>0</v>
      </c>
      <c r="M67" s="471"/>
      <c r="N67" s="472"/>
      <c r="O67" s="472"/>
      <c r="P67" s="472"/>
      <c r="Q67" s="472"/>
      <c r="R67" s="472"/>
      <c r="S67" s="492"/>
      <c r="T67" s="861">
        <f t="shared" si="26"/>
        <v>0</v>
      </c>
      <c r="U67" s="541">
        <f t="shared" si="27"/>
        <v>0</v>
      </c>
      <c r="V67" s="554"/>
      <c r="W67" s="474"/>
      <c r="X67" s="474"/>
      <c r="Y67" s="474"/>
      <c r="Z67" s="474"/>
      <c r="AA67" s="474"/>
      <c r="AB67" s="474"/>
      <c r="AC67" s="475"/>
      <c r="AD67" s="484">
        <f t="shared" si="28"/>
        <v>0</v>
      </c>
      <c r="AE67" s="449">
        <f t="shared" si="29"/>
        <v>0</v>
      </c>
      <c r="AF67" s="474"/>
      <c r="AG67" s="477"/>
      <c r="AH67" s="477"/>
      <c r="AI67" s="477"/>
      <c r="AJ67" s="477"/>
      <c r="AK67" s="477"/>
      <c r="AL67" s="478"/>
      <c r="AM67" s="478"/>
      <c r="AN67" s="555">
        <f t="shared" si="30"/>
        <v>0</v>
      </c>
      <c r="AO67" s="545">
        <f t="shared" si="21"/>
        <v>0</v>
      </c>
      <c r="AP67" s="474"/>
      <c r="AQ67" s="474"/>
      <c r="AR67" s="474"/>
      <c r="AS67" s="474"/>
      <c r="AT67" s="474"/>
      <c r="AU67" s="474"/>
      <c r="AV67" s="475"/>
      <c r="AW67" s="456">
        <f t="shared" si="31"/>
        <v>0</v>
      </c>
      <c r="AX67" s="457">
        <f t="shared" si="32"/>
        <v>0</v>
      </c>
      <c r="AY67" s="474"/>
      <c r="AZ67" s="477"/>
      <c r="BA67" s="477"/>
      <c r="BB67" s="477"/>
      <c r="BC67" s="477"/>
      <c r="BD67" s="478"/>
      <c r="BE67" s="548"/>
      <c r="BF67" s="486">
        <f t="shared" si="22"/>
        <v>0</v>
      </c>
      <c r="BG67" s="487">
        <f t="shared" si="23"/>
        <v>0</v>
      </c>
      <c r="BH67" s="474"/>
      <c r="BI67" s="474"/>
      <c r="BJ67" s="474"/>
      <c r="BK67" s="474"/>
      <c r="BL67" s="474"/>
      <c r="BM67" s="474"/>
      <c r="BN67" s="474"/>
      <c r="BO67" s="474"/>
      <c r="BP67" s="475"/>
      <c r="BQ67" s="550">
        <f t="shared" si="33"/>
        <v>0</v>
      </c>
      <c r="BR67" s="485">
        <f t="shared" si="34"/>
        <v>0</v>
      </c>
      <c r="BS67" s="474"/>
      <c r="BT67" s="477"/>
      <c r="BU67" s="477"/>
      <c r="BV67" s="477"/>
      <c r="BW67" s="477"/>
      <c r="BX67" s="478"/>
      <c r="BY67" s="478"/>
      <c r="BZ67" s="478"/>
      <c r="CA67" s="548"/>
      <c r="CB67" s="486">
        <f t="shared" si="35"/>
        <v>0</v>
      </c>
      <c r="CC67" s="487">
        <f t="shared" si="36"/>
        <v>0</v>
      </c>
      <c r="CD67" s="551">
        <f t="shared" si="37"/>
        <v>0</v>
      </c>
      <c r="CE67" s="467">
        <f t="shared" si="37"/>
        <v>0</v>
      </c>
      <c r="CF67" s="468">
        <f t="shared" si="38"/>
        <v>0</v>
      </c>
      <c r="CG67" s="556">
        <f t="shared" si="38"/>
        <v>0</v>
      </c>
    </row>
    <row r="68" spans="1:85" ht="24" hidden="1">
      <c r="A68" s="20">
        <v>40</v>
      </c>
      <c r="B68" s="591"/>
      <c r="C68" s="592"/>
      <c r="D68" s="536"/>
      <c r="E68" s="536"/>
      <c r="F68" s="536"/>
      <c r="G68" s="536"/>
      <c r="H68" s="536"/>
      <c r="I68" s="536"/>
      <c r="J68" s="537"/>
      <c r="K68" s="439">
        <f t="shared" si="24"/>
        <v>0</v>
      </c>
      <c r="L68" s="440">
        <f t="shared" si="25"/>
        <v>0</v>
      </c>
      <c r="M68" s="471"/>
      <c r="N68" s="472"/>
      <c r="O68" s="472"/>
      <c r="P68" s="472"/>
      <c r="Q68" s="472"/>
      <c r="R68" s="472"/>
      <c r="S68" s="492"/>
      <c r="T68" s="861">
        <f t="shared" si="26"/>
        <v>0</v>
      </c>
      <c r="U68" s="541">
        <f t="shared" si="27"/>
        <v>0</v>
      </c>
      <c r="V68" s="554"/>
      <c r="W68" s="474"/>
      <c r="X68" s="474"/>
      <c r="Y68" s="474"/>
      <c r="Z68" s="474"/>
      <c r="AA68" s="474"/>
      <c r="AB68" s="474"/>
      <c r="AC68" s="475"/>
      <c r="AD68" s="484">
        <f t="shared" si="28"/>
        <v>0</v>
      </c>
      <c r="AE68" s="449">
        <f t="shared" si="29"/>
        <v>0</v>
      </c>
      <c r="AF68" s="474"/>
      <c r="AG68" s="477"/>
      <c r="AH68" s="477"/>
      <c r="AI68" s="477"/>
      <c r="AJ68" s="477"/>
      <c r="AK68" s="477"/>
      <c r="AL68" s="478"/>
      <c r="AM68" s="478"/>
      <c r="AN68" s="555">
        <f t="shared" si="30"/>
        <v>0</v>
      </c>
      <c r="AO68" s="545">
        <f t="shared" si="21"/>
        <v>0</v>
      </c>
      <c r="AP68" s="474"/>
      <c r="AQ68" s="474"/>
      <c r="AR68" s="474"/>
      <c r="AS68" s="474"/>
      <c r="AT68" s="474"/>
      <c r="AU68" s="474"/>
      <c r="AV68" s="475"/>
      <c r="AW68" s="456">
        <f t="shared" si="31"/>
        <v>0</v>
      </c>
      <c r="AX68" s="457">
        <f t="shared" si="32"/>
        <v>0</v>
      </c>
      <c r="AY68" s="474"/>
      <c r="AZ68" s="477"/>
      <c r="BA68" s="477"/>
      <c r="BB68" s="477"/>
      <c r="BC68" s="477"/>
      <c r="BD68" s="478"/>
      <c r="BE68" s="548"/>
      <c r="BF68" s="486">
        <f t="shared" si="22"/>
        <v>0</v>
      </c>
      <c r="BG68" s="487">
        <f t="shared" si="23"/>
        <v>0</v>
      </c>
      <c r="BH68" s="474"/>
      <c r="BI68" s="474"/>
      <c r="BJ68" s="474"/>
      <c r="BK68" s="474"/>
      <c r="BL68" s="474"/>
      <c r="BM68" s="474"/>
      <c r="BN68" s="474"/>
      <c r="BO68" s="474"/>
      <c r="BP68" s="475"/>
      <c r="BQ68" s="550">
        <f t="shared" si="33"/>
        <v>0</v>
      </c>
      <c r="BR68" s="485">
        <f t="shared" si="34"/>
        <v>0</v>
      </c>
      <c r="BS68" s="474"/>
      <c r="BT68" s="477"/>
      <c r="BU68" s="477"/>
      <c r="BV68" s="477"/>
      <c r="BW68" s="477"/>
      <c r="BX68" s="478"/>
      <c r="BY68" s="478"/>
      <c r="BZ68" s="478"/>
      <c r="CA68" s="548"/>
      <c r="CB68" s="486">
        <f t="shared" si="35"/>
        <v>0</v>
      </c>
      <c r="CC68" s="487">
        <f t="shared" si="36"/>
        <v>0</v>
      </c>
      <c r="CD68" s="551">
        <f t="shared" si="37"/>
        <v>0</v>
      </c>
      <c r="CE68" s="467">
        <f t="shared" si="37"/>
        <v>0</v>
      </c>
      <c r="CF68" s="468">
        <f t="shared" si="38"/>
        <v>0</v>
      </c>
      <c r="CG68" s="556">
        <f t="shared" si="38"/>
        <v>0</v>
      </c>
    </row>
    <row r="69" spans="1:85" ht="24" hidden="1">
      <c r="A69" s="20">
        <v>41</v>
      </c>
      <c r="B69" s="591"/>
      <c r="C69" s="592"/>
      <c r="D69" s="557"/>
      <c r="E69" s="557"/>
      <c r="F69" s="557"/>
      <c r="G69" s="557"/>
      <c r="H69" s="557"/>
      <c r="I69" s="557"/>
      <c r="J69" s="558"/>
      <c r="K69" s="439">
        <f t="shared" si="24"/>
        <v>0</v>
      </c>
      <c r="L69" s="440">
        <f t="shared" si="25"/>
        <v>0</v>
      </c>
      <c r="M69" s="471"/>
      <c r="N69" s="472"/>
      <c r="O69" s="472"/>
      <c r="P69" s="472"/>
      <c r="Q69" s="472"/>
      <c r="R69" s="472"/>
      <c r="S69" s="492"/>
      <c r="T69" s="861">
        <f t="shared" si="26"/>
        <v>0</v>
      </c>
      <c r="U69" s="541">
        <f t="shared" si="27"/>
        <v>0</v>
      </c>
      <c r="V69" s="554"/>
      <c r="W69" s="474"/>
      <c r="X69" s="474"/>
      <c r="Y69" s="474"/>
      <c r="Z69" s="474"/>
      <c r="AA69" s="474"/>
      <c r="AB69" s="474"/>
      <c r="AC69" s="475"/>
      <c r="AD69" s="484">
        <f t="shared" si="28"/>
        <v>0</v>
      </c>
      <c r="AE69" s="449">
        <f t="shared" si="29"/>
        <v>0</v>
      </c>
      <c r="AF69" s="474"/>
      <c r="AG69" s="477"/>
      <c r="AH69" s="477"/>
      <c r="AI69" s="477"/>
      <c r="AJ69" s="477"/>
      <c r="AK69" s="477"/>
      <c r="AL69" s="478"/>
      <c r="AM69" s="478"/>
      <c r="AN69" s="555">
        <f t="shared" si="30"/>
        <v>0</v>
      </c>
      <c r="AO69" s="545">
        <f t="shared" si="21"/>
        <v>0</v>
      </c>
      <c r="AP69" s="474"/>
      <c r="AQ69" s="474"/>
      <c r="AR69" s="474"/>
      <c r="AS69" s="474"/>
      <c r="AT69" s="474"/>
      <c r="AU69" s="474"/>
      <c r="AV69" s="475"/>
      <c r="AW69" s="456">
        <f t="shared" si="31"/>
        <v>0</v>
      </c>
      <c r="AX69" s="457">
        <f t="shared" si="32"/>
        <v>0</v>
      </c>
      <c r="AY69" s="474"/>
      <c r="AZ69" s="477"/>
      <c r="BA69" s="477"/>
      <c r="BB69" s="477"/>
      <c r="BC69" s="477"/>
      <c r="BD69" s="478"/>
      <c r="BE69" s="548"/>
      <c r="BF69" s="486">
        <f t="shared" si="22"/>
        <v>0</v>
      </c>
      <c r="BG69" s="487">
        <f t="shared" si="23"/>
        <v>0</v>
      </c>
      <c r="BH69" s="474"/>
      <c r="BI69" s="474"/>
      <c r="BJ69" s="474"/>
      <c r="BK69" s="474"/>
      <c r="BL69" s="474"/>
      <c r="BM69" s="474"/>
      <c r="BN69" s="474"/>
      <c r="BO69" s="474"/>
      <c r="BP69" s="475"/>
      <c r="BQ69" s="550">
        <f t="shared" si="33"/>
        <v>0</v>
      </c>
      <c r="BR69" s="485">
        <f t="shared" si="34"/>
        <v>0</v>
      </c>
      <c r="BS69" s="474"/>
      <c r="BT69" s="477"/>
      <c r="BU69" s="477"/>
      <c r="BV69" s="477"/>
      <c r="BW69" s="477"/>
      <c r="BX69" s="478"/>
      <c r="BY69" s="478"/>
      <c r="BZ69" s="478"/>
      <c r="CA69" s="548"/>
      <c r="CB69" s="486">
        <f t="shared" si="35"/>
        <v>0</v>
      </c>
      <c r="CC69" s="487">
        <f t="shared" si="36"/>
        <v>0</v>
      </c>
      <c r="CD69" s="551">
        <f t="shared" si="37"/>
        <v>0</v>
      </c>
      <c r="CE69" s="467">
        <f t="shared" si="37"/>
        <v>0</v>
      </c>
      <c r="CF69" s="468">
        <f t="shared" si="38"/>
        <v>0</v>
      </c>
      <c r="CG69" s="556">
        <f t="shared" si="38"/>
        <v>0</v>
      </c>
    </row>
    <row r="70" spans="1:85" ht="24.75" thickBot="1">
      <c r="A70" s="20">
        <v>42</v>
      </c>
      <c r="B70" s="594"/>
      <c r="C70" s="595"/>
      <c r="D70" s="570"/>
      <c r="E70" s="570"/>
      <c r="F70" s="570"/>
      <c r="G70" s="570"/>
      <c r="H70" s="570"/>
      <c r="I70" s="570"/>
      <c r="J70" s="596"/>
      <c r="K70" s="439">
        <f t="shared" si="24"/>
        <v>0</v>
      </c>
      <c r="L70" s="440">
        <f t="shared" si="25"/>
        <v>0</v>
      </c>
      <c r="M70" s="471"/>
      <c r="N70" s="472"/>
      <c r="O70" s="472"/>
      <c r="P70" s="472"/>
      <c r="Q70" s="472"/>
      <c r="R70" s="472"/>
      <c r="S70" s="492"/>
      <c r="T70" s="861">
        <f t="shared" si="26"/>
        <v>0</v>
      </c>
      <c r="U70" s="541">
        <f t="shared" si="27"/>
        <v>0</v>
      </c>
      <c r="V70" s="554"/>
      <c r="W70" s="474"/>
      <c r="X70" s="474"/>
      <c r="Y70" s="474"/>
      <c r="Z70" s="474"/>
      <c r="AA70" s="474"/>
      <c r="AB70" s="474"/>
      <c r="AC70" s="475"/>
      <c r="AD70" s="484">
        <f t="shared" si="28"/>
        <v>0</v>
      </c>
      <c r="AE70" s="449">
        <f t="shared" si="29"/>
        <v>0</v>
      </c>
      <c r="AF70" s="474"/>
      <c r="AG70" s="477"/>
      <c r="AH70" s="477"/>
      <c r="AI70" s="477"/>
      <c r="AJ70" s="477"/>
      <c r="AK70" s="477"/>
      <c r="AL70" s="478"/>
      <c r="AM70" s="478"/>
      <c r="AN70" s="555">
        <f t="shared" si="30"/>
        <v>0</v>
      </c>
      <c r="AO70" s="545">
        <f t="shared" si="21"/>
        <v>0</v>
      </c>
      <c r="AP70" s="474"/>
      <c r="AQ70" s="474"/>
      <c r="AR70" s="474"/>
      <c r="AS70" s="474"/>
      <c r="AT70" s="474"/>
      <c r="AU70" s="474"/>
      <c r="AV70" s="475"/>
      <c r="AW70" s="456">
        <f t="shared" si="31"/>
        <v>0</v>
      </c>
      <c r="AX70" s="457">
        <f t="shared" si="32"/>
        <v>0</v>
      </c>
      <c r="AY70" s="474"/>
      <c r="AZ70" s="477"/>
      <c r="BA70" s="477"/>
      <c r="BB70" s="477"/>
      <c r="BC70" s="477"/>
      <c r="BD70" s="478"/>
      <c r="BE70" s="548"/>
      <c r="BF70" s="486">
        <f t="shared" si="22"/>
        <v>0</v>
      </c>
      <c r="BG70" s="487">
        <f t="shared" si="23"/>
        <v>0</v>
      </c>
      <c r="BH70" s="474"/>
      <c r="BI70" s="474"/>
      <c r="BJ70" s="474"/>
      <c r="BK70" s="474"/>
      <c r="BL70" s="474"/>
      <c r="BM70" s="474"/>
      <c r="BN70" s="474"/>
      <c r="BO70" s="474"/>
      <c r="BP70" s="475"/>
      <c r="BQ70" s="550">
        <f t="shared" si="33"/>
        <v>0</v>
      </c>
      <c r="BR70" s="485">
        <f t="shared" si="34"/>
        <v>0</v>
      </c>
      <c r="BS70" s="474"/>
      <c r="BT70" s="477"/>
      <c r="BU70" s="477"/>
      <c r="BV70" s="477"/>
      <c r="BW70" s="477"/>
      <c r="BX70" s="478"/>
      <c r="BY70" s="478"/>
      <c r="BZ70" s="478"/>
      <c r="CA70" s="548"/>
      <c r="CB70" s="486">
        <f t="shared" si="35"/>
        <v>0</v>
      </c>
      <c r="CC70" s="487">
        <f t="shared" si="36"/>
        <v>0</v>
      </c>
      <c r="CD70" s="551">
        <f t="shared" si="37"/>
        <v>0</v>
      </c>
      <c r="CE70" s="467">
        <f t="shared" si="37"/>
        <v>0</v>
      </c>
      <c r="CF70" s="468">
        <f t="shared" ref="CF70:CF98" si="39">CB70+BF70+AN70+T70</f>
        <v>0</v>
      </c>
      <c r="CG70" s="556">
        <f t="shared" ref="CG70:CG98" si="40">CC70+BG70+AO70+U70</f>
        <v>0</v>
      </c>
    </row>
    <row r="71" spans="1:85" s="786" customFormat="1" ht="24">
      <c r="A71" s="816" t="s">
        <v>90</v>
      </c>
      <c r="B71" s="817" t="s">
        <v>80</v>
      </c>
      <c r="C71" s="818"/>
      <c r="D71" s="819"/>
      <c r="E71" s="819"/>
      <c r="F71" s="819"/>
      <c r="G71" s="819"/>
      <c r="H71" s="819"/>
      <c r="I71" s="819"/>
      <c r="J71" s="820"/>
      <c r="K71" s="821"/>
      <c r="L71" s="822">
        <f>SUM(L72:L84)</f>
        <v>0</v>
      </c>
      <c r="M71" s="823"/>
      <c r="N71" s="824"/>
      <c r="O71" s="824"/>
      <c r="P71" s="824"/>
      <c r="Q71" s="824"/>
      <c r="R71" s="824"/>
      <c r="S71" s="825"/>
      <c r="T71" s="826"/>
      <c r="U71" s="825">
        <f>SUM(U72:U84)</f>
        <v>0</v>
      </c>
      <c r="V71" s="769">
        <v>8</v>
      </c>
      <c r="W71" s="764">
        <v>9</v>
      </c>
      <c r="X71" s="764">
        <v>10</v>
      </c>
      <c r="Y71" s="764">
        <v>11</v>
      </c>
      <c r="Z71" s="764">
        <v>12</v>
      </c>
      <c r="AA71" s="764">
        <v>13</v>
      </c>
      <c r="AB71" s="764">
        <v>14</v>
      </c>
      <c r="AC71" s="765">
        <v>15</v>
      </c>
      <c r="AD71" s="484"/>
      <c r="AE71" s="855">
        <f>SUM(AE72:AE84)</f>
        <v>31.25</v>
      </c>
      <c r="AF71" s="769">
        <v>8</v>
      </c>
      <c r="AG71" s="764">
        <v>9</v>
      </c>
      <c r="AH71" s="764">
        <v>10</v>
      </c>
      <c r="AI71" s="764">
        <v>11</v>
      </c>
      <c r="AJ71" s="764">
        <v>12</v>
      </c>
      <c r="AK71" s="764">
        <v>13</v>
      </c>
      <c r="AL71" s="764">
        <v>14</v>
      </c>
      <c r="AM71" s="765">
        <v>15</v>
      </c>
      <c r="AN71" s="765"/>
      <c r="AO71" s="855">
        <v>31.25</v>
      </c>
      <c r="AP71" s="825"/>
      <c r="AQ71" s="825"/>
      <c r="AR71" s="825"/>
      <c r="AS71" s="825"/>
      <c r="AT71" s="825"/>
      <c r="AU71" s="825"/>
      <c r="AV71" s="825"/>
      <c r="AW71" s="825"/>
      <c r="AX71" s="825"/>
      <c r="AY71" s="762">
        <v>16</v>
      </c>
      <c r="AZ71" s="763">
        <v>17</v>
      </c>
      <c r="BA71" s="763">
        <v>18</v>
      </c>
      <c r="BB71" s="763">
        <v>19</v>
      </c>
      <c r="BC71" s="763">
        <v>20</v>
      </c>
      <c r="BD71" s="776">
        <v>21</v>
      </c>
      <c r="BE71" s="777">
        <v>22</v>
      </c>
      <c r="BF71" s="825"/>
      <c r="BG71" s="825"/>
      <c r="BH71" s="825"/>
      <c r="BI71" s="825"/>
      <c r="BJ71" s="825"/>
      <c r="BK71" s="825"/>
      <c r="BL71" s="825"/>
      <c r="BM71" s="825"/>
      <c r="BN71" s="825"/>
      <c r="BO71" s="825"/>
      <c r="BP71" s="825"/>
      <c r="BQ71" s="825"/>
      <c r="BR71" s="825"/>
      <c r="BS71" s="825"/>
      <c r="BT71" s="825"/>
      <c r="BU71" s="825"/>
      <c r="BV71" s="825"/>
      <c r="BW71" s="825"/>
      <c r="BX71" s="825"/>
      <c r="BY71" s="825"/>
      <c r="BZ71" s="825"/>
      <c r="CA71" s="825"/>
      <c r="CB71" s="825"/>
      <c r="CC71" s="825"/>
      <c r="CD71" s="825"/>
      <c r="CE71" s="860">
        <v>31.25</v>
      </c>
      <c r="CF71" s="825"/>
      <c r="CG71" s="860">
        <v>31.25</v>
      </c>
    </row>
    <row r="72" spans="1:85" ht="24">
      <c r="A72" s="20">
        <v>1</v>
      </c>
      <c r="B72" s="84" t="s">
        <v>146</v>
      </c>
      <c r="C72" s="605">
        <v>0.625</v>
      </c>
      <c r="D72" s="108"/>
      <c r="E72" s="108"/>
      <c r="F72" s="108"/>
      <c r="G72" s="108"/>
      <c r="H72" s="108"/>
      <c r="I72" s="108"/>
      <c r="J72" s="597"/>
      <c r="K72" s="840"/>
      <c r="L72" s="841"/>
      <c r="M72" s="471"/>
      <c r="N72" s="472"/>
      <c r="O72" s="472"/>
      <c r="P72" s="472"/>
      <c r="Q72" s="472"/>
      <c r="R72" s="472"/>
      <c r="S72" s="492"/>
      <c r="T72" s="598"/>
      <c r="U72" s="599"/>
      <c r="V72" s="554"/>
      <c r="W72" s="474"/>
      <c r="X72" s="474"/>
      <c r="Y72" s="474">
        <v>50</v>
      </c>
      <c r="Z72" s="474"/>
      <c r="AA72" s="474"/>
      <c r="AB72" s="474"/>
      <c r="AC72" s="475"/>
      <c r="AD72" s="484">
        <f t="shared" si="28"/>
        <v>50</v>
      </c>
      <c r="AE72" s="600">
        <f t="shared" si="29"/>
        <v>31.25</v>
      </c>
      <c r="AF72" s="474"/>
      <c r="AG72" s="477"/>
      <c r="AH72" s="477"/>
      <c r="AI72" s="477">
        <v>50</v>
      </c>
      <c r="AJ72" s="477"/>
      <c r="AK72" s="477"/>
      <c r="AL72" s="478"/>
      <c r="AM72" s="478"/>
      <c r="AN72" s="555">
        <f>SUM(AF72:AM83)</f>
        <v>50</v>
      </c>
      <c r="AO72" s="545">
        <f t="shared" si="21"/>
        <v>31.25</v>
      </c>
      <c r="AP72" s="474"/>
      <c r="AQ72" s="474"/>
      <c r="AR72" s="474"/>
      <c r="AS72" s="474"/>
      <c r="AT72" s="474"/>
      <c r="AU72" s="474"/>
      <c r="AV72" s="475"/>
      <c r="AW72" s="547"/>
      <c r="AX72" s="601"/>
      <c r="AY72" s="474"/>
      <c r="AZ72" s="477"/>
      <c r="BA72" s="477"/>
      <c r="BB72" s="477"/>
      <c r="BC72" s="477"/>
      <c r="BD72" s="478"/>
      <c r="BE72" s="548"/>
      <c r="BF72" s="475"/>
      <c r="BG72" s="602"/>
      <c r="BH72" s="474"/>
      <c r="BI72" s="474"/>
      <c r="BJ72" s="474"/>
      <c r="BK72" s="474"/>
      <c r="BL72" s="474"/>
      <c r="BM72" s="474"/>
      <c r="BN72" s="474"/>
      <c r="BO72" s="474"/>
      <c r="BP72" s="475"/>
      <c r="BQ72" s="547"/>
      <c r="BR72" s="601"/>
      <c r="BS72" s="474"/>
      <c r="BT72" s="477"/>
      <c r="BU72" s="477"/>
      <c r="BV72" s="477"/>
      <c r="BW72" s="477"/>
      <c r="BX72" s="478"/>
      <c r="BY72" s="478"/>
      <c r="BZ72" s="478"/>
      <c r="CA72" s="548"/>
      <c r="CB72" s="447"/>
      <c r="CC72" s="603"/>
      <c r="CD72" s="551">
        <f t="shared" ref="CD72:CE84" si="41">BQ72+AW72+AD72+K72</f>
        <v>50</v>
      </c>
      <c r="CE72" s="854">
        <f t="shared" si="41"/>
        <v>31.25</v>
      </c>
      <c r="CF72" s="468">
        <f t="shared" si="39"/>
        <v>50</v>
      </c>
      <c r="CG72" s="556">
        <f t="shared" si="40"/>
        <v>31.25</v>
      </c>
    </row>
    <row r="73" spans="1:85" ht="24" hidden="1">
      <c r="A73" s="20">
        <v>2</v>
      </c>
      <c r="B73" s="109"/>
      <c r="C73" s="605"/>
      <c r="D73" s="108"/>
      <c r="E73" s="108"/>
      <c r="F73" s="108"/>
      <c r="G73" s="108"/>
      <c r="H73" s="108"/>
      <c r="I73" s="108"/>
      <c r="J73" s="597"/>
      <c r="K73" s="840"/>
      <c r="L73" s="841"/>
      <c r="M73" s="471"/>
      <c r="N73" s="472"/>
      <c r="O73" s="472"/>
      <c r="P73" s="472"/>
      <c r="Q73" s="472"/>
      <c r="R73" s="472"/>
      <c r="S73" s="492"/>
      <c r="T73" s="598"/>
      <c r="U73" s="599"/>
      <c r="V73" s="554"/>
      <c r="W73" s="474"/>
      <c r="X73" s="474"/>
      <c r="Y73" s="474"/>
      <c r="Z73" s="474"/>
      <c r="AA73" s="474"/>
      <c r="AB73" s="474"/>
      <c r="AC73" s="475"/>
      <c r="AD73" s="484">
        <f t="shared" si="28"/>
        <v>0</v>
      </c>
      <c r="AE73" s="600">
        <f t="shared" si="29"/>
        <v>0</v>
      </c>
      <c r="AF73" s="474"/>
      <c r="AG73" s="477"/>
      <c r="AH73" s="477"/>
      <c r="AI73" s="477"/>
      <c r="AJ73" s="477"/>
      <c r="AK73" s="477"/>
      <c r="AL73" s="478"/>
      <c r="AM73" s="478"/>
      <c r="AN73" s="555">
        <f t="shared" si="30"/>
        <v>0</v>
      </c>
      <c r="AO73" s="545">
        <f t="shared" si="21"/>
        <v>0</v>
      </c>
      <c r="AP73" s="474"/>
      <c r="AQ73" s="474"/>
      <c r="AR73" s="474"/>
      <c r="AS73" s="474"/>
      <c r="AT73" s="474"/>
      <c r="AU73" s="474"/>
      <c r="AV73" s="475"/>
      <c r="AW73" s="547"/>
      <c r="AX73" s="601"/>
      <c r="AY73" s="474"/>
      <c r="AZ73" s="477"/>
      <c r="BA73" s="477"/>
      <c r="BB73" s="477"/>
      <c r="BC73" s="477"/>
      <c r="BD73" s="478"/>
      <c r="BE73" s="548"/>
      <c r="BF73" s="475"/>
      <c r="BG73" s="602"/>
      <c r="BH73" s="474"/>
      <c r="BI73" s="474"/>
      <c r="BJ73" s="474"/>
      <c r="BK73" s="474"/>
      <c r="BL73" s="474"/>
      <c r="BM73" s="474"/>
      <c r="BN73" s="474"/>
      <c r="BO73" s="474"/>
      <c r="BP73" s="475"/>
      <c r="BQ73" s="547"/>
      <c r="BR73" s="601"/>
      <c r="BS73" s="474"/>
      <c r="BT73" s="477"/>
      <c r="BU73" s="477"/>
      <c r="BV73" s="477"/>
      <c r="BW73" s="477"/>
      <c r="BX73" s="478"/>
      <c r="BY73" s="478"/>
      <c r="BZ73" s="478"/>
      <c r="CA73" s="548"/>
      <c r="CB73" s="447"/>
      <c r="CC73" s="603"/>
      <c r="CD73" s="551">
        <f t="shared" si="41"/>
        <v>0</v>
      </c>
      <c r="CE73" s="467">
        <f t="shared" si="41"/>
        <v>0</v>
      </c>
      <c r="CF73" s="468">
        <f t="shared" si="39"/>
        <v>0</v>
      </c>
      <c r="CG73" s="556">
        <f t="shared" si="40"/>
        <v>0</v>
      </c>
    </row>
    <row r="74" spans="1:85" ht="24" hidden="1">
      <c r="A74" s="20">
        <v>3</v>
      </c>
      <c r="B74" s="105"/>
      <c r="C74" s="605"/>
      <c r="D74" s="108"/>
      <c r="E74" s="108"/>
      <c r="F74" s="108"/>
      <c r="G74" s="108"/>
      <c r="H74" s="108"/>
      <c r="I74" s="108"/>
      <c r="J74" s="597"/>
      <c r="K74" s="840"/>
      <c r="L74" s="841"/>
      <c r="M74" s="471"/>
      <c r="N74" s="472"/>
      <c r="O74" s="472"/>
      <c r="P74" s="472"/>
      <c r="Q74" s="472"/>
      <c r="R74" s="472"/>
      <c r="S74" s="492"/>
      <c r="T74" s="598"/>
      <c r="U74" s="599"/>
      <c r="V74" s="554"/>
      <c r="W74" s="474"/>
      <c r="X74" s="474"/>
      <c r="Y74" s="474"/>
      <c r="Z74" s="474"/>
      <c r="AA74" s="474"/>
      <c r="AB74" s="474"/>
      <c r="AC74" s="475"/>
      <c r="AD74" s="484">
        <f t="shared" si="28"/>
        <v>0</v>
      </c>
      <c r="AE74" s="600">
        <f t="shared" si="29"/>
        <v>0</v>
      </c>
      <c r="AF74" s="474"/>
      <c r="AG74" s="477"/>
      <c r="AH74" s="477"/>
      <c r="AI74" s="477"/>
      <c r="AJ74" s="477"/>
      <c r="AK74" s="477"/>
      <c r="AL74" s="478"/>
      <c r="AM74" s="478"/>
      <c r="AN74" s="555">
        <f t="shared" si="30"/>
        <v>0</v>
      </c>
      <c r="AO74" s="545">
        <f t="shared" si="21"/>
        <v>0</v>
      </c>
      <c r="AP74" s="474"/>
      <c r="AQ74" s="474"/>
      <c r="AR74" s="474"/>
      <c r="AS74" s="474"/>
      <c r="AT74" s="474"/>
      <c r="AU74" s="474"/>
      <c r="AV74" s="475"/>
      <c r="AW74" s="547"/>
      <c r="AX74" s="601"/>
      <c r="AY74" s="474"/>
      <c r="AZ74" s="477"/>
      <c r="BA74" s="477"/>
      <c r="BB74" s="477"/>
      <c r="BC74" s="477"/>
      <c r="BD74" s="478"/>
      <c r="BE74" s="548"/>
      <c r="BF74" s="475"/>
      <c r="BG74" s="602"/>
      <c r="BH74" s="474"/>
      <c r="BI74" s="474"/>
      <c r="BJ74" s="474"/>
      <c r="BK74" s="474"/>
      <c r="BL74" s="474"/>
      <c r="BM74" s="474"/>
      <c r="BN74" s="474"/>
      <c r="BO74" s="474"/>
      <c r="BP74" s="475"/>
      <c r="BQ74" s="547"/>
      <c r="BR74" s="601"/>
      <c r="BS74" s="474"/>
      <c r="BT74" s="477"/>
      <c r="BU74" s="477"/>
      <c r="BV74" s="477"/>
      <c r="BW74" s="477"/>
      <c r="BX74" s="478"/>
      <c r="BY74" s="478"/>
      <c r="BZ74" s="478"/>
      <c r="CA74" s="548"/>
      <c r="CB74" s="447"/>
      <c r="CC74" s="603"/>
      <c r="CD74" s="551">
        <f t="shared" si="41"/>
        <v>0</v>
      </c>
      <c r="CE74" s="467">
        <f t="shared" si="41"/>
        <v>0</v>
      </c>
      <c r="CF74" s="468">
        <f t="shared" si="39"/>
        <v>0</v>
      </c>
      <c r="CG74" s="556">
        <f t="shared" si="40"/>
        <v>0</v>
      </c>
    </row>
    <row r="75" spans="1:85" ht="24" hidden="1">
      <c r="A75" s="20">
        <v>4</v>
      </c>
      <c r="B75" s="89"/>
      <c r="C75" s="605"/>
      <c r="D75" s="108"/>
      <c r="E75" s="108"/>
      <c r="F75" s="108"/>
      <c r="G75" s="108"/>
      <c r="H75" s="108"/>
      <c r="I75" s="108"/>
      <c r="J75" s="597"/>
      <c r="K75" s="840"/>
      <c r="L75" s="841"/>
      <c r="M75" s="606"/>
      <c r="N75" s="509"/>
      <c r="O75" s="509"/>
      <c r="P75" s="509"/>
      <c r="Q75" s="509"/>
      <c r="R75" s="509"/>
      <c r="S75" s="510"/>
      <c r="T75" s="607"/>
      <c r="U75" s="608"/>
      <c r="V75" s="609"/>
      <c r="W75" s="513"/>
      <c r="X75" s="513"/>
      <c r="Y75" s="513"/>
      <c r="Z75" s="513"/>
      <c r="AA75" s="513"/>
      <c r="AB75" s="513"/>
      <c r="AC75" s="514"/>
      <c r="AD75" s="484">
        <f t="shared" si="28"/>
        <v>0</v>
      </c>
      <c r="AE75" s="600">
        <f t="shared" si="29"/>
        <v>0</v>
      </c>
      <c r="AF75" s="513"/>
      <c r="AG75" s="517"/>
      <c r="AH75" s="517"/>
      <c r="AI75" s="517"/>
      <c r="AJ75" s="517"/>
      <c r="AK75" s="517"/>
      <c r="AL75" s="518"/>
      <c r="AM75" s="518"/>
      <c r="AN75" s="555">
        <f t="shared" si="30"/>
        <v>0</v>
      </c>
      <c r="AO75" s="545">
        <f t="shared" si="21"/>
        <v>0</v>
      </c>
      <c r="AP75" s="513"/>
      <c r="AQ75" s="513"/>
      <c r="AR75" s="513"/>
      <c r="AS75" s="513"/>
      <c r="AT75" s="513"/>
      <c r="AU75" s="513"/>
      <c r="AV75" s="514"/>
      <c r="AW75" s="610"/>
      <c r="AX75" s="611"/>
      <c r="AY75" s="513"/>
      <c r="AZ75" s="517"/>
      <c r="BA75" s="517"/>
      <c r="BB75" s="517"/>
      <c r="BC75" s="517"/>
      <c r="BD75" s="518"/>
      <c r="BE75" s="612"/>
      <c r="BF75" s="514"/>
      <c r="BG75" s="613"/>
      <c r="BH75" s="513"/>
      <c r="BI75" s="513"/>
      <c r="BJ75" s="513"/>
      <c r="BK75" s="513"/>
      <c r="BL75" s="513"/>
      <c r="BM75" s="513"/>
      <c r="BN75" s="513"/>
      <c r="BO75" s="513"/>
      <c r="BP75" s="514"/>
      <c r="BQ75" s="610"/>
      <c r="BR75" s="611"/>
      <c r="BS75" s="513"/>
      <c r="BT75" s="517"/>
      <c r="BU75" s="517"/>
      <c r="BV75" s="517"/>
      <c r="BW75" s="517"/>
      <c r="BX75" s="518"/>
      <c r="BY75" s="518"/>
      <c r="BZ75" s="518"/>
      <c r="CA75" s="612"/>
      <c r="CB75" s="583"/>
      <c r="CC75" s="614"/>
      <c r="CD75" s="551">
        <f t="shared" si="41"/>
        <v>0</v>
      </c>
      <c r="CE75" s="467">
        <f t="shared" si="41"/>
        <v>0</v>
      </c>
      <c r="CF75" s="468">
        <f t="shared" si="39"/>
        <v>0</v>
      </c>
      <c r="CG75" s="556">
        <f t="shared" si="40"/>
        <v>0</v>
      </c>
    </row>
    <row r="76" spans="1:85" ht="24.75" hidden="1">
      <c r="A76" s="20">
        <v>5</v>
      </c>
      <c r="B76" s="89"/>
      <c r="C76" s="615"/>
      <c r="D76" s="7"/>
      <c r="E76" s="7"/>
      <c r="F76" s="7"/>
      <c r="G76" s="7"/>
      <c r="H76" s="7"/>
      <c r="I76" s="7"/>
      <c r="J76" s="616"/>
      <c r="K76" s="842"/>
      <c r="L76" s="843"/>
      <c r="M76" s="29"/>
      <c r="N76" s="9"/>
      <c r="O76" s="87"/>
      <c r="P76" s="8"/>
      <c r="Q76" s="8"/>
      <c r="R76" s="9"/>
      <c r="S76" s="114"/>
      <c r="T76" s="617"/>
      <c r="U76" s="618"/>
      <c r="V76" s="6"/>
      <c r="W76" s="6"/>
      <c r="X76" s="6"/>
      <c r="Y76" s="6"/>
      <c r="Z76" s="6"/>
      <c r="AA76" s="6"/>
      <c r="AB76" s="6"/>
      <c r="AC76" s="619"/>
      <c r="AD76" s="484">
        <f t="shared" si="28"/>
        <v>0</v>
      </c>
      <c r="AE76" s="600">
        <f t="shared" si="29"/>
        <v>0</v>
      </c>
      <c r="AF76" s="620"/>
      <c r="AG76" s="8"/>
      <c r="AH76" s="13"/>
      <c r="AI76" s="8"/>
      <c r="AJ76" s="8"/>
      <c r="AK76" s="287"/>
      <c r="AL76" s="621"/>
      <c r="AM76" s="621"/>
      <c r="AN76" s="555">
        <f t="shared" si="30"/>
        <v>0</v>
      </c>
      <c r="AO76" s="545">
        <f t="shared" si="21"/>
        <v>0</v>
      </c>
      <c r="AP76" s="622"/>
      <c r="AQ76" s="622"/>
      <c r="AR76" s="622"/>
      <c r="AS76" s="622"/>
      <c r="AT76" s="622"/>
      <c r="AU76" s="622"/>
      <c r="AV76" s="623"/>
      <c r="AW76" s="624"/>
      <c r="AX76" s="625"/>
      <c r="AY76" s="622"/>
      <c r="AZ76" s="287"/>
      <c r="BA76" s="287"/>
      <c r="BB76" s="287"/>
      <c r="BC76" s="287"/>
      <c r="BD76" s="621"/>
      <c r="BE76" s="626"/>
      <c r="BF76" s="623"/>
      <c r="BG76" s="627"/>
      <c r="BH76" s="622"/>
      <c r="BI76" s="622"/>
      <c r="BJ76" s="622"/>
      <c r="BK76" s="622"/>
      <c r="BL76" s="622"/>
      <c r="BM76" s="622"/>
      <c r="BN76" s="622"/>
      <c r="BO76" s="622"/>
      <c r="BP76" s="623"/>
      <c r="BQ76" s="624"/>
      <c r="BR76" s="625"/>
      <c r="BS76" s="622"/>
      <c r="BT76" s="287"/>
      <c r="BU76" s="287"/>
      <c r="BV76" s="287"/>
      <c r="BW76" s="287"/>
      <c r="BX76" s="287"/>
      <c r="BY76" s="287"/>
      <c r="BZ76" s="621"/>
      <c r="CA76" s="626"/>
      <c r="CB76" s="283"/>
      <c r="CC76" s="628"/>
      <c r="CD76" s="551">
        <f t="shared" si="41"/>
        <v>0</v>
      </c>
      <c r="CE76" s="467">
        <f t="shared" si="41"/>
        <v>0</v>
      </c>
      <c r="CF76" s="468">
        <f t="shared" si="39"/>
        <v>0</v>
      </c>
      <c r="CG76" s="556">
        <f t="shared" si="40"/>
        <v>0</v>
      </c>
    </row>
    <row r="77" spans="1:85" ht="24" hidden="1">
      <c r="A77" s="20">
        <v>6</v>
      </c>
      <c r="B77" s="89"/>
      <c r="C77" s="629"/>
      <c r="D77" s="112"/>
      <c r="E77" s="112"/>
      <c r="F77" s="112"/>
      <c r="G77" s="112"/>
      <c r="H77" s="112"/>
      <c r="I77" s="112"/>
      <c r="J77" s="630"/>
      <c r="K77" s="844"/>
      <c r="L77" s="507"/>
      <c r="M77" s="441"/>
      <c r="N77" s="442"/>
      <c r="O77" s="442"/>
      <c r="P77" s="442"/>
      <c r="Q77" s="442"/>
      <c r="R77" s="442"/>
      <c r="S77" s="540"/>
      <c r="T77" s="631"/>
      <c r="U77" s="632"/>
      <c r="V77" s="542"/>
      <c r="W77" s="446"/>
      <c r="X77" s="446"/>
      <c r="Y77" s="446"/>
      <c r="Z77" s="446"/>
      <c r="AA77" s="446"/>
      <c r="AB77" s="446"/>
      <c r="AC77" s="447"/>
      <c r="AD77" s="484">
        <f t="shared" si="28"/>
        <v>0</v>
      </c>
      <c r="AE77" s="600">
        <f t="shared" si="29"/>
        <v>0</v>
      </c>
      <c r="AF77" s="446"/>
      <c r="AG77" s="450"/>
      <c r="AH77" s="450"/>
      <c r="AI77" s="450"/>
      <c r="AJ77" s="450"/>
      <c r="AK77" s="450"/>
      <c r="AL77" s="451"/>
      <c r="AM77" s="451"/>
      <c r="AN77" s="555">
        <f t="shared" si="30"/>
        <v>0</v>
      </c>
      <c r="AO77" s="545">
        <f t="shared" si="21"/>
        <v>0</v>
      </c>
      <c r="AP77" s="446"/>
      <c r="AQ77" s="446"/>
      <c r="AR77" s="446"/>
      <c r="AS77" s="446"/>
      <c r="AT77" s="446"/>
      <c r="AU77" s="446"/>
      <c r="AV77" s="447"/>
      <c r="AW77" s="633"/>
      <c r="AX77" s="634"/>
      <c r="AY77" s="446"/>
      <c r="AZ77" s="450"/>
      <c r="BA77" s="450"/>
      <c r="BB77" s="450"/>
      <c r="BC77" s="450"/>
      <c r="BD77" s="451"/>
      <c r="BE77" s="635"/>
      <c r="BF77" s="447"/>
      <c r="BG77" s="604"/>
      <c r="BH77" s="446"/>
      <c r="BI77" s="446"/>
      <c r="BJ77" s="446"/>
      <c r="BK77" s="446"/>
      <c r="BL77" s="446"/>
      <c r="BM77" s="446"/>
      <c r="BN77" s="446"/>
      <c r="BO77" s="446"/>
      <c r="BP77" s="447"/>
      <c r="BQ77" s="633"/>
      <c r="BR77" s="634"/>
      <c r="BS77" s="446"/>
      <c r="BT77" s="450"/>
      <c r="BU77" s="450"/>
      <c r="BV77" s="450"/>
      <c r="BW77" s="450"/>
      <c r="BX77" s="451"/>
      <c r="BY77" s="451"/>
      <c r="BZ77" s="451"/>
      <c r="CA77" s="635"/>
      <c r="CB77" s="447"/>
      <c r="CC77" s="603"/>
      <c r="CD77" s="551">
        <f t="shared" si="41"/>
        <v>0</v>
      </c>
      <c r="CE77" s="467">
        <f t="shared" si="41"/>
        <v>0</v>
      </c>
      <c r="CF77" s="468">
        <f t="shared" si="39"/>
        <v>0</v>
      </c>
      <c r="CG77" s="556">
        <f t="shared" si="40"/>
        <v>0</v>
      </c>
    </row>
    <row r="78" spans="1:85" ht="24" hidden="1">
      <c r="A78" s="20">
        <v>7</v>
      </c>
      <c r="B78" s="636"/>
      <c r="C78" s="605"/>
      <c r="D78" s="108"/>
      <c r="E78" s="108"/>
      <c r="F78" s="108"/>
      <c r="G78" s="108"/>
      <c r="H78" s="108"/>
      <c r="I78" s="108"/>
      <c r="J78" s="597"/>
      <c r="K78" s="840"/>
      <c r="L78" s="841"/>
      <c r="M78" s="471"/>
      <c r="N78" s="472"/>
      <c r="O78" s="472"/>
      <c r="P78" s="472"/>
      <c r="Q78" s="472"/>
      <c r="R78" s="472"/>
      <c r="S78" s="492"/>
      <c r="T78" s="598"/>
      <c r="U78" s="599"/>
      <c r="V78" s="554"/>
      <c r="W78" s="474"/>
      <c r="X78" s="474"/>
      <c r="Y78" s="474"/>
      <c r="Z78" s="474"/>
      <c r="AA78" s="474"/>
      <c r="AB78" s="474"/>
      <c r="AC78" s="475"/>
      <c r="AD78" s="484">
        <f t="shared" si="28"/>
        <v>0</v>
      </c>
      <c r="AE78" s="600">
        <f t="shared" si="29"/>
        <v>0</v>
      </c>
      <c r="AF78" s="474"/>
      <c r="AG78" s="477"/>
      <c r="AH78" s="477"/>
      <c r="AI78" s="477"/>
      <c r="AJ78" s="477"/>
      <c r="AK78" s="477"/>
      <c r="AL78" s="478"/>
      <c r="AM78" s="478"/>
      <c r="AN78" s="555">
        <f t="shared" si="30"/>
        <v>0</v>
      </c>
      <c r="AO78" s="545">
        <f t="shared" si="21"/>
        <v>0</v>
      </c>
      <c r="AP78" s="474"/>
      <c r="AQ78" s="474"/>
      <c r="AR78" s="474"/>
      <c r="AS78" s="474"/>
      <c r="AT78" s="474"/>
      <c r="AU78" s="474"/>
      <c r="AV78" s="475"/>
      <c r="AW78" s="547"/>
      <c r="AX78" s="601"/>
      <c r="AY78" s="474"/>
      <c r="AZ78" s="477"/>
      <c r="BA78" s="477"/>
      <c r="BB78" s="477"/>
      <c r="BC78" s="477"/>
      <c r="BD78" s="478"/>
      <c r="BE78" s="548"/>
      <c r="BF78" s="475"/>
      <c r="BG78" s="602"/>
      <c r="BH78" s="474"/>
      <c r="BI78" s="474"/>
      <c r="BJ78" s="474"/>
      <c r="BK78" s="474"/>
      <c r="BL78" s="474"/>
      <c r="BM78" s="474"/>
      <c r="BN78" s="474"/>
      <c r="BO78" s="474"/>
      <c r="BP78" s="475"/>
      <c r="BQ78" s="547"/>
      <c r="BR78" s="601"/>
      <c r="BS78" s="474"/>
      <c r="BT78" s="477"/>
      <c r="BU78" s="477"/>
      <c r="BV78" s="477"/>
      <c r="BW78" s="477"/>
      <c r="BX78" s="478"/>
      <c r="BY78" s="478"/>
      <c r="BZ78" s="478"/>
      <c r="CA78" s="548"/>
      <c r="CB78" s="447"/>
      <c r="CC78" s="603"/>
      <c r="CD78" s="551">
        <f t="shared" si="41"/>
        <v>0</v>
      </c>
      <c r="CE78" s="467">
        <f t="shared" si="41"/>
        <v>0</v>
      </c>
      <c r="CF78" s="468">
        <f t="shared" si="39"/>
        <v>0</v>
      </c>
      <c r="CG78" s="556">
        <f t="shared" si="40"/>
        <v>0</v>
      </c>
    </row>
    <row r="79" spans="1:85" ht="24" hidden="1">
      <c r="A79" s="20">
        <v>8</v>
      </c>
      <c r="B79" s="90"/>
      <c r="C79" s="584"/>
      <c r="D79" s="29"/>
      <c r="E79" s="29"/>
      <c r="F79" s="29"/>
      <c r="G79" s="29"/>
      <c r="H79" s="29"/>
      <c r="I79" s="29"/>
      <c r="J79" s="637"/>
      <c r="K79" s="845"/>
      <c r="L79" s="539"/>
      <c r="M79" s="471"/>
      <c r="N79" s="472"/>
      <c r="O79" s="472"/>
      <c r="P79" s="472"/>
      <c r="Q79" s="472"/>
      <c r="R79" s="472"/>
      <c r="S79" s="492"/>
      <c r="T79" s="598"/>
      <c r="U79" s="599"/>
      <c r="V79" s="554"/>
      <c r="W79" s="474"/>
      <c r="X79" s="474"/>
      <c r="Y79" s="474"/>
      <c r="Z79" s="474"/>
      <c r="AA79" s="474"/>
      <c r="AB79" s="474"/>
      <c r="AC79" s="475"/>
      <c r="AD79" s="484">
        <f t="shared" si="28"/>
        <v>0</v>
      </c>
      <c r="AE79" s="600">
        <f t="shared" si="29"/>
        <v>0</v>
      </c>
      <c r="AF79" s="474"/>
      <c r="AG79" s="477"/>
      <c r="AH79" s="477"/>
      <c r="AI79" s="477"/>
      <c r="AJ79" s="477"/>
      <c r="AK79" s="477"/>
      <c r="AL79" s="478"/>
      <c r="AM79" s="478"/>
      <c r="AN79" s="555">
        <f t="shared" si="30"/>
        <v>0</v>
      </c>
      <c r="AO79" s="545">
        <f t="shared" si="21"/>
        <v>0</v>
      </c>
      <c r="AP79" s="474"/>
      <c r="AQ79" s="474"/>
      <c r="AR79" s="474"/>
      <c r="AS79" s="474"/>
      <c r="AT79" s="474"/>
      <c r="AU79" s="474"/>
      <c r="AV79" s="475"/>
      <c r="AW79" s="547"/>
      <c r="AX79" s="601"/>
      <c r="AY79" s="474"/>
      <c r="AZ79" s="477"/>
      <c r="BA79" s="477"/>
      <c r="BB79" s="477"/>
      <c r="BC79" s="477"/>
      <c r="BD79" s="478"/>
      <c r="BE79" s="548"/>
      <c r="BF79" s="475"/>
      <c r="BG79" s="602"/>
      <c r="BH79" s="474"/>
      <c r="BI79" s="474"/>
      <c r="BJ79" s="474"/>
      <c r="BK79" s="474"/>
      <c r="BL79" s="474"/>
      <c r="BM79" s="474"/>
      <c r="BN79" s="474"/>
      <c r="BO79" s="474"/>
      <c r="BP79" s="475"/>
      <c r="BQ79" s="547"/>
      <c r="BR79" s="601"/>
      <c r="BS79" s="474"/>
      <c r="BT79" s="477"/>
      <c r="BU79" s="477"/>
      <c r="BV79" s="477"/>
      <c r="BW79" s="477"/>
      <c r="BX79" s="478"/>
      <c r="BY79" s="478"/>
      <c r="BZ79" s="478"/>
      <c r="CA79" s="548"/>
      <c r="CB79" s="447"/>
      <c r="CC79" s="603"/>
      <c r="CD79" s="551">
        <f t="shared" si="41"/>
        <v>0</v>
      </c>
      <c r="CE79" s="467">
        <f t="shared" si="41"/>
        <v>0</v>
      </c>
      <c r="CF79" s="468">
        <f t="shared" si="39"/>
        <v>0</v>
      </c>
      <c r="CG79" s="556">
        <f t="shared" si="40"/>
        <v>0</v>
      </c>
    </row>
    <row r="80" spans="1:85" ht="24" hidden="1">
      <c r="A80" s="20">
        <v>9</v>
      </c>
      <c r="B80" s="638"/>
      <c r="C80" s="639"/>
      <c r="D80" s="640"/>
      <c r="E80" s="640"/>
      <c r="F80" s="640"/>
      <c r="G80" s="640"/>
      <c r="H80" s="640"/>
      <c r="I80" s="640"/>
      <c r="J80" s="641"/>
      <c r="K80" s="846"/>
      <c r="L80" s="847"/>
      <c r="M80" s="471"/>
      <c r="N80" s="472"/>
      <c r="O80" s="472"/>
      <c r="P80" s="472"/>
      <c r="Q80" s="472"/>
      <c r="R80" s="472"/>
      <c r="S80" s="492"/>
      <c r="T80" s="598"/>
      <c r="U80" s="599"/>
      <c r="V80" s="554"/>
      <c r="W80" s="474"/>
      <c r="X80" s="474"/>
      <c r="Y80" s="474"/>
      <c r="Z80" s="474"/>
      <c r="AA80" s="474"/>
      <c r="AB80" s="474"/>
      <c r="AC80" s="475"/>
      <c r="AD80" s="484">
        <f t="shared" si="28"/>
        <v>0</v>
      </c>
      <c r="AE80" s="600">
        <f t="shared" si="29"/>
        <v>0</v>
      </c>
      <c r="AF80" s="474"/>
      <c r="AG80" s="477"/>
      <c r="AH80" s="477"/>
      <c r="AI80" s="477"/>
      <c r="AJ80" s="477"/>
      <c r="AK80" s="477"/>
      <c r="AL80" s="478"/>
      <c r="AM80" s="478"/>
      <c r="AN80" s="555">
        <f t="shared" si="30"/>
        <v>0</v>
      </c>
      <c r="AO80" s="545">
        <f t="shared" si="21"/>
        <v>0</v>
      </c>
      <c r="AP80" s="474"/>
      <c r="AQ80" s="474"/>
      <c r="AR80" s="474"/>
      <c r="AS80" s="474"/>
      <c r="AT80" s="474"/>
      <c r="AU80" s="474"/>
      <c r="AV80" s="475"/>
      <c r="AW80" s="547"/>
      <c r="AX80" s="601"/>
      <c r="AY80" s="474"/>
      <c r="AZ80" s="477"/>
      <c r="BA80" s="477"/>
      <c r="BB80" s="477"/>
      <c r="BC80" s="477"/>
      <c r="BD80" s="478"/>
      <c r="BE80" s="548"/>
      <c r="BF80" s="475"/>
      <c r="BG80" s="602"/>
      <c r="BH80" s="474"/>
      <c r="BI80" s="474"/>
      <c r="BJ80" s="474"/>
      <c r="BK80" s="474"/>
      <c r="BL80" s="474"/>
      <c r="BM80" s="474"/>
      <c r="BN80" s="474"/>
      <c r="BO80" s="474"/>
      <c r="BP80" s="475"/>
      <c r="BQ80" s="547"/>
      <c r="BR80" s="601"/>
      <c r="BS80" s="474"/>
      <c r="BT80" s="477"/>
      <c r="BU80" s="477"/>
      <c r="BV80" s="477"/>
      <c r="BW80" s="477"/>
      <c r="BX80" s="478"/>
      <c r="BY80" s="478"/>
      <c r="BZ80" s="478"/>
      <c r="CA80" s="548"/>
      <c r="CB80" s="447"/>
      <c r="CC80" s="603"/>
      <c r="CD80" s="551">
        <f t="shared" si="41"/>
        <v>0</v>
      </c>
      <c r="CE80" s="467">
        <f t="shared" si="41"/>
        <v>0</v>
      </c>
      <c r="CF80" s="468">
        <f t="shared" si="39"/>
        <v>0</v>
      </c>
      <c r="CG80" s="556">
        <f t="shared" si="40"/>
        <v>0</v>
      </c>
    </row>
    <row r="81" spans="1:85" ht="24" hidden="1">
      <c r="A81" s="20">
        <v>10</v>
      </c>
      <c r="B81" s="638"/>
      <c r="C81" s="639"/>
      <c r="D81" s="640"/>
      <c r="E81" s="640"/>
      <c r="F81" s="640"/>
      <c r="G81" s="640"/>
      <c r="H81" s="640"/>
      <c r="I81" s="640"/>
      <c r="J81" s="641"/>
      <c r="K81" s="846"/>
      <c r="L81" s="847"/>
      <c r="M81" s="471"/>
      <c r="N81" s="472"/>
      <c r="O81" s="472"/>
      <c r="P81" s="472"/>
      <c r="Q81" s="472"/>
      <c r="R81" s="472"/>
      <c r="S81" s="492"/>
      <c r="T81" s="598"/>
      <c r="U81" s="599"/>
      <c r="V81" s="554"/>
      <c r="W81" s="474"/>
      <c r="X81" s="474"/>
      <c r="Y81" s="474"/>
      <c r="Z81" s="474"/>
      <c r="AA81" s="474"/>
      <c r="AB81" s="474"/>
      <c r="AC81" s="475"/>
      <c r="AD81" s="484">
        <f t="shared" si="28"/>
        <v>0</v>
      </c>
      <c r="AE81" s="600">
        <f t="shared" si="29"/>
        <v>0</v>
      </c>
      <c r="AF81" s="474"/>
      <c r="AG81" s="477"/>
      <c r="AH81" s="477"/>
      <c r="AI81" s="477"/>
      <c r="AJ81" s="477"/>
      <c r="AK81" s="477"/>
      <c r="AL81" s="478"/>
      <c r="AM81" s="478"/>
      <c r="AN81" s="555">
        <f t="shared" si="30"/>
        <v>0</v>
      </c>
      <c r="AO81" s="545">
        <f t="shared" si="21"/>
        <v>0</v>
      </c>
      <c r="AP81" s="474"/>
      <c r="AQ81" s="474"/>
      <c r="AR81" s="474"/>
      <c r="AS81" s="474"/>
      <c r="AT81" s="474"/>
      <c r="AU81" s="474"/>
      <c r="AV81" s="475"/>
      <c r="AW81" s="547"/>
      <c r="AX81" s="601"/>
      <c r="AY81" s="474"/>
      <c r="AZ81" s="477"/>
      <c r="BA81" s="477"/>
      <c r="BB81" s="477"/>
      <c r="BC81" s="477"/>
      <c r="BD81" s="478"/>
      <c r="BE81" s="548"/>
      <c r="BF81" s="475"/>
      <c r="BG81" s="602"/>
      <c r="BH81" s="474"/>
      <c r="BI81" s="474"/>
      <c r="BJ81" s="474"/>
      <c r="BK81" s="474"/>
      <c r="BL81" s="474"/>
      <c r="BM81" s="474"/>
      <c r="BN81" s="474"/>
      <c r="BO81" s="474"/>
      <c r="BP81" s="475"/>
      <c r="BQ81" s="547"/>
      <c r="BR81" s="601"/>
      <c r="BS81" s="474"/>
      <c r="BT81" s="477"/>
      <c r="BU81" s="477"/>
      <c r="BV81" s="477"/>
      <c r="BW81" s="477"/>
      <c r="BX81" s="478"/>
      <c r="BY81" s="478"/>
      <c r="BZ81" s="478"/>
      <c r="CA81" s="548"/>
      <c r="CB81" s="447"/>
      <c r="CC81" s="603"/>
      <c r="CD81" s="551">
        <f t="shared" si="41"/>
        <v>0</v>
      </c>
      <c r="CE81" s="467">
        <f t="shared" si="41"/>
        <v>0</v>
      </c>
      <c r="CF81" s="468">
        <f t="shared" si="39"/>
        <v>0</v>
      </c>
      <c r="CG81" s="556">
        <f t="shared" si="40"/>
        <v>0</v>
      </c>
    </row>
    <row r="82" spans="1:85" ht="24" hidden="1">
      <c r="A82" s="20">
        <v>11</v>
      </c>
      <c r="B82" s="638"/>
      <c r="C82" s="639"/>
      <c r="D82" s="640"/>
      <c r="E82" s="640"/>
      <c r="F82" s="640"/>
      <c r="G82" s="640"/>
      <c r="H82" s="640"/>
      <c r="I82" s="640"/>
      <c r="J82" s="641"/>
      <c r="K82" s="846"/>
      <c r="L82" s="847"/>
      <c r="M82" s="471"/>
      <c r="N82" s="472"/>
      <c r="O82" s="472"/>
      <c r="P82" s="472"/>
      <c r="Q82" s="472"/>
      <c r="R82" s="472"/>
      <c r="S82" s="492"/>
      <c r="T82" s="598"/>
      <c r="U82" s="599"/>
      <c r="V82" s="554"/>
      <c r="W82" s="474"/>
      <c r="X82" s="474"/>
      <c r="Y82" s="474"/>
      <c r="Z82" s="474"/>
      <c r="AA82" s="474"/>
      <c r="AB82" s="474"/>
      <c r="AC82" s="475"/>
      <c r="AD82" s="484">
        <f t="shared" si="28"/>
        <v>0</v>
      </c>
      <c r="AE82" s="600">
        <f t="shared" si="29"/>
        <v>0</v>
      </c>
      <c r="AF82" s="474"/>
      <c r="AG82" s="477"/>
      <c r="AH82" s="477"/>
      <c r="AI82" s="477"/>
      <c r="AJ82" s="477"/>
      <c r="AK82" s="477"/>
      <c r="AL82" s="478"/>
      <c r="AM82" s="478"/>
      <c r="AN82" s="555">
        <f t="shared" si="30"/>
        <v>0</v>
      </c>
      <c r="AO82" s="545">
        <f t="shared" si="21"/>
        <v>0</v>
      </c>
      <c r="AP82" s="474"/>
      <c r="AQ82" s="474"/>
      <c r="AR82" s="474"/>
      <c r="AS82" s="474"/>
      <c r="AT82" s="474"/>
      <c r="AU82" s="474"/>
      <c r="AV82" s="475"/>
      <c r="AW82" s="547"/>
      <c r="AX82" s="601"/>
      <c r="AY82" s="474"/>
      <c r="AZ82" s="477"/>
      <c r="BA82" s="477"/>
      <c r="BB82" s="477"/>
      <c r="BC82" s="477"/>
      <c r="BD82" s="478"/>
      <c r="BE82" s="548"/>
      <c r="BF82" s="475"/>
      <c r="BG82" s="602"/>
      <c r="BH82" s="474"/>
      <c r="BI82" s="474"/>
      <c r="BJ82" s="474"/>
      <c r="BK82" s="474"/>
      <c r="BL82" s="474"/>
      <c r="BM82" s="474"/>
      <c r="BN82" s="474"/>
      <c r="BO82" s="474"/>
      <c r="BP82" s="475"/>
      <c r="BQ82" s="547"/>
      <c r="BR82" s="601"/>
      <c r="BS82" s="474"/>
      <c r="BT82" s="477"/>
      <c r="BU82" s="477"/>
      <c r="BV82" s="477"/>
      <c r="BW82" s="477"/>
      <c r="BX82" s="478"/>
      <c r="BY82" s="478"/>
      <c r="BZ82" s="478"/>
      <c r="CA82" s="548"/>
      <c r="CB82" s="447"/>
      <c r="CC82" s="603"/>
      <c r="CD82" s="551">
        <f t="shared" si="41"/>
        <v>0</v>
      </c>
      <c r="CE82" s="467">
        <f t="shared" si="41"/>
        <v>0</v>
      </c>
      <c r="CF82" s="468">
        <f t="shared" si="39"/>
        <v>0</v>
      </c>
      <c r="CG82" s="556">
        <f t="shared" si="40"/>
        <v>0</v>
      </c>
    </row>
    <row r="83" spans="1:85" ht="24" hidden="1">
      <c r="A83" s="20">
        <v>12</v>
      </c>
      <c r="B83" s="638"/>
      <c r="C83" s="639"/>
      <c r="D83" s="640"/>
      <c r="E83" s="640"/>
      <c r="F83" s="640"/>
      <c r="G83" s="640"/>
      <c r="H83" s="640"/>
      <c r="I83" s="640"/>
      <c r="J83" s="641"/>
      <c r="K83" s="846"/>
      <c r="L83" s="847"/>
      <c r="M83" s="471"/>
      <c r="N83" s="472"/>
      <c r="O83" s="472"/>
      <c r="P83" s="472"/>
      <c r="Q83" s="472"/>
      <c r="R83" s="472"/>
      <c r="S83" s="492"/>
      <c r="T83" s="598"/>
      <c r="U83" s="599"/>
      <c r="V83" s="554"/>
      <c r="W83" s="474"/>
      <c r="X83" s="474"/>
      <c r="Y83" s="474"/>
      <c r="Z83" s="474"/>
      <c r="AA83" s="474"/>
      <c r="AB83" s="474"/>
      <c r="AC83" s="475"/>
      <c r="AD83" s="484">
        <f t="shared" si="28"/>
        <v>0</v>
      </c>
      <c r="AE83" s="600">
        <f t="shared" si="29"/>
        <v>0</v>
      </c>
      <c r="AF83" s="474"/>
      <c r="AG83" s="477"/>
      <c r="AH83" s="477"/>
      <c r="AI83" s="477"/>
      <c r="AJ83" s="477"/>
      <c r="AK83" s="477"/>
      <c r="AL83" s="478"/>
      <c r="AM83" s="478"/>
      <c r="AN83" s="555">
        <f t="shared" si="30"/>
        <v>0</v>
      </c>
      <c r="AO83" s="545">
        <f t="shared" si="21"/>
        <v>0</v>
      </c>
      <c r="AP83" s="474"/>
      <c r="AQ83" s="474"/>
      <c r="AR83" s="474"/>
      <c r="AS83" s="474"/>
      <c r="AT83" s="474"/>
      <c r="AU83" s="474"/>
      <c r="AV83" s="475"/>
      <c r="AW83" s="547"/>
      <c r="AX83" s="601"/>
      <c r="AY83" s="474"/>
      <c r="AZ83" s="477"/>
      <c r="BA83" s="477"/>
      <c r="BB83" s="477"/>
      <c r="BC83" s="477"/>
      <c r="BD83" s="478"/>
      <c r="BE83" s="548"/>
      <c r="BF83" s="475"/>
      <c r="BG83" s="602"/>
      <c r="BH83" s="474"/>
      <c r="BI83" s="474"/>
      <c r="BJ83" s="474"/>
      <c r="BK83" s="474"/>
      <c r="BL83" s="474"/>
      <c r="BM83" s="474"/>
      <c r="BN83" s="474"/>
      <c r="BO83" s="474"/>
      <c r="BP83" s="475"/>
      <c r="BQ83" s="547"/>
      <c r="BR83" s="601"/>
      <c r="BS83" s="474"/>
      <c r="BT83" s="477"/>
      <c r="BU83" s="477"/>
      <c r="BV83" s="477"/>
      <c r="BW83" s="477"/>
      <c r="BX83" s="478"/>
      <c r="BY83" s="478"/>
      <c r="BZ83" s="478"/>
      <c r="CA83" s="548"/>
      <c r="CB83" s="447"/>
      <c r="CC83" s="603"/>
      <c r="CD83" s="551">
        <f t="shared" si="41"/>
        <v>0</v>
      </c>
      <c r="CE83" s="467">
        <f t="shared" si="41"/>
        <v>0</v>
      </c>
      <c r="CF83" s="468">
        <f t="shared" si="39"/>
        <v>0</v>
      </c>
      <c r="CG83" s="556">
        <f t="shared" si="40"/>
        <v>0</v>
      </c>
    </row>
    <row r="84" spans="1:85" ht="24">
      <c r="A84" s="20">
        <v>13</v>
      </c>
      <c r="B84" s="638"/>
      <c r="C84" s="642"/>
      <c r="D84" s="643"/>
      <c r="E84" s="643"/>
      <c r="F84" s="643"/>
      <c r="G84" s="643"/>
      <c r="H84" s="643"/>
      <c r="I84" s="643"/>
      <c r="J84" s="644"/>
      <c r="K84" s="848"/>
      <c r="L84" s="849"/>
      <c r="M84" s="474"/>
      <c r="N84" s="477"/>
      <c r="O84" s="477"/>
      <c r="P84" s="477"/>
      <c r="Q84" s="477"/>
      <c r="R84" s="477"/>
      <c r="S84" s="492"/>
      <c r="T84" s="598"/>
      <c r="U84" s="599"/>
      <c r="V84" s="554"/>
      <c r="W84" s="474"/>
      <c r="X84" s="474"/>
      <c r="Y84" s="474"/>
      <c r="Z84" s="474"/>
      <c r="AA84" s="474"/>
      <c r="AB84" s="474"/>
      <c r="AC84" s="475"/>
      <c r="AD84" s="484">
        <f t="shared" si="28"/>
        <v>0</v>
      </c>
      <c r="AE84" s="600">
        <f t="shared" si="29"/>
        <v>0</v>
      </c>
      <c r="AF84" s="474"/>
      <c r="AG84" s="477"/>
      <c r="AH84" s="477"/>
      <c r="AI84" s="477"/>
      <c r="AJ84" s="477"/>
      <c r="AK84" s="477"/>
      <c r="AL84" s="478"/>
      <c r="AM84" s="478"/>
      <c r="AN84" s="555">
        <f t="shared" si="30"/>
        <v>0</v>
      </c>
      <c r="AO84" s="545">
        <f t="shared" si="21"/>
        <v>0</v>
      </c>
      <c r="AP84" s="474"/>
      <c r="AQ84" s="474"/>
      <c r="AR84" s="474"/>
      <c r="AS84" s="474"/>
      <c r="AT84" s="474"/>
      <c r="AU84" s="474"/>
      <c r="AV84" s="475"/>
      <c r="AW84" s="547"/>
      <c r="AX84" s="601"/>
      <c r="AY84" s="474"/>
      <c r="AZ84" s="477"/>
      <c r="BA84" s="477"/>
      <c r="BB84" s="477"/>
      <c r="BC84" s="477"/>
      <c r="BD84" s="478"/>
      <c r="BE84" s="548"/>
      <c r="BF84" s="475"/>
      <c r="BG84" s="602"/>
      <c r="BH84" s="474"/>
      <c r="BI84" s="474"/>
      <c r="BJ84" s="474"/>
      <c r="BK84" s="474"/>
      <c r="BL84" s="474"/>
      <c r="BM84" s="474"/>
      <c r="BN84" s="474"/>
      <c r="BO84" s="474"/>
      <c r="BP84" s="475"/>
      <c r="BQ84" s="547"/>
      <c r="BR84" s="601"/>
      <c r="BS84" s="474"/>
      <c r="BT84" s="477"/>
      <c r="BU84" s="477"/>
      <c r="BV84" s="477"/>
      <c r="BW84" s="477"/>
      <c r="BX84" s="478"/>
      <c r="BY84" s="478"/>
      <c r="BZ84" s="478"/>
      <c r="CA84" s="548"/>
      <c r="CB84" s="447"/>
      <c r="CC84" s="603"/>
      <c r="CD84" s="551">
        <f t="shared" si="41"/>
        <v>0</v>
      </c>
      <c r="CE84" s="467">
        <f t="shared" si="41"/>
        <v>0</v>
      </c>
      <c r="CF84" s="468">
        <f t="shared" si="39"/>
        <v>0</v>
      </c>
      <c r="CG84" s="556">
        <f t="shared" si="40"/>
        <v>0</v>
      </c>
    </row>
    <row r="85" spans="1:85" s="786" customFormat="1" ht="29.25" customHeight="1">
      <c r="A85" s="827" t="s">
        <v>38</v>
      </c>
      <c r="B85" s="828" t="s">
        <v>135</v>
      </c>
      <c r="C85" s="829"/>
      <c r="D85" s="758">
        <v>1</v>
      </c>
      <c r="E85" s="758">
        <v>2</v>
      </c>
      <c r="F85" s="758">
        <v>3</v>
      </c>
      <c r="G85" s="758">
        <v>4</v>
      </c>
      <c r="H85" s="758">
        <v>5</v>
      </c>
      <c r="I85" s="758">
        <v>6</v>
      </c>
      <c r="J85" s="830">
        <v>7</v>
      </c>
      <c r="K85" s="831"/>
      <c r="L85" s="832">
        <f>SUM(L86:L97)</f>
        <v>280</v>
      </c>
      <c r="M85" s="833">
        <v>1</v>
      </c>
      <c r="N85" s="764">
        <v>2</v>
      </c>
      <c r="O85" s="764">
        <v>3</v>
      </c>
      <c r="P85" s="764">
        <v>4</v>
      </c>
      <c r="Q85" s="764">
        <v>5</v>
      </c>
      <c r="R85" s="764">
        <v>6</v>
      </c>
      <c r="S85" s="765">
        <v>7</v>
      </c>
      <c r="T85" s="766"/>
      <c r="U85" s="834">
        <f>SUM(U86:U91)</f>
        <v>280</v>
      </c>
      <c r="V85" s="769">
        <v>8</v>
      </c>
      <c r="W85" s="764">
        <v>9</v>
      </c>
      <c r="X85" s="764">
        <v>10</v>
      </c>
      <c r="Y85" s="764">
        <v>11</v>
      </c>
      <c r="Z85" s="764">
        <v>12</v>
      </c>
      <c r="AA85" s="764">
        <v>13</v>
      </c>
      <c r="AB85" s="764">
        <v>14</v>
      </c>
      <c r="AC85" s="765">
        <v>15</v>
      </c>
      <c r="AD85" s="834"/>
      <c r="AE85" s="834">
        <f>SUM(AE86:AE97)</f>
        <v>278.74</v>
      </c>
      <c r="AF85" s="769">
        <v>8</v>
      </c>
      <c r="AG85" s="764">
        <v>9</v>
      </c>
      <c r="AH85" s="764">
        <v>10</v>
      </c>
      <c r="AI85" s="764">
        <v>11</v>
      </c>
      <c r="AJ85" s="764">
        <v>12</v>
      </c>
      <c r="AK85" s="764">
        <v>13</v>
      </c>
      <c r="AL85" s="764">
        <v>14</v>
      </c>
      <c r="AM85" s="765">
        <v>15</v>
      </c>
      <c r="AN85" s="834"/>
      <c r="AO85" s="834">
        <f t="shared" ref="AO85:CC85" si="42">SUM(AO86:AO91)</f>
        <v>140</v>
      </c>
      <c r="AP85" s="772">
        <v>16</v>
      </c>
      <c r="AQ85" s="772">
        <v>17</v>
      </c>
      <c r="AR85" s="772">
        <v>18</v>
      </c>
      <c r="AS85" s="772">
        <v>19</v>
      </c>
      <c r="AT85" s="772">
        <v>20</v>
      </c>
      <c r="AU85" s="772">
        <v>21</v>
      </c>
      <c r="AV85" s="773">
        <v>22</v>
      </c>
      <c r="AW85" s="834"/>
      <c r="AX85" s="834">
        <f t="shared" si="42"/>
        <v>0</v>
      </c>
      <c r="AY85" s="762">
        <v>16</v>
      </c>
      <c r="AZ85" s="763">
        <v>17</v>
      </c>
      <c r="BA85" s="763">
        <v>18</v>
      </c>
      <c r="BB85" s="763">
        <v>19</v>
      </c>
      <c r="BC85" s="763">
        <v>20</v>
      </c>
      <c r="BD85" s="776">
        <v>21</v>
      </c>
      <c r="BE85" s="777">
        <v>22</v>
      </c>
      <c r="BF85" s="834"/>
      <c r="BG85" s="834">
        <f t="shared" si="42"/>
        <v>0</v>
      </c>
      <c r="BH85" s="834">
        <f t="shared" si="42"/>
        <v>0</v>
      </c>
      <c r="BI85" s="834">
        <f t="shared" si="42"/>
        <v>0</v>
      </c>
      <c r="BJ85" s="834">
        <f t="shared" si="42"/>
        <v>0</v>
      </c>
      <c r="BK85" s="834">
        <f t="shared" si="42"/>
        <v>0</v>
      </c>
      <c r="BL85" s="834">
        <f t="shared" si="42"/>
        <v>0</v>
      </c>
      <c r="BM85" s="834">
        <f t="shared" si="42"/>
        <v>0</v>
      </c>
      <c r="BN85" s="834">
        <f t="shared" si="42"/>
        <v>0</v>
      </c>
      <c r="BO85" s="834">
        <f t="shared" si="42"/>
        <v>0</v>
      </c>
      <c r="BP85" s="834">
        <f t="shared" si="42"/>
        <v>0</v>
      </c>
      <c r="BQ85" s="834">
        <f t="shared" si="42"/>
        <v>0</v>
      </c>
      <c r="BR85" s="834">
        <f t="shared" si="42"/>
        <v>0</v>
      </c>
      <c r="BS85" s="834">
        <f t="shared" si="42"/>
        <v>0</v>
      </c>
      <c r="BT85" s="834">
        <f t="shared" si="42"/>
        <v>0</v>
      </c>
      <c r="BU85" s="834">
        <f t="shared" si="42"/>
        <v>0</v>
      </c>
      <c r="BV85" s="834">
        <f t="shared" si="42"/>
        <v>0</v>
      </c>
      <c r="BW85" s="834">
        <f t="shared" si="42"/>
        <v>0</v>
      </c>
      <c r="BX85" s="834">
        <f t="shared" si="42"/>
        <v>0</v>
      </c>
      <c r="BY85" s="834">
        <f t="shared" si="42"/>
        <v>0</v>
      </c>
      <c r="BZ85" s="834">
        <f t="shared" si="42"/>
        <v>0</v>
      </c>
      <c r="CA85" s="834">
        <f t="shared" si="42"/>
        <v>0</v>
      </c>
      <c r="CB85" s="834">
        <f t="shared" si="42"/>
        <v>0</v>
      </c>
      <c r="CC85" s="834">
        <f t="shared" si="42"/>
        <v>0</v>
      </c>
      <c r="CD85" s="834"/>
      <c r="CE85" s="834">
        <f>SUM(CE86:CE97)</f>
        <v>661.74</v>
      </c>
      <c r="CF85" s="834"/>
      <c r="CG85" s="834">
        <f>SUM(CG86:CG97)</f>
        <v>661.74</v>
      </c>
    </row>
    <row r="86" spans="1:85" ht="24">
      <c r="A86" s="20">
        <v>1</v>
      </c>
      <c r="B86" s="90" t="s">
        <v>140</v>
      </c>
      <c r="C86" s="489">
        <v>90</v>
      </c>
      <c r="D86" s="536"/>
      <c r="E86" s="536"/>
      <c r="F86" s="536">
        <v>1</v>
      </c>
      <c r="G86" s="536"/>
      <c r="H86" s="536"/>
      <c r="I86" s="536"/>
      <c r="J86" s="537"/>
      <c r="K86" s="538">
        <f>SUM(D86:J86)</f>
        <v>1</v>
      </c>
      <c r="L86" s="539">
        <f>C86*K86</f>
        <v>90</v>
      </c>
      <c r="M86" s="213"/>
      <c r="N86" s="477"/>
      <c r="O86" s="477">
        <v>1</v>
      </c>
      <c r="P86" s="477"/>
      <c r="Q86" s="477"/>
      <c r="R86" s="477"/>
      <c r="S86" s="478"/>
      <c r="T86" s="649">
        <f>SUM(M86:S86)</f>
        <v>1</v>
      </c>
      <c r="U86" s="650">
        <f>C86*T86</f>
        <v>90</v>
      </c>
      <c r="V86" s="554"/>
      <c r="W86" s="474"/>
      <c r="X86" s="474"/>
      <c r="Y86" s="474"/>
      <c r="Z86" s="474"/>
      <c r="AA86" s="474"/>
      <c r="AB86" s="474"/>
      <c r="AC86" s="475"/>
      <c r="AD86" s="461">
        <f>SUM(V86:AC86)</f>
        <v>0</v>
      </c>
      <c r="AE86" s="543">
        <f>AD86*C86</f>
        <v>0</v>
      </c>
      <c r="AF86" s="474"/>
      <c r="AG86" s="477"/>
      <c r="AH86" s="477"/>
      <c r="AI86" s="477"/>
      <c r="AJ86" s="477"/>
      <c r="AK86" s="477"/>
      <c r="AL86" s="478"/>
      <c r="AM86" s="478"/>
      <c r="AN86" s="544">
        <f>SUM(AF86:AM86)</f>
        <v>0</v>
      </c>
      <c r="AO86" s="545">
        <f>AN86*C86</f>
        <v>0</v>
      </c>
      <c r="AP86" s="474"/>
      <c r="AQ86" s="474"/>
      <c r="AR86" s="474"/>
      <c r="AS86" s="474"/>
      <c r="AT86" s="474"/>
      <c r="AU86" s="474"/>
      <c r="AV86" s="549"/>
      <c r="AW86" s="456">
        <f>SUM(AP86:AV86)</f>
        <v>0</v>
      </c>
      <c r="AX86" s="457">
        <f>AW86*C86</f>
        <v>0</v>
      </c>
      <c r="AY86" s="547"/>
      <c r="AZ86" s="477"/>
      <c r="BA86" s="477"/>
      <c r="BB86" s="477"/>
      <c r="BC86" s="477"/>
      <c r="BD86" s="477"/>
      <c r="BE86" s="548"/>
      <c r="BF86" s="651">
        <f>SUM(AY86:BE86)</f>
        <v>0</v>
      </c>
      <c r="BG86" s="465">
        <f>BF86*C86</f>
        <v>0</v>
      </c>
      <c r="BH86" s="547"/>
      <c r="BI86" s="474"/>
      <c r="BJ86" s="474"/>
      <c r="BK86" s="474"/>
      <c r="BL86" s="474"/>
      <c r="BM86" s="474"/>
      <c r="BN86" s="474"/>
      <c r="BO86" s="474"/>
      <c r="BP86" s="549"/>
      <c r="BQ86" s="652">
        <f>SUM(BH86:BP86)</f>
        <v>0</v>
      </c>
      <c r="BR86" s="457">
        <f>BQ86*C86</f>
        <v>0</v>
      </c>
      <c r="BS86" s="547"/>
      <c r="BT86" s="477"/>
      <c r="BU86" s="477"/>
      <c r="BV86" s="477"/>
      <c r="BW86" s="477"/>
      <c r="BX86" s="478"/>
      <c r="BY86" s="478"/>
      <c r="BZ86" s="478"/>
      <c r="CA86" s="548"/>
      <c r="CB86" s="486">
        <f>SUM(BS86:CA86)</f>
        <v>0</v>
      </c>
      <c r="CC86" s="487">
        <f>CB86*C86</f>
        <v>0</v>
      </c>
      <c r="CD86" s="653">
        <f>BQ86+AW86+AD86+K86</f>
        <v>1</v>
      </c>
      <c r="CE86" s="654">
        <f>BR86+AX86+AE86+L86</f>
        <v>90</v>
      </c>
      <c r="CF86" s="468">
        <f t="shared" si="39"/>
        <v>1</v>
      </c>
      <c r="CG86" s="556">
        <f t="shared" si="40"/>
        <v>90</v>
      </c>
    </row>
    <row r="87" spans="1:85" ht="24">
      <c r="A87" s="20">
        <v>2</v>
      </c>
      <c r="B87" s="90" t="s">
        <v>141</v>
      </c>
      <c r="C87" s="656">
        <v>45</v>
      </c>
      <c r="D87" s="557"/>
      <c r="E87" s="557"/>
      <c r="F87" s="557">
        <v>1</v>
      </c>
      <c r="G87" s="557"/>
      <c r="H87" s="557"/>
      <c r="I87" s="557"/>
      <c r="J87" s="558"/>
      <c r="K87" s="538">
        <f t="shared" ref="K87:K97" si="43">SUM(D87:J87)</f>
        <v>1</v>
      </c>
      <c r="L87" s="539">
        <f t="shared" ref="L87:L97" si="44">C87*K87</f>
        <v>45</v>
      </c>
      <c r="M87" s="474"/>
      <c r="N87" s="477"/>
      <c r="O87" s="477">
        <v>1</v>
      </c>
      <c r="P87" s="477"/>
      <c r="Q87" s="477"/>
      <c r="R87" s="477"/>
      <c r="S87" s="478"/>
      <c r="T87" s="649">
        <f t="shared" ref="T87:T97" si="45">SUM(M87:S87)</f>
        <v>1</v>
      </c>
      <c r="U87" s="650">
        <f t="shared" ref="U87:U89" si="46">C87*T87</f>
        <v>45</v>
      </c>
      <c r="V87" s="554"/>
      <c r="W87" s="474"/>
      <c r="X87" s="474"/>
      <c r="Y87" s="474"/>
      <c r="Z87" s="474"/>
      <c r="AA87" s="474"/>
      <c r="AB87" s="474"/>
      <c r="AC87" s="475"/>
      <c r="AD87" s="461">
        <f t="shared" ref="AD87:AD97" si="47">SUM(V87:AC87)</f>
        <v>0</v>
      </c>
      <c r="AE87" s="543">
        <f t="shared" ref="AE87:AE97" si="48">AD87*C87</f>
        <v>0</v>
      </c>
      <c r="AF87" s="474"/>
      <c r="AG87" s="477"/>
      <c r="AH87" s="477"/>
      <c r="AI87" s="477"/>
      <c r="AJ87" s="477"/>
      <c r="AK87" s="477"/>
      <c r="AL87" s="478"/>
      <c r="AM87" s="478"/>
      <c r="AN87" s="544">
        <f t="shared" ref="AN87:AN97" si="49">SUM(AF87:AM87)</f>
        <v>0</v>
      </c>
      <c r="AO87" s="545">
        <f t="shared" ref="AO87:AO97" si="50">AN87*C87</f>
        <v>0</v>
      </c>
      <c r="AP87" s="474"/>
      <c r="AQ87" s="474"/>
      <c r="AR87" s="474"/>
      <c r="AS87" s="474"/>
      <c r="AT87" s="474"/>
      <c r="AU87" s="474"/>
      <c r="AV87" s="475"/>
      <c r="AW87" s="456">
        <f t="shared" ref="AW87:AW97" si="51">SUM(AP87:AV87)</f>
        <v>0</v>
      </c>
      <c r="AX87" s="457">
        <f t="shared" ref="AX87:AX97" si="52">AW87*C87</f>
        <v>0</v>
      </c>
      <c r="AY87" s="474"/>
      <c r="AZ87" s="477"/>
      <c r="BA87" s="477"/>
      <c r="BB87" s="477"/>
      <c r="BC87" s="477"/>
      <c r="BD87" s="478"/>
      <c r="BE87" s="548"/>
      <c r="BF87" s="651">
        <f t="shared" ref="BF87:BF97" si="53">SUM(AY87:BE87)</f>
        <v>0</v>
      </c>
      <c r="BG87" s="465">
        <f t="shared" ref="BG87:BG97" si="54">BF87*C87</f>
        <v>0</v>
      </c>
      <c r="BH87" s="474"/>
      <c r="BI87" s="474"/>
      <c r="BJ87" s="474"/>
      <c r="BK87" s="474"/>
      <c r="BL87" s="474"/>
      <c r="BM87" s="474"/>
      <c r="BN87" s="474"/>
      <c r="BO87" s="474"/>
      <c r="BP87" s="475"/>
      <c r="BQ87" s="652">
        <f t="shared" ref="BQ87:BQ97" si="55">SUM(BH87:BP87)</f>
        <v>0</v>
      </c>
      <c r="BR87" s="457">
        <f t="shared" ref="BR87:BR97" si="56">BQ87*C87</f>
        <v>0</v>
      </c>
      <c r="BS87" s="474"/>
      <c r="BT87" s="477"/>
      <c r="BU87" s="477"/>
      <c r="BV87" s="477"/>
      <c r="BW87" s="477"/>
      <c r="BX87" s="478"/>
      <c r="BY87" s="478"/>
      <c r="BZ87" s="478"/>
      <c r="CA87" s="548"/>
      <c r="CB87" s="486">
        <f t="shared" ref="CB87:CB99" si="57">SUM(BS87:CA87)</f>
        <v>0</v>
      </c>
      <c r="CC87" s="487">
        <f t="shared" ref="CC87:CC97" si="58">CB87*C87</f>
        <v>0</v>
      </c>
      <c r="CD87" s="653">
        <f t="shared" ref="CD87:CE99" si="59">BQ87+AW87+AD87+K87</f>
        <v>1</v>
      </c>
      <c r="CE87" s="654">
        <f t="shared" si="59"/>
        <v>45</v>
      </c>
      <c r="CF87" s="468">
        <f t="shared" si="39"/>
        <v>1</v>
      </c>
      <c r="CG87" s="556">
        <f t="shared" si="40"/>
        <v>45</v>
      </c>
    </row>
    <row r="88" spans="1:85" ht="24">
      <c r="A88" s="20">
        <v>3</v>
      </c>
      <c r="B88" s="839" t="s">
        <v>142</v>
      </c>
      <c r="C88" s="656">
        <v>25</v>
      </c>
      <c r="D88" s="587"/>
      <c r="E88" s="587"/>
      <c r="F88" s="587">
        <v>1</v>
      </c>
      <c r="G88" s="587"/>
      <c r="H88" s="587"/>
      <c r="I88" s="587"/>
      <c r="J88" s="588"/>
      <c r="K88" s="538">
        <f t="shared" si="43"/>
        <v>1</v>
      </c>
      <c r="L88" s="539">
        <f t="shared" si="44"/>
        <v>25</v>
      </c>
      <c r="M88" s="474"/>
      <c r="N88" s="477"/>
      <c r="O88" s="477">
        <v>1</v>
      </c>
      <c r="P88" s="477"/>
      <c r="Q88" s="477"/>
      <c r="R88" s="477"/>
      <c r="S88" s="478"/>
      <c r="T88" s="649">
        <f t="shared" si="45"/>
        <v>1</v>
      </c>
      <c r="U88" s="650">
        <f t="shared" si="46"/>
        <v>25</v>
      </c>
      <c r="V88" s="554"/>
      <c r="W88" s="474"/>
      <c r="X88" s="474"/>
      <c r="Y88" s="474"/>
      <c r="Z88" s="474"/>
      <c r="AA88" s="474"/>
      <c r="AB88" s="474"/>
      <c r="AC88" s="475"/>
      <c r="AD88" s="461">
        <f t="shared" si="47"/>
        <v>0</v>
      </c>
      <c r="AE88" s="543">
        <f t="shared" si="48"/>
        <v>0</v>
      </c>
      <c r="AF88" s="474"/>
      <c r="AG88" s="477"/>
      <c r="AH88" s="477"/>
      <c r="AI88" s="477"/>
      <c r="AJ88" s="477"/>
      <c r="AK88" s="477"/>
      <c r="AL88" s="478"/>
      <c r="AM88" s="478"/>
      <c r="AN88" s="544">
        <f t="shared" si="49"/>
        <v>0</v>
      </c>
      <c r="AO88" s="545">
        <f t="shared" si="50"/>
        <v>0</v>
      </c>
      <c r="AP88" s="474"/>
      <c r="AQ88" s="474"/>
      <c r="AR88" s="474"/>
      <c r="AS88" s="474"/>
      <c r="AT88" s="474"/>
      <c r="AU88" s="474"/>
      <c r="AV88" s="475"/>
      <c r="AW88" s="456">
        <f t="shared" si="51"/>
        <v>0</v>
      </c>
      <c r="AX88" s="457">
        <f t="shared" si="52"/>
        <v>0</v>
      </c>
      <c r="AY88" s="474"/>
      <c r="AZ88" s="477"/>
      <c r="BA88" s="477"/>
      <c r="BB88" s="477"/>
      <c r="BC88" s="477"/>
      <c r="BD88" s="478"/>
      <c r="BE88" s="548"/>
      <c r="BF88" s="651">
        <f t="shared" si="53"/>
        <v>0</v>
      </c>
      <c r="BG88" s="465">
        <f t="shared" si="54"/>
        <v>0</v>
      </c>
      <c r="BH88" s="474"/>
      <c r="BI88" s="474"/>
      <c r="BJ88" s="474"/>
      <c r="BK88" s="474"/>
      <c r="BL88" s="474"/>
      <c r="BM88" s="474"/>
      <c r="BN88" s="474"/>
      <c r="BO88" s="474"/>
      <c r="BP88" s="475"/>
      <c r="BQ88" s="652">
        <f t="shared" si="55"/>
        <v>0</v>
      </c>
      <c r="BR88" s="457">
        <f t="shared" si="56"/>
        <v>0</v>
      </c>
      <c r="BS88" s="474"/>
      <c r="BT88" s="477"/>
      <c r="BU88" s="477"/>
      <c r="BV88" s="477"/>
      <c r="BW88" s="477"/>
      <c r="BX88" s="478"/>
      <c r="BY88" s="478"/>
      <c r="BZ88" s="478"/>
      <c r="CA88" s="548"/>
      <c r="CB88" s="486">
        <f t="shared" si="57"/>
        <v>0</v>
      </c>
      <c r="CC88" s="487">
        <f t="shared" si="58"/>
        <v>0</v>
      </c>
      <c r="CD88" s="653">
        <f t="shared" si="59"/>
        <v>1</v>
      </c>
      <c r="CE88" s="654">
        <f t="shared" si="59"/>
        <v>25</v>
      </c>
      <c r="CF88" s="468">
        <f t="shared" si="39"/>
        <v>1</v>
      </c>
      <c r="CG88" s="556">
        <f t="shared" si="40"/>
        <v>25</v>
      </c>
    </row>
    <row r="89" spans="1:85" ht="24">
      <c r="A89" s="20">
        <v>4</v>
      </c>
      <c r="B89" s="109" t="s">
        <v>143</v>
      </c>
      <c r="C89" s="656">
        <v>120</v>
      </c>
      <c r="D89" s="657"/>
      <c r="E89" s="657"/>
      <c r="F89" s="657"/>
      <c r="G89" s="657"/>
      <c r="H89" s="657"/>
      <c r="I89" s="657"/>
      <c r="J89" s="658">
        <v>1</v>
      </c>
      <c r="K89" s="538">
        <f t="shared" si="43"/>
        <v>1</v>
      </c>
      <c r="L89" s="539">
        <f t="shared" si="44"/>
        <v>120</v>
      </c>
      <c r="M89" s="659"/>
      <c r="N89" s="660"/>
      <c r="O89" s="660"/>
      <c r="P89" s="660"/>
      <c r="Q89" s="660"/>
      <c r="R89" s="660"/>
      <c r="S89" s="661">
        <v>1</v>
      </c>
      <c r="T89" s="649">
        <f t="shared" si="45"/>
        <v>1</v>
      </c>
      <c r="U89" s="650">
        <f t="shared" si="46"/>
        <v>120</v>
      </c>
      <c r="V89" s="662"/>
      <c r="W89" s="659"/>
      <c r="X89" s="659"/>
      <c r="Y89" s="659"/>
      <c r="Z89" s="659"/>
      <c r="AA89" s="659"/>
      <c r="AB89" s="659"/>
      <c r="AC89" s="663"/>
      <c r="AD89" s="461">
        <f t="shared" si="47"/>
        <v>0</v>
      </c>
      <c r="AE89" s="543">
        <f t="shared" si="48"/>
        <v>0</v>
      </c>
      <c r="AF89" s="659"/>
      <c r="AG89" s="660"/>
      <c r="AH89" s="660"/>
      <c r="AI89" s="660"/>
      <c r="AJ89" s="660"/>
      <c r="AK89" s="660"/>
      <c r="AL89" s="661"/>
      <c r="AM89" s="661"/>
      <c r="AN89" s="544">
        <f t="shared" si="49"/>
        <v>0</v>
      </c>
      <c r="AO89" s="545">
        <f t="shared" si="50"/>
        <v>0</v>
      </c>
      <c r="AP89" s="659"/>
      <c r="AQ89" s="659"/>
      <c r="AR89" s="659"/>
      <c r="AS89" s="659"/>
      <c r="AT89" s="659"/>
      <c r="AU89" s="659"/>
      <c r="AV89" s="663"/>
      <c r="AW89" s="456">
        <f t="shared" si="51"/>
        <v>0</v>
      </c>
      <c r="AX89" s="457">
        <f t="shared" si="52"/>
        <v>0</v>
      </c>
      <c r="AY89" s="659"/>
      <c r="AZ89" s="660"/>
      <c r="BA89" s="660"/>
      <c r="BB89" s="660"/>
      <c r="BC89" s="660"/>
      <c r="BD89" s="661"/>
      <c r="BE89" s="664"/>
      <c r="BF89" s="651">
        <f t="shared" si="53"/>
        <v>0</v>
      </c>
      <c r="BG89" s="465">
        <f t="shared" si="54"/>
        <v>0</v>
      </c>
      <c r="BH89" s="659"/>
      <c r="BI89" s="659"/>
      <c r="BJ89" s="659"/>
      <c r="BK89" s="659"/>
      <c r="BL89" s="659"/>
      <c r="BM89" s="659"/>
      <c r="BN89" s="659"/>
      <c r="BO89" s="659"/>
      <c r="BP89" s="663"/>
      <c r="BQ89" s="652">
        <f t="shared" si="55"/>
        <v>0</v>
      </c>
      <c r="BR89" s="457">
        <f t="shared" si="56"/>
        <v>0</v>
      </c>
      <c r="BS89" s="659"/>
      <c r="BT89" s="660"/>
      <c r="BU89" s="660"/>
      <c r="BV89" s="660"/>
      <c r="BW89" s="660"/>
      <c r="BX89" s="661"/>
      <c r="BY89" s="661"/>
      <c r="BZ89" s="661"/>
      <c r="CA89" s="664"/>
      <c r="CB89" s="486">
        <f t="shared" si="57"/>
        <v>0</v>
      </c>
      <c r="CC89" s="487">
        <f t="shared" si="58"/>
        <v>0</v>
      </c>
      <c r="CD89" s="653">
        <f t="shared" si="59"/>
        <v>1</v>
      </c>
      <c r="CE89" s="654">
        <f t="shared" si="59"/>
        <v>120</v>
      </c>
      <c r="CF89" s="468">
        <f t="shared" si="39"/>
        <v>1</v>
      </c>
      <c r="CG89" s="556">
        <f t="shared" si="40"/>
        <v>120</v>
      </c>
    </row>
    <row r="90" spans="1:85" ht="24">
      <c r="A90" s="20">
        <v>5</v>
      </c>
      <c r="B90" s="109" t="s">
        <v>144</v>
      </c>
      <c r="C90" s="656">
        <v>10</v>
      </c>
      <c r="D90" s="557"/>
      <c r="E90" s="557"/>
      <c r="F90" s="557"/>
      <c r="G90" s="557"/>
      <c r="H90" s="557"/>
      <c r="I90" s="557"/>
      <c r="J90" s="558"/>
      <c r="K90" s="538">
        <f t="shared" si="43"/>
        <v>0</v>
      </c>
      <c r="L90" s="539">
        <f t="shared" si="44"/>
        <v>0</v>
      </c>
      <c r="M90" s="474"/>
      <c r="N90" s="477"/>
      <c r="O90" s="477"/>
      <c r="P90" s="477"/>
      <c r="Q90" s="477"/>
      <c r="R90" s="477"/>
      <c r="S90" s="478"/>
      <c r="T90" s="649">
        <f t="shared" si="45"/>
        <v>0</v>
      </c>
      <c r="U90" s="650">
        <f t="shared" ref="U90:U97" si="60">C90*T93</f>
        <v>0</v>
      </c>
      <c r="V90" s="554"/>
      <c r="W90" s="474">
        <v>2</v>
      </c>
      <c r="X90" s="474"/>
      <c r="Y90" s="474"/>
      <c r="Z90" s="474"/>
      <c r="AA90" s="474"/>
      <c r="AB90" s="474"/>
      <c r="AC90" s="475"/>
      <c r="AD90" s="461">
        <f t="shared" si="47"/>
        <v>2</v>
      </c>
      <c r="AE90" s="543">
        <f t="shared" si="48"/>
        <v>20</v>
      </c>
      <c r="AF90" s="474"/>
      <c r="AG90" s="477">
        <v>2</v>
      </c>
      <c r="AH90" s="477"/>
      <c r="AI90" s="477"/>
      <c r="AJ90" s="477"/>
      <c r="AK90" s="477"/>
      <c r="AL90" s="478"/>
      <c r="AM90" s="478"/>
      <c r="AN90" s="544">
        <f t="shared" si="49"/>
        <v>2</v>
      </c>
      <c r="AO90" s="545">
        <f t="shared" si="50"/>
        <v>20</v>
      </c>
      <c r="AP90" s="474"/>
      <c r="AQ90" s="474"/>
      <c r="AR90" s="474"/>
      <c r="AS90" s="474"/>
      <c r="AT90" s="474"/>
      <c r="AU90" s="474"/>
      <c r="AV90" s="475"/>
      <c r="AW90" s="456">
        <f t="shared" si="51"/>
        <v>0</v>
      </c>
      <c r="AX90" s="457">
        <f t="shared" si="52"/>
        <v>0</v>
      </c>
      <c r="AY90" s="474"/>
      <c r="AZ90" s="477"/>
      <c r="BA90" s="477"/>
      <c r="BB90" s="477"/>
      <c r="BC90" s="477"/>
      <c r="BD90" s="478"/>
      <c r="BE90" s="548"/>
      <c r="BF90" s="651">
        <f t="shared" si="53"/>
        <v>0</v>
      </c>
      <c r="BG90" s="465">
        <f t="shared" si="54"/>
        <v>0</v>
      </c>
      <c r="BH90" s="474"/>
      <c r="BI90" s="474"/>
      <c r="BJ90" s="474"/>
      <c r="BK90" s="474"/>
      <c r="BL90" s="474"/>
      <c r="BM90" s="474"/>
      <c r="BN90" s="474"/>
      <c r="BO90" s="474"/>
      <c r="BP90" s="475"/>
      <c r="BQ90" s="652">
        <f t="shared" si="55"/>
        <v>0</v>
      </c>
      <c r="BR90" s="457">
        <f t="shared" si="56"/>
        <v>0</v>
      </c>
      <c r="BS90" s="474"/>
      <c r="BT90" s="477"/>
      <c r="BU90" s="477"/>
      <c r="BV90" s="477"/>
      <c r="BW90" s="477"/>
      <c r="BX90" s="478"/>
      <c r="BY90" s="478"/>
      <c r="BZ90" s="478"/>
      <c r="CA90" s="548"/>
      <c r="CB90" s="486">
        <f t="shared" si="57"/>
        <v>0</v>
      </c>
      <c r="CC90" s="487">
        <f t="shared" si="58"/>
        <v>0</v>
      </c>
      <c r="CD90" s="653">
        <f t="shared" si="59"/>
        <v>2</v>
      </c>
      <c r="CE90" s="654">
        <f t="shared" si="59"/>
        <v>20</v>
      </c>
      <c r="CF90" s="468">
        <f t="shared" si="39"/>
        <v>2</v>
      </c>
      <c r="CG90" s="556">
        <f t="shared" si="40"/>
        <v>20</v>
      </c>
    </row>
    <row r="91" spans="1:85" ht="24">
      <c r="A91" s="20">
        <v>6</v>
      </c>
      <c r="B91" s="109" t="s">
        <v>145</v>
      </c>
      <c r="C91" s="656">
        <v>120</v>
      </c>
      <c r="D91" s="557"/>
      <c r="E91" s="557"/>
      <c r="F91" s="557"/>
      <c r="G91" s="557"/>
      <c r="H91" s="557"/>
      <c r="I91" s="557"/>
      <c r="J91" s="558"/>
      <c r="K91" s="538">
        <f t="shared" si="43"/>
        <v>0</v>
      </c>
      <c r="L91" s="539">
        <f t="shared" si="44"/>
        <v>0</v>
      </c>
      <c r="M91" s="640"/>
      <c r="N91" s="477"/>
      <c r="O91" s="477"/>
      <c r="P91" s="477"/>
      <c r="Q91" s="477"/>
      <c r="R91" s="477"/>
      <c r="S91" s="478"/>
      <c r="T91" s="649">
        <f t="shared" si="45"/>
        <v>0</v>
      </c>
      <c r="U91" s="650">
        <f t="shared" si="60"/>
        <v>0</v>
      </c>
      <c r="V91" s="554"/>
      <c r="W91" s="474">
        <v>1</v>
      </c>
      <c r="X91" s="474"/>
      <c r="Y91" s="474"/>
      <c r="Z91" s="474"/>
      <c r="AA91" s="474"/>
      <c r="AB91" s="474"/>
      <c r="AC91" s="475"/>
      <c r="AD91" s="461">
        <f t="shared" si="47"/>
        <v>1</v>
      </c>
      <c r="AE91" s="543">
        <f t="shared" si="48"/>
        <v>120</v>
      </c>
      <c r="AF91" s="474"/>
      <c r="AG91" s="477"/>
      <c r="AH91" s="477">
        <v>1</v>
      </c>
      <c r="AI91" s="477"/>
      <c r="AJ91" s="477"/>
      <c r="AK91" s="477"/>
      <c r="AL91" s="478"/>
      <c r="AM91" s="478"/>
      <c r="AN91" s="544">
        <f t="shared" si="49"/>
        <v>1</v>
      </c>
      <c r="AO91" s="545">
        <f t="shared" si="50"/>
        <v>120</v>
      </c>
      <c r="AP91" s="474"/>
      <c r="AQ91" s="474"/>
      <c r="AR91" s="474"/>
      <c r="AS91" s="474"/>
      <c r="AT91" s="474"/>
      <c r="AU91" s="474"/>
      <c r="AV91" s="475"/>
      <c r="AW91" s="456">
        <f t="shared" si="51"/>
        <v>0</v>
      </c>
      <c r="AX91" s="457">
        <f t="shared" si="52"/>
        <v>0</v>
      </c>
      <c r="AY91" s="474"/>
      <c r="AZ91" s="477"/>
      <c r="BA91" s="477"/>
      <c r="BB91" s="477"/>
      <c r="BC91" s="477"/>
      <c r="BD91" s="478"/>
      <c r="BE91" s="548"/>
      <c r="BF91" s="651">
        <f t="shared" si="53"/>
        <v>0</v>
      </c>
      <c r="BG91" s="465">
        <f t="shared" si="54"/>
        <v>0</v>
      </c>
      <c r="BH91" s="474"/>
      <c r="BI91" s="474"/>
      <c r="BJ91" s="474"/>
      <c r="BK91" s="474"/>
      <c r="BL91" s="474"/>
      <c r="BM91" s="474"/>
      <c r="BN91" s="474"/>
      <c r="BO91" s="474"/>
      <c r="BP91" s="475"/>
      <c r="BQ91" s="652">
        <f t="shared" si="55"/>
        <v>0</v>
      </c>
      <c r="BR91" s="457">
        <f t="shared" si="56"/>
        <v>0</v>
      </c>
      <c r="BS91" s="474"/>
      <c r="BT91" s="477"/>
      <c r="BU91" s="477"/>
      <c r="BV91" s="477"/>
      <c r="BW91" s="477"/>
      <c r="BX91" s="478"/>
      <c r="BY91" s="478"/>
      <c r="BZ91" s="478"/>
      <c r="CA91" s="548"/>
      <c r="CB91" s="486">
        <f t="shared" si="57"/>
        <v>0</v>
      </c>
      <c r="CC91" s="487">
        <f t="shared" si="58"/>
        <v>0</v>
      </c>
      <c r="CD91" s="653">
        <f t="shared" si="59"/>
        <v>1</v>
      </c>
      <c r="CE91" s="654">
        <f t="shared" si="59"/>
        <v>120</v>
      </c>
      <c r="CF91" s="468">
        <f t="shared" si="39"/>
        <v>1</v>
      </c>
      <c r="CG91" s="556">
        <f t="shared" si="40"/>
        <v>120</v>
      </c>
    </row>
    <row r="92" spans="1:85" ht="24">
      <c r="A92" s="20">
        <v>7</v>
      </c>
      <c r="B92" s="109" t="s">
        <v>147</v>
      </c>
      <c r="C92" s="656">
        <v>7.66</v>
      </c>
      <c r="D92" s="640"/>
      <c r="E92" s="640"/>
      <c r="F92" s="640"/>
      <c r="G92" s="640"/>
      <c r="H92" s="640"/>
      <c r="I92" s="640"/>
      <c r="J92" s="641"/>
      <c r="K92" s="538">
        <f t="shared" si="43"/>
        <v>0</v>
      </c>
      <c r="L92" s="539">
        <f t="shared" si="44"/>
        <v>0</v>
      </c>
      <c r="M92" s="640"/>
      <c r="N92" s="477"/>
      <c r="O92" s="477"/>
      <c r="P92" s="477"/>
      <c r="Q92" s="477"/>
      <c r="R92" s="477"/>
      <c r="S92" s="478"/>
      <c r="T92" s="649">
        <f t="shared" si="45"/>
        <v>0</v>
      </c>
      <c r="U92" s="650">
        <f t="shared" si="60"/>
        <v>0</v>
      </c>
      <c r="V92" s="554"/>
      <c r="W92" s="474"/>
      <c r="X92" s="474"/>
      <c r="Y92" s="474"/>
      <c r="Z92" s="474">
        <v>2</v>
      </c>
      <c r="AA92" s="474"/>
      <c r="AB92" s="474"/>
      <c r="AC92" s="475"/>
      <c r="AD92" s="461">
        <f t="shared" si="47"/>
        <v>2</v>
      </c>
      <c r="AE92" s="543">
        <f t="shared" si="48"/>
        <v>15.32</v>
      </c>
      <c r="AF92" s="474"/>
      <c r="AG92" s="477"/>
      <c r="AH92" s="477"/>
      <c r="AI92" s="477"/>
      <c r="AJ92" s="477">
        <v>2</v>
      </c>
      <c r="AK92" s="477"/>
      <c r="AL92" s="478"/>
      <c r="AM92" s="478"/>
      <c r="AN92" s="544">
        <f t="shared" si="49"/>
        <v>2</v>
      </c>
      <c r="AO92" s="545">
        <f t="shared" si="50"/>
        <v>15.32</v>
      </c>
      <c r="AP92" s="474"/>
      <c r="AQ92" s="474"/>
      <c r="AR92" s="474"/>
      <c r="AS92" s="474"/>
      <c r="AT92" s="474"/>
      <c r="AU92" s="474"/>
      <c r="AV92" s="475"/>
      <c r="AW92" s="456">
        <f t="shared" si="51"/>
        <v>0</v>
      </c>
      <c r="AX92" s="457">
        <f t="shared" si="52"/>
        <v>0</v>
      </c>
      <c r="AY92" s="474"/>
      <c r="AZ92" s="477"/>
      <c r="BA92" s="477"/>
      <c r="BB92" s="477"/>
      <c r="BC92" s="477"/>
      <c r="BD92" s="478"/>
      <c r="BE92" s="548"/>
      <c r="BF92" s="651">
        <f t="shared" si="53"/>
        <v>0</v>
      </c>
      <c r="BG92" s="465">
        <f t="shared" si="54"/>
        <v>0</v>
      </c>
      <c r="BH92" s="474"/>
      <c r="BI92" s="474"/>
      <c r="BJ92" s="474"/>
      <c r="BK92" s="474"/>
      <c r="BL92" s="474"/>
      <c r="BM92" s="474"/>
      <c r="BN92" s="474"/>
      <c r="BO92" s="474"/>
      <c r="BP92" s="475"/>
      <c r="BQ92" s="652">
        <f t="shared" si="55"/>
        <v>0</v>
      </c>
      <c r="BR92" s="457">
        <f t="shared" si="56"/>
        <v>0</v>
      </c>
      <c r="BS92" s="474"/>
      <c r="BT92" s="477"/>
      <c r="BU92" s="477"/>
      <c r="BV92" s="477"/>
      <c r="BW92" s="477"/>
      <c r="BX92" s="478"/>
      <c r="BY92" s="478"/>
      <c r="BZ92" s="478"/>
      <c r="CA92" s="548"/>
      <c r="CB92" s="486">
        <f t="shared" si="57"/>
        <v>0</v>
      </c>
      <c r="CC92" s="487">
        <f t="shared" si="58"/>
        <v>0</v>
      </c>
      <c r="CD92" s="653">
        <f t="shared" si="59"/>
        <v>2</v>
      </c>
      <c r="CE92" s="654">
        <f t="shared" si="59"/>
        <v>15.32</v>
      </c>
      <c r="CF92" s="468">
        <f t="shared" si="39"/>
        <v>2</v>
      </c>
      <c r="CG92" s="556">
        <f t="shared" si="40"/>
        <v>15.32</v>
      </c>
    </row>
    <row r="93" spans="1:85" ht="24">
      <c r="A93" s="20">
        <v>8</v>
      </c>
      <c r="B93" s="109" t="s">
        <v>148</v>
      </c>
      <c r="C93" s="656">
        <v>61.71</v>
      </c>
      <c r="D93" s="640"/>
      <c r="E93" s="640"/>
      <c r="F93" s="640"/>
      <c r="G93" s="640"/>
      <c r="H93" s="640"/>
      <c r="I93" s="640"/>
      <c r="J93" s="641"/>
      <c r="K93" s="538">
        <f t="shared" si="43"/>
        <v>0</v>
      </c>
      <c r="L93" s="539">
        <f t="shared" si="44"/>
        <v>0</v>
      </c>
      <c r="M93" s="640"/>
      <c r="N93" s="477"/>
      <c r="O93" s="477"/>
      <c r="P93" s="477"/>
      <c r="Q93" s="477"/>
      <c r="R93" s="477"/>
      <c r="S93" s="478"/>
      <c r="T93" s="649">
        <f t="shared" si="45"/>
        <v>0</v>
      </c>
      <c r="U93" s="650">
        <f t="shared" si="60"/>
        <v>0</v>
      </c>
      <c r="V93" s="554"/>
      <c r="W93" s="474"/>
      <c r="X93" s="474"/>
      <c r="Y93" s="474"/>
      <c r="Z93" s="474">
        <v>2</v>
      </c>
      <c r="AA93" s="474"/>
      <c r="AB93" s="474"/>
      <c r="AC93" s="475"/>
      <c r="AD93" s="461">
        <f t="shared" si="47"/>
        <v>2</v>
      </c>
      <c r="AE93" s="543">
        <f t="shared" si="48"/>
        <v>123.42</v>
      </c>
      <c r="AF93" s="474"/>
      <c r="AG93" s="477"/>
      <c r="AH93" s="477"/>
      <c r="AI93" s="477"/>
      <c r="AJ93" s="477">
        <v>2</v>
      </c>
      <c r="AK93" s="477"/>
      <c r="AL93" s="478"/>
      <c r="AM93" s="478"/>
      <c r="AN93" s="544">
        <f t="shared" si="49"/>
        <v>2</v>
      </c>
      <c r="AO93" s="545">
        <f t="shared" si="50"/>
        <v>123.42</v>
      </c>
      <c r="AP93" s="474"/>
      <c r="AQ93" s="474"/>
      <c r="AR93" s="474"/>
      <c r="AS93" s="474"/>
      <c r="AT93" s="474"/>
      <c r="AU93" s="474"/>
      <c r="AV93" s="475"/>
      <c r="AW93" s="456">
        <f t="shared" si="51"/>
        <v>0</v>
      </c>
      <c r="AX93" s="457">
        <f t="shared" si="52"/>
        <v>0</v>
      </c>
      <c r="AY93" s="474"/>
      <c r="AZ93" s="477"/>
      <c r="BA93" s="477"/>
      <c r="BB93" s="477"/>
      <c r="BC93" s="477"/>
      <c r="BD93" s="478"/>
      <c r="BE93" s="548"/>
      <c r="BF93" s="651">
        <f t="shared" si="53"/>
        <v>0</v>
      </c>
      <c r="BG93" s="465">
        <f t="shared" si="54"/>
        <v>0</v>
      </c>
      <c r="BH93" s="474"/>
      <c r="BI93" s="474"/>
      <c r="BJ93" s="474"/>
      <c r="BK93" s="474"/>
      <c r="BL93" s="474"/>
      <c r="BM93" s="474"/>
      <c r="BN93" s="474"/>
      <c r="BO93" s="474"/>
      <c r="BP93" s="475"/>
      <c r="BQ93" s="652">
        <f t="shared" si="55"/>
        <v>0</v>
      </c>
      <c r="BR93" s="457">
        <f t="shared" si="56"/>
        <v>0</v>
      </c>
      <c r="BS93" s="474"/>
      <c r="BT93" s="477"/>
      <c r="BU93" s="477"/>
      <c r="BV93" s="477"/>
      <c r="BW93" s="477"/>
      <c r="BX93" s="478"/>
      <c r="BY93" s="478"/>
      <c r="BZ93" s="478"/>
      <c r="CA93" s="548"/>
      <c r="CB93" s="486">
        <f t="shared" si="57"/>
        <v>0</v>
      </c>
      <c r="CC93" s="487">
        <f t="shared" si="58"/>
        <v>0</v>
      </c>
      <c r="CD93" s="653">
        <f t="shared" si="59"/>
        <v>2</v>
      </c>
      <c r="CE93" s="654">
        <f t="shared" si="59"/>
        <v>123.42</v>
      </c>
      <c r="CF93" s="468">
        <f t="shared" si="39"/>
        <v>2</v>
      </c>
      <c r="CG93" s="556">
        <f t="shared" si="40"/>
        <v>123.42</v>
      </c>
    </row>
    <row r="94" spans="1:85" ht="24">
      <c r="A94" s="20">
        <v>9</v>
      </c>
      <c r="B94" s="90" t="s">
        <v>149</v>
      </c>
      <c r="C94" s="489">
        <v>0.8</v>
      </c>
      <c r="D94" s="640"/>
      <c r="E94" s="640"/>
      <c r="F94" s="640"/>
      <c r="G94" s="640"/>
      <c r="H94" s="640"/>
      <c r="I94" s="640"/>
      <c r="J94" s="641"/>
      <c r="K94" s="538">
        <f t="shared" si="43"/>
        <v>0</v>
      </c>
      <c r="L94" s="539">
        <f t="shared" si="44"/>
        <v>0</v>
      </c>
      <c r="M94" s="640"/>
      <c r="N94" s="477"/>
      <c r="O94" s="477"/>
      <c r="P94" s="477"/>
      <c r="Q94" s="477"/>
      <c r="R94" s="477"/>
      <c r="S94" s="478"/>
      <c r="T94" s="649">
        <f t="shared" si="45"/>
        <v>0</v>
      </c>
      <c r="U94" s="650">
        <f t="shared" si="60"/>
        <v>0</v>
      </c>
      <c r="V94" s="554"/>
      <c r="W94" s="474"/>
      <c r="X94" s="474"/>
      <c r="Y94" s="474"/>
      <c r="Z94" s="474"/>
      <c r="AA94" s="474"/>
      <c r="AB94" s="474"/>
      <c r="AC94" s="475"/>
      <c r="AD94" s="461">
        <f t="shared" si="47"/>
        <v>0</v>
      </c>
      <c r="AE94" s="543">
        <f t="shared" si="48"/>
        <v>0</v>
      </c>
      <c r="AF94" s="474"/>
      <c r="AG94" s="477"/>
      <c r="AH94" s="477"/>
      <c r="AI94" s="477"/>
      <c r="AJ94" s="477"/>
      <c r="AK94" s="477"/>
      <c r="AL94" s="478"/>
      <c r="AM94" s="478"/>
      <c r="AN94" s="544">
        <f t="shared" si="49"/>
        <v>0</v>
      </c>
      <c r="AO94" s="545">
        <f t="shared" si="50"/>
        <v>0</v>
      </c>
      <c r="AP94" s="474"/>
      <c r="AQ94" s="474"/>
      <c r="AR94" s="474">
        <v>50</v>
      </c>
      <c r="AS94" s="474"/>
      <c r="AT94" s="474"/>
      <c r="AU94" s="474"/>
      <c r="AV94" s="475"/>
      <c r="AW94" s="456">
        <f t="shared" si="51"/>
        <v>50</v>
      </c>
      <c r="AX94" s="857">
        <f t="shared" si="52"/>
        <v>40</v>
      </c>
      <c r="AY94" s="474"/>
      <c r="AZ94" s="477"/>
      <c r="BA94" s="477">
        <v>50</v>
      </c>
      <c r="BB94" s="477"/>
      <c r="BC94" s="477"/>
      <c r="BD94" s="478"/>
      <c r="BE94" s="548"/>
      <c r="BF94" s="651">
        <f t="shared" si="53"/>
        <v>50</v>
      </c>
      <c r="BG94" s="545">
        <f t="shared" si="54"/>
        <v>40</v>
      </c>
      <c r="BH94" s="474"/>
      <c r="BI94" s="474"/>
      <c r="BJ94" s="474"/>
      <c r="BK94" s="474"/>
      <c r="BL94" s="474"/>
      <c r="BM94" s="474"/>
      <c r="BN94" s="474"/>
      <c r="BO94" s="474"/>
      <c r="BP94" s="475"/>
      <c r="BQ94" s="652">
        <f t="shared" si="55"/>
        <v>0</v>
      </c>
      <c r="BR94" s="457">
        <f t="shared" si="56"/>
        <v>0</v>
      </c>
      <c r="BS94" s="474"/>
      <c r="BT94" s="477"/>
      <c r="BU94" s="477"/>
      <c r="BV94" s="477"/>
      <c r="BW94" s="477"/>
      <c r="BX94" s="478"/>
      <c r="BY94" s="478"/>
      <c r="BZ94" s="478"/>
      <c r="CA94" s="548"/>
      <c r="CB94" s="486">
        <f t="shared" si="57"/>
        <v>0</v>
      </c>
      <c r="CC94" s="487">
        <f t="shared" si="58"/>
        <v>0</v>
      </c>
      <c r="CD94" s="653">
        <f t="shared" si="59"/>
        <v>50</v>
      </c>
      <c r="CE94" s="654">
        <f t="shared" si="59"/>
        <v>40</v>
      </c>
      <c r="CF94" s="468">
        <f t="shared" si="39"/>
        <v>50</v>
      </c>
      <c r="CG94" s="556">
        <f t="shared" si="40"/>
        <v>40</v>
      </c>
    </row>
    <row r="95" spans="1:85" ht="24">
      <c r="A95" s="20">
        <v>10</v>
      </c>
      <c r="B95" s="90" t="s">
        <v>105</v>
      </c>
      <c r="C95" s="656">
        <v>63</v>
      </c>
      <c r="D95" s="640"/>
      <c r="E95" s="640"/>
      <c r="F95" s="640"/>
      <c r="G95" s="640"/>
      <c r="H95" s="640"/>
      <c r="I95" s="640"/>
      <c r="J95" s="641"/>
      <c r="K95" s="538">
        <f t="shared" si="43"/>
        <v>0</v>
      </c>
      <c r="L95" s="539">
        <f t="shared" si="44"/>
        <v>0</v>
      </c>
      <c r="M95" s="640"/>
      <c r="N95" s="477"/>
      <c r="O95" s="477"/>
      <c r="P95" s="477"/>
      <c r="Q95" s="477"/>
      <c r="R95" s="477"/>
      <c r="S95" s="478"/>
      <c r="T95" s="649">
        <f t="shared" si="45"/>
        <v>0</v>
      </c>
      <c r="U95" s="650">
        <f t="shared" si="60"/>
        <v>0</v>
      </c>
      <c r="V95" s="554"/>
      <c r="W95" s="474"/>
      <c r="X95" s="474"/>
      <c r="Y95" s="474"/>
      <c r="Z95" s="474"/>
      <c r="AA95" s="474"/>
      <c r="AB95" s="474"/>
      <c r="AC95" s="475"/>
      <c r="AD95" s="461">
        <f t="shared" si="47"/>
        <v>0</v>
      </c>
      <c r="AE95" s="543">
        <f t="shared" si="48"/>
        <v>0</v>
      </c>
      <c r="AF95" s="474"/>
      <c r="AG95" s="477"/>
      <c r="AH95" s="477"/>
      <c r="AI95" s="477"/>
      <c r="AJ95" s="477"/>
      <c r="AK95" s="477"/>
      <c r="AL95" s="478"/>
      <c r="AM95" s="478"/>
      <c r="AN95" s="544">
        <f t="shared" si="49"/>
        <v>0</v>
      </c>
      <c r="AO95" s="545">
        <f t="shared" si="50"/>
        <v>0</v>
      </c>
      <c r="AP95" s="474"/>
      <c r="AQ95" s="474"/>
      <c r="AR95" s="474"/>
      <c r="AS95" s="474">
        <v>1</v>
      </c>
      <c r="AT95" s="474"/>
      <c r="AU95" s="474"/>
      <c r="AV95" s="475"/>
      <c r="AW95" s="456">
        <f t="shared" si="51"/>
        <v>1</v>
      </c>
      <c r="AX95" s="457">
        <f t="shared" si="52"/>
        <v>63</v>
      </c>
      <c r="AY95" s="474"/>
      <c r="AZ95" s="477"/>
      <c r="BA95" s="477"/>
      <c r="BB95" s="477">
        <v>1</v>
      </c>
      <c r="BC95" s="477"/>
      <c r="BD95" s="478"/>
      <c r="BE95" s="548"/>
      <c r="BF95" s="651">
        <f t="shared" si="53"/>
        <v>1</v>
      </c>
      <c r="BG95" s="465">
        <f t="shared" si="54"/>
        <v>63</v>
      </c>
      <c r="BH95" s="474"/>
      <c r="BI95" s="474"/>
      <c r="BJ95" s="474"/>
      <c r="BK95" s="474"/>
      <c r="BL95" s="474"/>
      <c r="BM95" s="474"/>
      <c r="BN95" s="474"/>
      <c r="BO95" s="474"/>
      <c r="BP95" s="475"/>
      <c r="BQ95" s="652">
        <f t="shared" si="55"/>
        <v>0</v>
      </c>
      <c r="BR95" s="457">
        <f t="shared" si="56"/>
        <v>0</v>
      </c>
      <c r="BS95" s="474"/>
      <c r="BT95" s="477"/>
      <c r="BU95" s="477"/>
      <c r="BV95" s="477"/>
      <c r="BW95" s="477"/>
      <c r="BX95" s="478"/>
      <c r="BY95" s="478"/>
      <c r="BZ95" s="478"/>
      <c r="CA95" s="548"/>
      <c r="CB95" s="486">
        <f t="shared" si="57"/>
        <v>0</v>
      </c>
      <c r="CC95" s="487">
        <f t="shared" si="58"/>
        <v>0</v>
      </c>
      <c r="CD95" s="653">
        <f t="shared" si="59"/>
        <v>1</v>
      </c>
      <c r="CE95" s="654">
        <f t="shared" si="59"/>
        <v>63</v>
      </c>
      <c r="CF95" s="468">
        <f t="shared" si="39"/>
        <v>1</v>
      </c>
      <c r="CG95" s="556">
        <f t="shared" si="40"/>
        <v>63</v>
      </c>
    </row>
    <row r="96" spans="1:85" ht="24" hidden="1">
      <c r="A96" s="20"/>
      <c r="B96" s="665"/>
      <c r="C96" s="666"/>
      <c r="D96" s="640"/>
      <c r="E96" s="640"/>
      <c r="F96" s="640"/>
      <c r="G96" s="640"/>
      <c r="H96" s="640"/>
      <c r="I96" s="640"/>
      <c r="J96" s="641"/>
      <c r="K96" s="538">
        <f t="shared" si="43"/>
        <v>0</v>
      </c>
      <c r="L96" s="539">
        <f t="shared" si="44"/>
        <v>0</v>
      </c>
      <c r="M96" s="640"/>
      <c r="N96" s="477"/>
      <c r="O96" s="477"/>
      <c r="P96" s="477"/>
      <c r="Q96" s="477"/>
      <c r="R96" s="477"/>
      <c r="S96" s="478"/>
      <c r="T96" s="649">
        <f t="shared" si="45"/>
        <v>0</v>
      </c>
      <c r="U96" s="650">
        <f t="shared" si="60"/>
        <v>0</v>
      </c>
      <c r="V96" s="554"/>
      <c r="W96" s="474"/>
      <c r="X96" s="474"/>
      <c r="Y96" s="474"/>
      <c r="Z96" s="474"/>
      <c r="AA96" s="474"/>
      <c r="AB96" s="474"/>
      <c r="AC96" s="475"/>
      <c r="AD96" s="461">
        <f t="shared" si="47"/>
        <v>0</v>
      </c>
      <c r="AE96" s="543">
        <f t="shared" si="48"/>
        <v>0</v>
      </c>
      <c r="AF96" s="474"/>
      <c r="AG96" s="477"/>
      <c r="AH96" s="477"/>
      <c r="AI96" s="477"/>
      <c r="AJ96" s="477"/>
      <c r="AK96" s="477"/>
      <c r="AL96" s="478"/>
      <c r="AM96" s="478"/>
      <c r="AN96" s="544">
        <f t="shared" si="49"/>
        <v>0</v>
      </c>
      <c r="AO96" s="545">
        <f t="shared" si="50"/>
        <v>0</v>
      </c>
      <c r="AP96" s="474"/>
      <c r="AQ96" s="474"/>
      <c r="AR96" s="474"/>
      <c r="AS96" s="474"/>
      <c r="AT96" s="474"/>
      <c r="AU96" s="474"/>
      <c r="AV96" s="475"/>
      <c r="AW96" s="456">
        <f t="shared" si="51"/>
        <v>0</v>
      </c>
      <c r="AX96" s="457">
        <f t="shared" si="52"/>
        <v>0</v>
      </c>
      <c r="AY96" s="474"/>
      <c r="AZ96" s="477"/>
      <c r="BA96" s="477"/>
      <c r="BB96" s="477"/>
      <c r="BC96" s="477"/>
      <c r="BD96" s="478"/>
      <c r="BE96" s="548"/>
      <c r="BF96" s="651">
        <f t="shared" si="53"/>
        <v>0</v>
      </c>
      <c r="BG96" s="465">
        <f t="shared" si="54"/>
        <v>0</v>
      </c>
      <c r="BH96" s="474"/>
      <c r="BI96" s="474"/>
      <c r="BJ96" s="474"/>
      <c r="BK96" s="474"/>
      <c r="BL96" s="474"/>
      <c r="BM96" s="474"/>
      <c r="BN96" s="474"/>
      <c r="BO96" s="474"/>
      <c r="BP96" s="475"/>
      <c r="BQ96" s="652">
        <f t="shared" si="55"/>
        <v>0</v>
      </c>
      <c r="BR96" s="457">
        <f t="shared" si="56"/>
        <v>0</v>
      </c>
      <c r="BS96" s="474"/>
      <c r="BT96" s="477"/>
      <c r="BU96" s="477"/>
      <c r="BV96" s="477"/>
      <c r="BW96" s="477"/>
      <c r="BX96" s="478"/>
      <c r="BY96" s="478"/>
      <c r="BZ96" s="478"/>
      <c r="CA96" s="548"/>
      <c r="CB96" s="486">
        <f t="shared" si="57"/>
        <v>0</v>
      </c>
      <c r="CC96" s="487">
        <f t="shared" si="58"/>
        <v>0</v>
      </c>
      <c r="CD96" s="653">
        <f t="shared" si="59"/>
        <v>0</v>
      </c>
      <c r="CE96" s="654">
        <f t="shared" si="59"/>
        <v>0</v>
      </c>
      <c r="CF96" s="468">
        <f t="shared" si="39"/>
        <v>0</v>
      </c>
      <c r="CG96" s="556">
        <f t="shared" si="40"/>
        <v>0</v>
      </c>
    </row>
    <row r="97" spans="1:85" ht="24">
      <c r="A97" s="165"/>
      <c r="B97" s="667"/>
      <c r="C97" s="668"/>
      <c r="D97" s="669"/>
      <c r="E97" s="669"/>
      <c r="F97" s="669"/>
      <c r="G97" s="669"/>
      <c r="H97" s="669"/>
      <c r="I97" s="669"/>
      <c r="J97" s="670"/>
      <c r="K97" s="538">
        <f t="shared" si="43"/>
        <v>0</v>
      </c>
      <c r="L97" s="539">
        <f t="shared" si="44"/>
        <v>0</v>
      </c>
      <c r="M97" s="474"/>
      <c r="N97" s="477"/>
      <c r="O97" s="477"/>
      <c r="P97" s="477"/>
      <c r="Q97" s="477"/>
      <c r="R97" s="477"/>
      <c r="S97" s="478"/>
      <c r="T97" s="649">
        <f t="shared" si="45"/>
        <v>0</v>
      </c>
      <c r="U97" s="650">
        <f t="shared" si="60"/>
        <v>0</v>
      </c>
      <c r="V97" s="554"/>
      <c r="W97" s="474"/>
      <c r="X97" s="474"/>
      <c r="Y97" s="474"/>
      <c r="Z97" s="474"/>
      <c r="AA97" s="474"/>
      <c r="AB97" s="474"/>
      <c r="AC97" s="475"/>
      <c r="AD97" s="461">
        <f t="shared" si="47"/>
        <v>0</v>
      </c>
      <c r="AE97" s="543">
        <f t="shared" si="48"/>
        <v>0</v>
      </c>
      <c r="AF97" s="474"/>
      <c r="AG97" s="477"/>
      <c r="AH97" s="477"/>
      <c r="AI97" s="477"/>
      <c r="AJ97" s="477"/>
      <c r="AK97" s="477"/>
      <c r="AL97" s="478"/>
      <c r="AM97" s="478"/>
      <c r="AN97" s="544">
        <f t="shared" si="49"/>
        <v>0</v>
      </c>
      <c r="AO97" s="545">
        <f t="shared" si="50"/>
        <v>0</v>
      </c>
      <c r="AP97" s="474"/>
      <c r="AQ97" s="474"/>
      <c r="AR97" s="474"/>
      <c r="AS97" s="474"/>
      <c r="AT97" s="474"/>
      <c r="AU97" s="474"/>
      <c r="AV97" s="475"/>
      <c r="AW97" s="456">
        <f t="shared" si="51"/>
        <v>0</v>
      </c>
      <c r="AX97" s="457">
        <f t="shared" si="52"/>
        <v>0</v>
      </c>
      <c r="AY97" s="474"/>
      <c r="AZ97" s="477"/>
      <c r="BA97" s="477"/>
      <c r="BB97" s="477"/>
      <c r="BC97" s="477"/>
      <c r="BD97" s="478"/>
      <c r="BE97" s="548"/>
      <c r="BF97" s="651">
        <f t="shared" si="53"/>
        <v>0</v>
      </c>
      <c r="BG97" s="465">
        <f t="shared" si="54"/>
        <v>0</v>
      </c>
      <c r="BH97" s="474"/>
      <c r="BI97" s="474"/>
      <c r="BJ97" s="474"/>
      <c r="BK97" s="474"/>
      <c r="BL97" s="474"/>
      <c r="BM97" s="474"/>
      <c r="BN97" s="474"/>
      <c r="BO97" s="474"/>
      <c r="BP97" s="475"/>
      <c r="BQ97" s="652">
        <f t="shared" si="55"/>
        <v>0</v>
      </c>
      <c r="BR97" s="457">
        <f t="shared" si="56"/>
        <v>0</v>
      </c>
      <c r="BS97" s="474"/>
      <c r="BT97" s="477"/>
      <c r="BU97" s="477"/>
      <c r="BV97" s="477"/>
      <c r="BW97" s="477"/>
      <c r="BX97" s="478"/>
      <c r="BY97" s="478"/>
      <c r="BZ97" s="478"/>
      <c r="CA97" s="548"/>
      <c r="CB97" s="486">
        <f t="shared" si="57"/>
        <v>0</v>
      </c>
      <c r="CC97" s="487">
        <f t="shared" si="58"/>
        <v>0</v>
      </c>
      <c r="CD97" s="653">
        <f t="shared" si="59"/>
        <v>0</v>
      </c>
      <c r="CE97" s="654">
        <f t="shared" si="59"/>
        <v>0</v>
      </c>
      <c r="CF97" s="468">
        <f t="shared" si="39"/>
        <v>0</v>
      </c>
      <c r="CG97" s="556">
        <f t="shared" si="40"/>
        <v>0</v>
      </c>
    </row>
    <row r="98" spans="1:85" ht="33" hidden="1" customHeight="1">
      <c r="A98" s="671" t="s">
        <v>136</v>
      </c>
      <c r="B98" s="672" t="s">
        <v>137</v>
      </c>
      <c r="C98" s="673"/>
      <c r="D98" s="529">
        <v>1</v>
      </c>
      <c r="E98" s="529">
        <v>2</v>
      </c>
      <c r="F98" s="529">
        <v>3</v>
      </c>
      <c r="G98" s="529">
        <v>4</v>
      </c>
      <c r="H98" s="529">
        <v>5</v>
      </c>
      <c r="I98" s="529">
        <v>6</v>
      </c>
      <c r="J98" s="645">
        <v>7</v>
      </c>
      <c r="K98" s="674"/>
      <c r="L98" s="675">
        <f>SUM(L99:L107)</f>
        <v>0</v>
      </c>
      <c r="M98" s="646">
        <v>1</v>
      </c>
      <c r="N98" s="530">
        <v>2</v>
      </c>
      <c r="O98" s="530">
        <v>3</v>
      </c>
      <c r="P98" s="530">
        <v>4</v>
      </c>
      <c r="Q98" s="530">
        <v>5</v>
      </c>
      <c r="R98" s="530">
        <v>6</v>
      </c>
      <c r="S98" s="531">
        <v>7</v>
      </c>
      <c r="T98" s="532"/>
      <c r="U98" s="676">
        <f>SUM(U99:U107)</f>
        <v>0</v>
      </c>
      <c r="V98" s="677">
        <v>8</v>
      </c>
      <c r="W98" s="646">
        <v>9</v>
      </c>
      <c r="X98" s="646">
        <v>10</v>
      </c>
      <c r="Y98" s="646">
        <v>11</v>
      </c>
      <c r="Z98" s="646">
        <v>12</v>
      </c>
      <c r="AA98" s="646">
        <v>13</v>
      </c>
      <c r="AB98" s="646">
        <v>14</v>
      </c>
      <c r="AC98" s="534">
        <v>15</v>
      </c>
      <c r="AD98" s="678"/>
      <c r="AE98" s="679">
        <f>SUM(AE99:AE107)</f>
        <v>0</v>
      </c>
      <c r="AF98" s="769">
        <v>8</v>
      </c>
      <c r="AG98" s="764">
        <v>9</v>
      </c>
      <c r="AH98" s="764">
        <v>10</v>
      </c>
      <c r="AI98" s="764">
        <v>11</v>
      </c>
      <c r="AJ98" s="764">
        <v>12</v>
      </c>
      <c r="AK98" s="764">
        <v>13</v>
      </c>
      <c r="AL98" s="764">
        <v>14</v>
      </c>
      <c r="AM98" s="765">
        <v>15</v>
      </c>
      <c r="AN98" s="532"/>
      <c r="AO98" s="533">
        <f>SUM(AO99:AO107)</f>
        <v>0</v>
      </c>
      <c r="AP98" s="429">
        <v>16</v>
      </c>
      <c r="AQ98" s="429">
        <v>17</v>
      </c>
      <c r="AR98" s="429">
        <v>18</v>
      </c>
      <c r="AS98" s="429">
        <v>19</v>
      </c>
      <c r="AT98" s="429">
        <v>20</v>
      </c>
      <c r="AU98" s="429">
        <v>21</v>
      </c>
      <c r="AV98" s="430">
        <v>22</v>
      </c>
      <c r="AW98" s="680"/>
      <c r="AX98" s="535">
        <f>SUM(AX99:AX107)</f>
        <v>0</v>
      </c>
      <c r="AY98" s="431">
        <v>16</v>
      </c>
      <c r="AZ98" s="432">
        <v>17</v>
      </c>
      <c r="BA98" s="432">
        <v>18</v>
      </c>
      <c r="BB98" s="432">
        <v>19</v>
      </c>
      <c r="BC98" s="432">
        <v>20</v>
      </c>
      <c r="BD98" s="433">
        <v>21</v>
      </c>
      <c r="BE98" s="434">
        <v>22</v>
      </c>
      <c r="BF98" s="647"/>
      <c r="BG98" s="648">
        <f>SUM(BG99:BG107)</f>
        <v>0</v>
      </c>
      <c r="BH98" s="431">
        <v>23</v>
      </c>
      <c r="BI98" s="431">
        <v>24</v>
      </c>
      <c r="BJ98" s="431">
        <v>25</v>
      </c>
      <c r="BK98" s="431">
        <v>26</v>
      </c>
      <c r="BL98" s="431">
        <v>27</v>
      </c>
      <c r="BM98" s="431">
        <v>28</v>
      </c>
      <c r="BN98" s="431">
        <v>29</v>
      </c>
      <c r="BO98" s="431">
        <v>30</v>
      </c>
      <c r="BP98" s="433">
        <v>31</v>
      </c>
      <c r="BQ98" s="680"/>
      <c r="BR98" s="681">
        <f>SUM(BR99:BR107)</f>
        <v>0</v>
      </c>
      <c r="BS98" s="431">
        <v>23</v>
      </c>
      <c r="BT98" s="432">
        <v>24</v>
      </c>
      <c r="BU98" s="432">
        <v>25</v>
      </c>
      <c r="BV98" s="432">
        <v>26</v>
      </c>
      <c r="BW98" s="432">
        <v>27</v>
      </c>
      <c r="BX98" s="432">
        <v>28</v>
      </c>
      <c r="BY98" s="432">
        <v>29</v>
      </c>
      <c r="BZ98" s="435">
        <v>30</v>
      </c>
      <c r="CA98" s="434">
        <v>31</v>
      </c>
      <c r="CB98" s="434"/>
      <c r="CC98" s="682"/>
      <c r="CD98" s="653">
        <f t="shared" si="59"/>
        <v>0</v>
      </c>
      <c r="CE98" s="834">
        <f>SUM(CE99:CE117)</f>
        <v>0</v>
      </c>
      <c r="CF98" s="850">
        <f t="shared" si="39"/>
        <v>0</v>
      </c>
      <c r="CG98" s="851">
        <f t="shared" si="40"/>
        <v>0</v>
      </c>
    </row>
    <row r="99" spans="1:85" ht="24" hidden="1">
      <c r="A99" s="21">
        <v>1</v>
      </c>
      <c r="B99" s="591"/>
      <c r="C99" s="683"/>
      <c r="D99" s="211"/>
      <c r="E99" s="211"/>
      <c r="F99" s="211"/>
      <c r="G99" s="211"/>
      <c r="H99" s="211"/>
      <c r="I99" s="211"/>
      <c r="J99" s="212"/>
      <c r="K99" s="684">
        <f>SUM(D99:J99)</f>
        <v>0</v>
      </c>
      <c r="L99" s="685">
        <f>K99*C99</f>
        <v>0</v>
      </c>
      <c r="M99" s="454"/>
      <c r="N99" s="341"/>
      <c r="O99" s="341"/>
      <c r="P99" s="341"/>
      <c r="Q99" s="341"/>
      <c r="R99" s="341"/>
      <c r="S99" s="458"/>
      <c r="T99" s="544">
        <f>SUM(M99:S99)</f>
        <v>0</v>
      </c>
      <c r="U99" s="650">
        <f>C99*T99</f>
        <v>0</v>
      </c>
      <c r="V99" s="554"/>
      <c r="W99" s="474"/>
      <c r="X99" s="474"/>
      <c r="Y99" s="474"/>
      <c r="Z99" s="474"/>
      <c r="AA99" s="474"/>
      <c r="AB99" s="474"/>
      <c r="AC99" s="475"/>
      <c r="AD99" s="456">
        <f>SUM(V99:AC99)</f>
        <v>0</v>
      </c>
      <c r="AE99" s="543">
        <f>AD99*C99</f>
        <v>0</v>
      </c>
      <c r="AF99" s="474"/>
      <c r="AG99" s="477"/>
      <c r="AH99" s="477"/>
      <c r="AI99" s="477"/>
      <c r="AJ99" s="477"/>
      <c r="AK99" s="477"/>
      <c r="AL99" s="478"/>
      <c r="AM99" s="478"/>
      <c r="AN99" s="544">
        <f>SUM(AF99:AM99)</f>
        <v>0</v>
      </c>
      <c r="AO99" s="545">
        <f>AN99*C99</f>
        <v>0</v>
      </c>
      <c r="AP99" s="474"/>
      <c r="AQ99" s="474"/>
      <c r="AR99" s="474"/>
      <c r="AS99" s="474"/>
      <c r="AT99" s="474"/>
      <c r="AU99" s="474"/>
      <c r="AV99" s="549"/>
      <c r="AW99" s="456">
        <f>SUM(AP99:AV99)</f>
        <v>0</v>
      </c>
      <c r="AX99" s="457">
        <f>AW99*C99</f>
        <v>0</v>
      </c>
      <c r="AY99" s="547"/>
      <c r="AZ99" s="477"/>
      <c r="BA99" s="477"/>
      <c r="BB99" s="477"/>
      <c r="BC99" s="477"/>
      <c r="BD99" s="477"/>
      <c r="BE99" s="548"/>
      <c r="BF99" s="651">
        <f>SUM(AY99:BE99)</f>
        <v>0</v>
      </c>
      <c r="BG99" s="465">
        <f>BF99*C99</f>
        <v>0</v>
      </c>
      <c r="BH99" s="547"/>
      <c r="BI99" s="474"/>
      <c r="BJ99" s="474"/>
      <c r="BK99" s="474"/>
      <c r="BL99" s="474"/>
      <c r="BM99" s="474"/>
      <c r="BN99" s="474"/>
      <c r="BO99" s="474"/>
      <c r="BP99" s="549"/>
      <c r="BQ99" s="652">
        <f>SUM(BH99:BP99)</f>
        <v>0</v>
      </c>
      <c r="BR99" s="457">
        <f>BQ99*C99</f>
        <v>0</v>
      </c>
      <c r="BS99" s="547"/>
      <c r="BT99" s="477"/>
      <c r="BU99" s="477"/>
      <c r="BV99" s="477"/>
      <c r="BW99" s="477"/>
      <c r="BX99" s="478"/>
      <c r="BY99" s="478"/>
      <c r="BZ99" s="478"/>
      <c r="CA99" s="548"/>
      <c r="CB99" s="486">
        <f t="shared" si="57"/>
        <v>0</v>
      </c>
      <c r="CC99" s="487">
        <f>CB99*C99</f>
        <v>0</v>
      </c>
      <c r="CD99" s="653">
        <f>BQ99+AW99+AD99+K99</f>
        <v>0</v>
      </c>
      <c r="CE99" s="654">
        <f t="shared" si="59"/>
        <v>0</v>
      </c>
      <c r="CF99" s="655">
        <f>CB99+BF99+AN99+T99</f>
        <v>0</v>
      </c>
      <c r="CG99" s="556">
        <f>CC99+BG99+AO99+U99</f>
        <v>0</v>
      </c>
    </row>
    <row r="100" spans="1:85" ht="24" hidden="1">
      <c r="A100" s="20">
        <v>2</v>
      </c>
      <c r="B100" s="686"/>
      <c r="C100" s="687"/>
      <c r="D100" s="688"/>
      <c r="E100" s="688"/>
      <c r="F100" s="688"/>
      <c r="G100" s="688"/>
      <c r="H100" s="688"/>
      <c r="I100" s="688"/>
      <c r="J100" s="689"/>
      <c r="K100" s="684">
        <f t="shared" ref="K100:K107" si="61">SUM(D100:J100)</f>
        <v>0</v>
      </c>
      <c r="L100" s="685">
        <f t="shared" ref="L100:L107" si="62">K100*C100</f>
        <v>0</v>
      </c>
      <c r="M100" s="454"/>
      <c r="N100" s="341"/>
      <c r="O100" s="341"/>
      <c r="P100" s="341"/>
      <c r="Q100" s="341"/>
      <c r="R100" s="341"/>
      <c r="S100" s="458"/>
      <c r="T100" s="544">
        <f t="shared" ref="T100:T107" si="63">SUM(M100:S100)</f>
        <v>0</v>
      </c>
      <c r="U100" s="650">
        <f t="shared" ref="U100:U107" si="64">C100*T100</f>
        <v>0</v>
      </c>
      <c r="V100" s="554"/>
      <c r="W100" s="474"/>
      <c r="X100" s="474"/>
      <c r="Y100" s="474"/>
      <c r="Z100" s="474"/>
      <c r="AA100" s="474"/>
      <c r="AB100" s="474"/>
      <c r="AC100" s="475"/>
      <c r="AD100" s="456">
        <f t="shared" ref="AD100:AD107" si="65">SUM(V100:AC100)</f>
        <v>0</v>
      </c>
      <c r="AE100" s="543">
        <f t="shared" ref="AE100:AE107" si="66">AD100*C100</f>
        <v>0</v>
      </c>
      <c r="AF100" s="474"/>
      <c r="AG100" s="477"/>
      <c r="AH100" s="477"/>
      <c r="AI100" s="477"/>
      <c r="AJ100" s="477"/>
      <c r="AK100" s="477"/>
      <c r="AL100" s="478"/>
      <c r="AM100" s="478"/>
      <c r="AN100" s="544">
        <f t="shared" ref="AN100:AN107" si="67">SUM(AF100:AM100)</f>
        <v>0</v>
      </c>
      <c r="AO100" s="545">
        <f t="shared" ref="AO100:AO107" si="68">AN100*C100</f>
        <v>0</v>
      </c>
      <c r="AP100" s="474"/>
      <c r="AQ100" s="474"/>
      <c r="AR100" s="474"/>
      <c r="AS100" s="474"/>
      <c r="AT100" s="474"/>
      <c r="AU100" s="474"/>
      <c r="AV100" s="475"/>
      <c r="AW100" s="456">
        <f t="shared" ref="AW100:AW107" si="69">SUM(AP100:AV100)</f>
        <v>0</v>
      </c>
      <c r="AX100" s="457">
        <f t="shared" ref="AX100:AX107" si="70">AW100*C100</f>
        <v>0</v>
      </c>
      <c r="AY100" s="474"/>
      <c r="AZ100" s="477"/>
      <c r="BA100" s="477"/>
      <c r="BB100" s="477"/>
      <c r="BC100" s="477"/>
      <c r="BD100" s="478"/>
      <c r="BE100" s="548"/>
      <c r="BF100" s="651">
        <f t="shared" ref="BF100:BF107" si="71">SUM(AY100:BE100)</f>
        <v>0</v>
      </c>
      <c r="BG100" s="465">
        <f t="shared" ref="BG100:BG107" si="72">BF100*C100</f>
        <v>0</v>
      </c>
      <c r="BH100" s="474"/>
      <c r="BI100" s="474"/>
      <c r="BJ100" s="474"/>
      <c r="BK100" s="474"/>
      <c r="BL100" s="474"/>
      <c r="BM100" s="474"/>
      <c r="BN100" s="474"/>
      <c r="BO100" s="474"/>
      <c r="BP100" s="475"/>
      <c r="BQ100" s="652">
        <f t="shared" ref="BQ100:BQ107" si="73">SUM(BH100:BP100)</f>
        <v>0</v>
      </c>
      <c r="BR100" s="457">
        <f t="shared" ref="BR100:BR107" si="74">BQ100*C100</f>
        <v>0</v>
      </c>
      <c r="BS100" s="474"/>
      <c r="BT100" s="477"/>
      <c r="BU100" s="477"/>
      <c r="BV100" s="477"/>
      <c r="BW100" s="477"/>
      <c r="BX100" s="478"/>
      <c r="BY100" s="478"/>
      <c r="BZ100" s="478"/>
      <c r="CA100" s="548"/>
      <c r="CB100" s="486">
        <f t="shared" ref="CB100:CB107" si="75">SUM(BS100:CA100)</f>
        <v>0</v>
      </c>
      <c r="CC100" s="487">
        <f t="shared" ref="CC100:CC107" si="76">CB100*C100</f>
        <v>0</v>
      </c>
      <c r="CD100" s="653">
        <f t="shared" ref="CD100:CE107" si="77">BQ100+AW100+AD100+K100</f>
        <v>0</v>
      </c>
      <c r="CE100" s="654">
        <f t="shared" si="77"/>
        <v>0</v>
      </c>
      <c r="CF100" s="655">
        <f t="shared" ref="CF100:CG107" si="78">CB100+BF100+AN100+T100</f>
        <v>0</v>
      </c>
      <c r="CG100" s="556">
        <f t="shared" si="78"/>
        <v>0</v>
      </c>
    </row>
    <row r="101" spans="1:85" ht="24" hidden="1">
      <c r="A101" s="21">
        <v>3</v>
      </c>
      <c r="B101" s="690"/>
      <c r="C101" s="691"/>
      <c r="D101" s="688"/>
      <c r="E101" s="688"/>
      <c r="F101" s="688"/>
      <c r="G101" s="688"/>
      <c r="H101" s="688"/>
      <c r="I101" s="688"/>
      <c r="J101" s="689"/>
      <c r="K101" s="684">
        <f t="shared" si="61"/>
        <v>0</v>
      </c>
      <c r="L101" s="685">
        <f t="shared" si="62"/>
        <v>0</v>
      </c>
      <c r="M101" s="454"/>
      <c r="N101" s="341"/>
      <c r="O101" s="341"/>
      <c r="P101" s="341"/>
      <c r="Q101" s="341"/>
      <c r="R101" s="341"/>
      <c r="S101" s="458"/>
      <c r="T101" s="544">
        <f t="shared" si="63"/>
        <v>0</v>
      </c>
      <c r="U101" s="650">
        <f t="shared" si="64"/>
        <v>0</v>
      </c>
      <c r="V101" s="554"/>
      <c r="W101" s="474"/>
      <c r="X101" s="474"/>
      <c r="Y101" s="474"/>
      <c r="Z101" s="474"/>
      <c r="AA101" s="474"/>
      <c r="AB101" s="474"/>
      <c r="AC101" s="475"/>
      <c r="AD101" s="456">
        <f t="shared" si="65"/>
        <v>0</v>
      </c>
      <c r="AE101" s="543">
        <f t="shared" si="66"/>
        <v>0</v>
      </c>
      <c r="AF101" s="474"/>
      <c r="AG101" s="477"/>
      <c r="AH101" s="477"/>
      <c r="AI101" s="477"/>
      <c r="AJ101" s="477"/>
      <c r="AK101" s="477"/>
      <c r="AL101" s="478"/>
      <c r="AM101" s="478"/>
      <c r="AN101" s="544">
        <f t="shared" si="67"/>
        <v>0</v>
      </c>
      <c r="AO101" s="545">
        <f t="shared" si="68"/>
        <v>0</v>
      </c>
      <c r="AP101" s="474"/>
      <c r="AQ101" s="474"/>
      <c r="AR101" s="474"/>
      <c r="AS101" s="474"/>
      <c r="AT101" s="474"/>
      <c r="AU101" s="474"/>
      <c r="AV101" s="475"/>
      <c r="AW101" s="456">
        <f t="shared" si="69"/>
        <v>0</v>
      </c>
      <c r="AX101" s="457">
        <f t="shared" si="70"/>
        <v>0</v>
      </c>
      <c r="AY101" s="474"/>
      <c r="AZ101" s="477"/>
      <c r="BA101" s="477"/>
      <c r="BB101" s="477"/>
      <c r="BC101" s="477"/>
      <c r="BD101" s="478"/>
      <c r="BE101" s="548"/>
      <c r="BF101" s="651">
        <f t="shared" si="71"/>
        <v>0</v>
      </c>
      <c r="BG101" s="465">
        <f t="shared" si="72"/>
        <v>0</v>
      </c>
      <c r="BH101" s="474"/>
      <c r="BI101" s="474"/>
      <c r="BJ101" s="474"/>
      <c r="BK101" s="474"/>
      <c r="BL101" s="474"/>
      <c r="BM101" s="474"/>
      <c r="BN101" s="474"/>
      <c r="BO101" s="474"/>
      <c r="BP101" s="475"/>
      <c r="BQ101" s="652">
        <f t="shared" si="73"/>
        <v>0</v>
      </c>
      <c r="BR101" s="457">
        <f t="shared" si="74"/>
        <v>0</v>
      </c>
      <c r="BS101" s="474"/>
      <c r="BT101" s="477"/>
      <c r="BU101" s="477"/>
      <c r="BV101" s="477"/>
      <c r="BW101" s="477"/>
      <c r="BX101" s="478"/>
      <c r="BY101" s="478"/>
      <c r="BZ101" s="478"/>
      <c r="CA101" s="548"/>
      <c r="CB101" s="486">
        <f t="shared" si="75"/>
        <v>0</v>
      </c>
      <c r="CC101" s="487">
        <f t="shared" si="76"/>
        <v>0</v>
      </c>
      <c r="CD101" s="653">
        <f t="shared" si="77"/>
        <v>0</v>
      </c>
      <c r="CE101" s="654">
        <f t="shared" si="77"/>
        <v>0</v>
      </c>
      <c r="CF101" s="655">
        <f t="shared" si="78"/>
        <v>0</v>
      </c>
      <c r="CG101" s="556">
        <f t="shared" si="78"/>
        <v>0</v>
      </c>
    </row>
    <row r="102" spans="1:85" ht="24" hidden="1">
      <c r="A102" s="20">
        <v>4</v>
      </c>
      <c r="B102" s="690"/>
      <c r="C102" s="691"/>
      <c r="D102" s="688"/>
      <c r="E102" s="688"/>
      <c r="F102" s="688"/>
      <c r="G102" s="688"/>
      <c r="H102" s="688"/>
      <c r="I102" s="688"/>
      <c r="J102" s="689"/>
      <c r="K102" s="684">
        <f t="shared" si="61"/>
        <v>0</v>
      </c>
      <c r="L102" s="685">
        <f t="shared" si="62"/>
        <v>0</v>
      </c>
      <c r="M102" s="454"/>
      <c r="N102" s="341"/>
      <c r="O102" s="341"/>
      <c r="P102" s="341"/>
      <c r="Q102" s="341"/>
      <c r="R102" s="341"/>
      <c r="S102" s="458"/>
      <c r="T102" s="544">
        <f t="shared" si="63"/>
        <v>0</v>
      </c>
      <c r="U102" s="650">
        <f t="shared" si="64"/>
        <v>0</v>
      </c>
      <c r="V102" s="554"/>
      <c r="W102" s="474"/>
      <c r="X102" s="474"/>
      <c r="Y102" s="474"/>
      <c r="Z102" s="474"/>
      <c r="AA102" s="474"/>
      <c r="AB102" s="474"/>
      <c r="AC102" s="475"/>
      <c r="AD102" s="456">
        <f t="shared" si="65"/>
        <v>0</v>
      </c>
      <c r="AE102" s="543">
        <f t="shared" si="66"/>
        <v>0</v>
      </c>
      <c r="AF102" s="474"/>
      <c r="AG102" s="477"/>
      <c r="AH102" s="477"/>
      <c r="AI102" s="477"/>
      <c r="AJ102" s="477"/>
      <c r="AK102" s="477"/>
      <c r="AL102" s="478"/>
      <c r="AM102" s="478"/>
      <c r="AN102" s="544">
        <f t="shared" si="67"/>
        <v>0</v>
      </c>
      <c r="AO102" s="545">
        <f t="shared" si="68"/>
        <v>0</v>
      </c>
      <c r="AP102" s="474"/>
      <c r="AQ102" s="474"/>
      <c r="AR102" s="474"/>
      <c r="AS102" s="474"/>
      <c r="AT102" s="474"/>
      <c r="AU102" s="474"/>
      <c r="AV102" s="475"/>
      <c r="AW102" s="456">
        <f t="shared" si="69"/>
        <v>0</v>
      </c>
      <c r="AX102" s="457">
        <f t="shared" si="70"/>
        <v>0</v>
      </c>
      <c r="AY102" s="474"/>
      <c r="AZ102" s="477"/>
      <c r="BA102" s="477"/>
      <c r="BB102" s="477"/>
      <c r="BC102" s="477"/>
      <c r="BD102" s="478"/>
      <c r="BE102" s="548"/>
      <c r="BF102" s="651">
        <f t="shared" si="71"/>
        <v>0</v>
      </c>
      <c r="BG102" s="465">
        <f t="shared" si="72"/>
        <v>0</v>
      </c>
      <c r="BH102" s="474"/>
      <c r="BI102" s="474"/>
      <c r="BJ102" s="474"/>
      <c r="BK102" s="474"/>
      <c r="BL102" s="474"/>
      <c r="BM102" s="474"/>
      <c r="BN102" s="474"/>
      <c r="BO102" s="474"/>
      <c r="BP102" s="475"/>
      <c r="BQ102" s="652">
        <f t="shared" si="73"/>
        <v>0</v>
      </c>
      <c r="BR102" s="457">
        <f t="shared" si="74"/>
        <v>0</v>
      </c>
      <c r="BS102" s="474"/>
      <c r="BT102" s="477"/>
      <c r="BU102" s="477"/>
      <c r="BV102" s="477"/>
      <c r="BW102" s="477"/>
      <c r="BX102" s="478"/>
      <c r="BY102" s="478"/>
      <c r="BZ102" s="478"/>
      <c r="CA102" s="548"/>
      <c r="CB102" s="486">
        <f t="shared" si="75"/>
        <v>0</v>
      </c>
      <c r="CC102" s="487">
        <f t="shared" si="76"/>
        <v>0</v>
      </c>
      <c r="CD102" s="653">
        <f t="shared" si="77"/>
        <v>0</v>
      </c>
      <c r="CE102" s="654">
        <f t="shared" si="77"/>
        <v>0</v>
      </c>
      <c r="CF102" s="655">
        <f t="shared" si="78"/>
        <v>0</v>
      </c>
      <c r="CG102" s="556">
        <f t="shared" si="78"/>
        <v>0</v>
      </c>
    </row>
    <row r="103" spans="1:85" ht="24" hidden="1">
      <c r="A103" s="21">
        <v>5</v>
      </c>
      <c r="B103" s="690"/>
      <c r="C103" s="691"/>
      <c r="D103" s="688"/>
      <c r="E103" s="688"/>
      <c r="F103" s="688"/>
      <c r="G103" s="688"/>
      <c r="H103" s="688"/>
      <c r="I103" s="688"/>
      <c r="J103" s="689"/>
      <c r="K103" s="684">
        <f t="shared" si="61"/>
        <v>0</v>
      </c>
      <c r="L103" s="685">
        <f t="shared" si="62"/>
        <v>0</v>
      </c>
      <c r="M103" s="454"/>
      <c r="N103" s="341"/>
      <c r="O103" s="341"/>
      <c r="P103" s="341"/>
      <c r="Q103" s="341"/>
      <c r="R103" s="341"/>
      <c r="S103" s="458"/>
      <c r="T103" s="544">
        <f t="shared" si="63"/>
        <v>0</v>
      </c>
      <c r="U103" s="650">
        <f t="shared" si="64"/>
        <v>0</v>
      </c>
      <c r="V103" s="554"/>
      <c r="W103" s="474"/>
      <c r="X103" s="474"/>
      <c r="Y103" s="474"/>
      <c r="Z103" s="474"/>
      <c r="AA103" s="474"/>
      <c r="AB103" s="474"/>
      <c r="AC103" s="475"/>
      <c r="AD103" s="456">
        <f t="shared" si="65"/>
        <v>0</v>
      </c>
      <c r="AE103" s="543">
        <f t="shared" si="66"/>
        <v>0</v>
      </c>
      <c r="AF103" s="474"/>
      <c r="AG103" s="477"/>
      <c r="AH103" s="477"/>
      <c r="AI103" s="477"/>
      <c r="AJ103" s="477"/>
      <c r="AK103" s="477"/>
      <c r="AL103" s="478"/>
      <c r="AM103" s="478"/>
      <c r="AN103" s="544">
        <f t="shared" si="67"/>
        <v>0</v>
      </c>
      <c r="AO103" s="545">
        <f t="shared" si="68"/>
        <v>0</v>
      </c>
      <c r="AP103" s="474"/>
      <c r="AQ103" s="474"/>
      <c r="AR103" s="474"/>
      <c r="AS103" s="474"/>
      <c r="AT103" s="474"/>
      <c r="AU103" s="474"/>
      <c r="AV103" s="475"/>
      <c r="AW103" s="456">
        <f t="shared" si="69"/>
        <v>0</v>
      </c>
      <c r="AX103" s="457">
        <f t="shared" si="70"/>
        <v>0</v>
      </c>
      <c r="AY103" s="474"/>
      <c r="AZ103" s="477"/>
      <c r="BA103" s="477"/>
      <c r="BB103" s="477"/>
      <c r="BC103" s="477"/>
      <c r="BD103" s="478"/>
      <c r="BE103" s="548"/>
      <c r="BF103" s="651">
        <f t="shared" si="71"/>
        <v>0</v>
      </c>
      <c r="BG103" s="465">
        <f t="shared" si="72"/>
        <v>0</v>
      </c>
      <c r="BH103" s="474"/>
      <c r="BI103" s="474"/>
      <c r="BJ103" s="474"/>
      <c r="BK103" s="474"/>
      <c r="BL103" s="474"/>
      <c r="BM103" s="474"/>
      <c r="BN103" s="474"/>
      <c r="BO103" s="474"/>
      <c r="BP103" s="475"/>
      <c r="BQ103" s="652">
        <f t="shared" si="73"/>
        <v>0</v>
      </c>
      <c r="BR103" s="457">
        <f t="shared" si="74"/>
        <v>0</v>
      </c>
      <c r="BS103" s="474"/>
      <c r="BT103" s="477"/>
      <c r="BU103" s="477"/>
      <c r="BV103" s="477"/>
      <c r="BW103" s="477"/>
      <c r="BX103" s="478"/>
      <c r="BY103" s="478"/>
      <c r="BZ103" s="478"/>
      <c r="CA103" s="548"/>
      <c r="CB103" s="486">
        <f t="shared" si="75"/>
        <v>0</v>
      </c>
      <c r="CC103" s="487">
        <f t="shared" si="76"/>
        <v>0</v>
      </c>
      <c r="CD103" s="653">
        <f t="shared" si="77"/>
        <v>0</v>
      </c>
      <c r="CE103" s="654">
        <f t="shared" si="77"/>
        <v>0</v>
      </c>
      <c r="CF103" s="655">
        <f t="shared" si="78"/>
        <v>0</v>
      </c>
      <c r="CG103" s="556">
        <f t="shared" si="78"/>
        <v>0</v>
      </c>
    </row>
    <row r="104" spans="1:85" ht="24" hidden="1">
      <c r="A104" s="20">
        <v>6</v>
      </c>
      <c r="B104" s="690"/>
      <c r="C104" s="691"/>
      <c r="D104" s="688"/>
      <c r="E104" s="688"/>
      <c r="F104" s="688"/>
      <c r="G104" s="688"/>
      <c r="H104" s="688"/>
      <c r="I104" s="688"/>
      <c r="J104" s="689"/>
      <c r="K104" s="684">
        <f t="shared" si="61"/>
        <v>0</v>
      </c>
      <c r="L104" s="685">
        <f t="shared" si="62"/>
        <v>0</v>
      </c>
      <c r="M104" s="454"/>
      <c r="N104" s="341"/>
      <c r="O104" s="341"/>
      <c r="P104" s="341"/>
      <c r="Q104" s="341"/>
      <c r="R104" s="341"/>
      <c r="S104" s="458"/>
      <c r="T104" s="544">
        <f t="shared" si="63"/>
        <v>0</v>
      </c>
      <c r="U104" s="650">
        <f t="shared" si="64"/>
        <v>0</v>
      </c>
      <c r="V104" s="554"/>
      <c r="W104" s="474"/>
      <c r="X104" s="474"/>
      <c r="Y104" s="474"/>
      <c r="Z104" s="474"/>
      <c r="AA104" s="474"/>
      <c r="AB104" s="474"/>
      <c r="AC104" s="475"/>
      <c r="AD104" s="456">
        <f t="shared" si="65"/>
        <v>0</v>
      </c>
      <c r="AE104" s="543">
        <f t="shared" si="66"/>
        <v>0</v>
      </c>
      <c r="AF104" s="474"/>
      <c r="AG104" s="477"/>
      <c r="AH104" s="477"/>
      <c r="AI104" s="477"/>
      <c r="AJ104" s="477"/>
      <c r="AK104" s="477"/>
      <c r="AL104" s="478"/>
      <c r="AM104" s="478"/>
      <c r="AN104" s="544">
        <f t="shared" si="67"/>
        <v>0</v>
      </c>
      <c r="AO104" s="545">
        <f t="shared" si="68"/>
        <v>0</v>
      </c>
      <c r="AP104" s="474"/>
      <c r="AQ104" s="474"/>
      <c r="AR104" s="474"/>
      <c r="AS104" s="474"/>
      <c r="AT104" s="474"/>
      <c r="AU104" s="474"/>
      <c r="AV104" s="475"/>
      <c r="AW104" s="456">
        <f t="shared" si="69"/>
        <v>0</v>
      </c>
      <c r="AX104" s="457">
        <f t="shared" si="70"/>
        <v>0</v>
      </c>
      <c r="AY104" s="474"/>
      <c r="AZ104" s="477"/>
      <c r="BA104" s="477"/>
      <c r="BB104" s="477"/>
      <c r="BC104" s="477"/>
      <c r="BD104" s="478"/>
      <c r="BE104" s="548"/>
      <c r="BF104" s="651">
        <f t="shared" si="71"/>
        <v>0</v>
      </c>
      <c r="BG104" s="465">
        <f t="shared" si="72"/>
        <v>0</v>
      </c>
      <c r="BH104" s="474"/>
      <c r="BI104" s="474"/>
      <c r="BJ104" s="474"/>
      <c r="BK104" s="474"/>
      <c r="BL104" s="474"/>
      <c r="BM104" s="474"/>
      <c r="BN104" s="474"/>
      <c r="BO104" s="474"/>
      <c r="BP104" s="475"/>
      <c r="BQ104" s="652">
        <f t="shared" si="73"/>
        <v>0</v>
      </c>
      <c r="BR104" s="457">
        <f t="shared" si="74"/>
        <v>0</v>
      </c>
      <c r="BS104" s="474"/>
      <c r="BT104" s="477"/>
      <c r="BU104" s="477"/>
      <c r="BV104" s="477"/>
      <c r="BW104" s="477"/>
      <c r="BX104" s="478"/>
      <c r="BY104" s="478"/>
      <c r="BZ104" s="478"/>
      <c r="CA104" s="548"/>
      <c r="CB104" s="486">
        <f t="shared" si="75"/>
        <v>0</v>
      </c>
      <c r="CC104" s="487">
        <f t="shared" si="76"/>
        <v>0</v>
      </c>
      <c r="CD104" s="653">
        <f t="shared" si="77"/>
        <v>0</v>
      </c>
      <c r="CE104" s="654">
        <f t="shared" si="77"/>
        <v>0</v>
      </c>
      <c r="CF104" s="655">
        <f t="shared" si="78"/>
        <v>0</v>
      </c>
      <c r="CG104" s="556">
        <f t="shared" si="78"/>
        <v>0</v>
      </c>
    </row>
    <row r="105" spans="1:85" ht="24" hidden="1">
      <c r="A105" s="21">
        <v>7</v>
      </c>
      <c r="B105" s="690"/>
      <c r="C105" s="691"/>
      <c r="D105" s="688"/>
      <c r="E105" s="688"/>
      <c r="F105" s="688"/>
      <c r="G105" s="688"/>
      <c r="H105" s="688"/>
      <c r="I105" s="688"/>
      <c r="J105" s="689"/>
      <c r="K105" s="684">
        <f t="shared" si="61"/>
        <v>0</v>
      </c>
      <c r="L105" s="685">
        <f t="shared" si="62"/>
        <v>0</v>
      </c>
      <c r="M105" s="454"/>
      <c r="N105" s="341"/>
      <c r="O105" s="341"/>
      <c r="P105" s="341"/>
      <c r="Q105" s="341"/>
      <c r="R105" s="341"/>
      <c r="S105" s="458"/>
      <c r="T105" s="544">
        <f t="shared" si="63"/>
        <v>0</v>
      </c>
      <c r="U105" s="650">
        <f t="shared" si="64"/>
        <v>0</v>
      </c>
      <c r="V105" s="554"/>
      <c r="W105" s="474"/>
      <c r="X105" s="474"/>
      <c r="Y105" s="474"/>
      <c r="Z105" s="474"/>
      <c r="AA105" s="474"/>
      <c r="AB105" s="474"/>
      <c r="AC105" s="475"/>
      <c r="AD105" s="456">
        <f t="shared" si="65"/>
        <v>0</v>
      </c>
      <c r="AE105" s="543">
        <f t="shared" si="66"/>
        <v>0</v>
      </c>
      <c r="AF105" s="474"/>
      <c r="AG105" s="477"/>
      <c r="AH105" s="477"/>
      <c r="AI105" s="477"/>
      <c r="AJ105" s="477"/>
      <c r="AK105" s="477"/>
      <c r="AL105" s="478"/>
      <c r="AM105" s="478"/>
      <c r="AN105" s="544">
        <f t="shared" si="67"/>
        <v>0</v>
      </c>
      <c r="AO105" s="545">
        <f t="shared" si="68"/>
        <v>0</v>
      </c>
      <c r="AP105" s="474"/>
      <c r="AQ105" s="474"/>
      <c r="AR105" s="474"/>
      <c r="AS105" s="474"/>
      <c r="AT105" s="474"/>
      <c r="AU105" s="474"/>
      <c r="AV105" s="475"/>
      <c r="AW105" s="456">
        <f t="shared" si="69"/>
        <v>0</v>
      </c>
      <c r="AX105" s="457">
        <f t="shared" si="70"/>
        <v>0</v>
      </c>
      <c r="AY105" s="474"/>
      <c r="AZ105" s="477"/>
      <c r="BA105" s="477"/>
      <c r="BB105" s="477"/>
      <c r="BC105" s="477"/>
      <c r="BD105" s="478"/>
      <c r="BE105" s="548"/>
      <c r="BF105" s="651">
        <f t="shared" si="71"/>
        <v>0</v>
      </c>
      <c r="BG105" s="465">
        <f t="shared" si="72"/>
        <v>0</v>
      </c>
      <c r="BH105" s="474"/>
      <c r="BI105" s="474"/>
      <c r="BJ105" s="474"/>
      <c r="BK105" s="474"/>
      <c r="BL105" s="474"/>
      <c r="BM105" s="474"/>
      <c r="BN105" s="474"/>
      <c r="BO105" s="474"/>
      <c r="BP105" s="475"/>
      <c r="BQ105" s="652">
        <f t="shared" si="73"/>
        <v>0</v>
      </c>
      <c r="BR105" s="457">
        <f t="shared" si="74"/>
        <v>0</v>
      </c>
      <c r="BS105" s="474"/>
      <c r="BT105" s="477"/>
      <c r="BU105" s="477"/>
      <c r="BV105" s="477"/>
      <c r="BW105" s="477"/>
      <c r="BX105" s="478"/>
      <c r="BY105" s="478"/>
      <c r="BZ105" s="478"/>
      <c r="CA105" s="548"/>
      <c r="CB105" s="486">
        <f t="shared" si="75"/>
        <v>0</v>
      </c>
      <c r="CC105" s="487">
        <f t="shared" si="76"/>
        <v>0</v>
      </c>
      <c r="CD105" s="653">
        <f t="shared" si="77"/>
        <v>0</v>
      </c>
      <c r="CE105" s="654">
        <f t="shared" si="77"/>
        <v>0</v>
      </c>
      <c r="CF105" s="655">
        <f t="shared" si="78"/>
        <v>0</v>
      </c>
      <c r="CG105" s="556">
        <f t="shared" si="78"/>
        <v>0</v>
      </c>
    </row>
    <row r="106" spans="1:85" ht="24" hidden="1">
      <c r="A106" s="20">
        <v>8</v>
      </c>
      <c r="B106" s="690"/>
      <c r="C106" s="691"/>
      <c r="D106" s="688"/>
      <c r="E106" s="688"/>
      <c r="F106" s="688"/>
      <c r="G106" s="688"/>
      <c r="H106" s="688"/>
      <c r="I106" s="688"/>
      <c r="J106" s="689"/>
      <c r="K106" s="684">
        <f t="shared" si="61"/>
        <v>0</v>
      </c>
      <c r="L106" s="685">
        <f t="shared" si="62"/>
        <v>0</v>
      </c>
      <c r="M106" s="454"/>
      <c r="N106" s="341"/>
      <c r="O106" s="341"/>
      <c r="P106" s="341"/>
      <c r="Q106" s="341"/>
      <c r="R106" s="341"/>
      <c r="S106" s="458"/>
      <c r="T106" s="544">
        <f t="shared" si="63"/>
        <v>0</v>
      </c>
      <c r="U106" s="650">
        <f t="shared" si="64"/>
        <v>0</v>
      </c>
      <c r="V106" s="554"/>
      <c r="W106" s="474"/>
      <c r="X106" s="474"/>
      <c r="Y106" s="474"/>
      <c r="Z106" s="474"/>
      <c r="AA106" s="474"/>
      <c r="AB106" s="474"/>
      <c r="AC106" s="475"/>
      <c r="AD106" s="456">
        <f t="shared" si="65"/>
        <v>0</v>
      </c>
      <c r="AE106" s="543">
        <f t="shared" si="66"/>
        <v>0</v>
      </c>
      <c r="AF106" s="474"/>
      <c r="AG106" s="477"/>
      <c r="AH106" s="477"/>
      <c r="AI106" s="477"/>
      <c r="AJ106" s="477"/>
      <c r="AK106" s="477"/>
      <c r="AL106" s="478"/>
      <c r="AM106" s="478"/>
      <c r="AN106" s="544">
        <f t="shared" si="67"/>
        <v>0</v>
      </c>
      <c r="AO106" s="545">
        <f t="shared" si="68"/>
        <v>0</v>
      </c>
      <c r="AP106" s="474"/>
      <c r="AQ106" s="474"/>
      <c r="AR106" s="474"/>
      <c r="AS106" s="474"/>
      <c r="AT106" s="474"/>
      <c r="AU106" s="474"/>
      <c r="AV106" s="475"/>
      <c r="AW106" s="456">
        <f t="shared" si="69"/>
        <v>0</v>
      </c>
      <c r="AX106" s="457">
        <f t="shared" si="70"/>
        <v>0</v>
      </c>
      <c r="AY106" s="474"/>
      <c r="AZ106" s="477"/>
      <c r="BA106" s="477"/>
      <c r="BB106" s="477"/>
      <c r="BC106" s="477"/>
      <c r="BD106" s="478"/>
      <c r="BE106" s="548"/>
      <c r="BF106" s="651">
        <f t="shared" si="71"/>
        <v>0</v>
      </c>
      <c r="BG106" s="465">
        <f t="shared" si="72"/>
        <v>0</v>
      </c>
      <c r="BH106" s="474"/>
      <c r="BI106" s="474"/>
      <c r="BJ106" s="474"/>
      <c r="BK106" s="474"/>
      <c r="BL106" s="474"/>
      <c r="BM106" s="474"/>
      <c r="BN106" s="474"/>
      <c r="BO106" s="474"/>
      <c r="BP106" s="475"/>
      <c r="BQ106" s="652">
        <f t="shared" si="73"/>
        <v>0</v>
      </c>
      <c r="BR106" s="457">
        <f t="shared" si="74"/>
        <v>0</v>
      </c>
      <c r="BS106" s="474"/>
      <c r="BT106" s="477"/>
      <c r="BU106" s="477"/>
      <c r="BV106" s="477"/>
      <c r="BW106" s="477"/>
      <c r="BX106" s="478"/>
      <c r="BY106" s="478"/>
      <c r="BZ106" s="478"/>
      <c r="CA106" s="548"/>
      <c r="CB106" s="486">
        <f t="shared" si="75"/>
        <v>0</v>
      </c>
      <c r="CC106" s="487">
        <f t="shared" si="76"/>
        <v>0</v>
      </c>
      <c r="CD106" s="653">
        <f t="shared" si="77"/>
        <v>0</v>
      </c>
      <c r="CE106" s="654">
        <f t="shared" si="77"/>
        <v>0</v>
      </c>
      <c r="CF106" s="655">
        <f t="shared" si="78"/>
        <v>0</v>
      </c>
      <c r="CG106" s="556">
        <f t="shared" si="78"/>
        <v>0</v>
      </c>
    </row>
    <row r="107" spans="1:85" ht="24" hidden="1">
      <c r="A107" s="21">
        <v>9</v>
      </c>
      <c r="B107" s="692"/>
      <c r="C107" s="693"/>
      <c r="D107" s="694"/>
      <c r="E107" s="694"/>
      <c r="F107" s="694"/>
      <c r="G107" s="694"/>
      <c r="H107" s="694"/>
      <c r="I107" s="694"/>
      <c r="J107" s="695"/>
      <c r="K107" s="684">
        <f t="shared" si="61"/>
        <v>0</v>
      </c>
      <c r="L107" s="685">
        <f t="shared" si="62"/>
        <v>0</v>
      </c>
      <c r="M107" s="567"/>
      <c r="N107" s="696"/>
      <c r="O107" s="696"/>
      <c r="P107" s="696"/>
      <c r="Q107" s="696"/>
      <c r="R107" s="696"/>
      <c r="S107" s="697"/>
      <c r="T107" s="544">
        <f t="shared" si="63"/>
        <v>0</v>
      </c>
      <c r="U107" s="650">
        <f t="shared" si="64"/>
        <v>0</v>
      </c>
      <c r="V107" s="562"/>
      <c r="W107" s="563"/>
      <c r="X107" s="563"/>
      <c r="Y107" s="563"/>
      <c r="Z107" s="563"/>
      <c r="AA107" s="563"/>
      <c r="AB107" s="563"/>
      <c r="AC107" s="564"/>
      <c r="AD107" s="456">
        <f t="shared" si="65"/>
        <v>0</v>
      </c>
      <c r="AE107" s="543">
        <f t="shared" si="66"/>
        <v>0</v>
      </c>
      <c r="AF107" s="563"/>
      <c r="AG107" s="565"/>
      <c r="AH107" s="565"/>
      <c r="AI107" s="565"/>
      <c r="AJ107" s="565"/>
      <c r="AK107" s="565"/>
      <c r="AL107" s="566"/>
      <c r="AM107" s="566"/>
      <c r="AN107" s="544">
        <f t="shared" si="67"/>
        <v>0</v>
      </c>
      <c r="AO107" s="545">
        <f t="shared" si="68"/>
        <v>0</v>
      </c>
      <c r="AP107" s="563"/>
      <c r="AQ107" s="563"/>
      <c r="AR107" s="563"/>
      <c r="AS107" s="563"/>
      <c r="AT107" s="563"/>
      <c r="AU107" s="563"/>
      <c r="AV107" s="564"/>
      <c r="AW107" s="456">
        <f t="shared" si="69"/>
        <v>0</v>
      </c>
      <c r="AX107" s="457">
        <f t="shared" si="70"/>
        <v>0</v>
      </c>
      <c r="AY107" s="563"/>
      <c r="AZ107" s="565"/>
      <c r="BA107" s="565"/>
      <c r="BB107" s="565"/>
      <c r="BC107" s="565"/>
      <c r="BD107" s="566"/>
      <c r="BE107" s="569"/>
      <c r="BF107" s="698">
        <f t="shared" si="71"/>
        <v>0</v>
      </c>
      <c r="BG107" s="699">
        <f t="shared" si="72"/>
        <v>0</v>
      </c>
      <c r="BH107" s="563"/>
      <c r="BI107" s="563"/>
      <c r="BJ107" s="563"/>
      <c r="BK107" s="563"/>
      <c r="BL107" s="563"/>
      <c r="BM107" s="563"/>
      <c r="BN107" s="563"/>
      <c r="BO107" s="563"/>
      <c r="BP107" s="564"/>
      <c r="BQ107" s="652">
        <f t="shared" si="73"/>
        <v>0</v>
      </c>
      <c r="BR107" s="457">
        <f t="shared" si="74"/>
        <v>0</v>
      </c>
      <c r="BS107" s="563"/>
      <c r="BT107" s="565"/>
      <c r="BU107" s="565"/>
      <c r="BV107" s="565"/>
      <c r="BW107" s="565"/>
      <c r="BX107" s="566"/>
      <c r="BY107" s="566"/>
      <c r="BZ107" s="566"/>
      <c r="CA107" s="569"/>
      <c r="CB107" s="486">
        <f t="shared" si="75"/>
        <v>0</v>
      </c>
      <c r="CC107" s="487">
        <f t="shared" si="76"/>
        <v>0</v>
      </c>
      <c r="CD107" s="653">
        <f t="shared" si="77"/>
        <v>0</v>
      </c>
      <c r="CE107" s="654">
        <f t="shared" si="77"/>
        <v>0</v>
      </c>
      <c r="CF107" s="655">
        <f t="shared" si="78"/>
        <v>0</v>
      </c>
      <c r="CG107" s="556">
        <f t="shared" si="78"/>
        <v>0</v>
      </c>
    </row>
    <row r="108" spans="1:85" ht="24.75" hidden="1">
      <c r="A108" s="178">
        <v>2</v>
      </c>
      <c r="B108" s="594"/>
      <c r="C108" s="705"/>
      <c r="D108" s="211"/>
      <c r="E108" s="211"/>
      <c r="F108" s="211"/>
      <c r="G108" s="211"/>
      <c r="H108" s="211"/>
      <c r="I108" s="211"/>
      <c r="J108" s="212"/>
      <c r="K108" s="700">
        <f t="shared" ref="K108:K116" si="79">SUM(D108:J108)</f>
        <v>0</v>
      </c>
      <c r="L108" s="701">
        <f t="shared" ref="L108:L116" si="80">K108*C108</f>
        <v>0</v>
      </c>
      <c r="M108" s="454"/>
      <c r="N108" s="341"/>
      <c r="O108" s="341"/>
      <c r="P108" s="341"/>
      <c r="Q108" s="341"/>
      <c r="R108" s="341"/>
      <c r="S108" s="458"/>
      <c r="T108" s="544">
        <f t="shared" ref="T108:T116" si="81">SUM(M108:S108)</f>
        <v>0</v>
      </c>
      <c r="U108" s="650">
        <f t="shared" ref="U108:U116" si="82">C108*T108</f>
        <v>0</v>
      </c>
      <c r="V108" s="554"/>
      <c r="W108" s="474"/>
      <c r="X108" s="474"/>
      <c r="Y108" s="474"/>
      <c r="Z108" s="474"/>
      <c r="AA108" s="474"/>
      <c r="AB108" s="474"/>
      <c r="AC108" s="475"/>
      <c r="AD108" s="652">
        <f t="shared" ref="AD108:AD116" si="83">SUM(V108:AC108)</f>
        <v>0</v>
      </c>
      <c r="AE108" s="702">
        <f t="shared" ref="AE108:AE116" si="84">AD108*C108</f>
        <v>0</v>
      </c>
      <c r="AF108" s="474"/>
      <c r="AG108" s="477"/>
      <c r="AH108" s="477"/>
      <c r="AI108" s="477"/>
      <c r="AJ108" s="477"/>
      <c r="AK108" s="477"/>
      <c r="AL108" s="478"/>
      <c r="AM108" s="478"/>
      <c r="AN108" s="649">
        <f t="shared" ref="AN108:AN116" si="85">SUM(AF108:AM108)</f>
        <v>0</v>
      </c>
      <c r="AO108" s="545">
        <f t="shared" ref="AO108:AO116" si="86">AN108*C108</f>
        <v>0</v>
      </c>
      <c r="AP108" s="474"/>
      <c r="AQ108" s="474"/>
      <c r="AR108" s="474"/>
      <c r="AS108" s="474"/>
      <c r="AT108" s="474"/>
      <c r="AU108" s="474"/>
      <c r="AV108" s="475"/>
      <c r="AW108" s="456">
        <f t="shared" ref="AW108:AW116" si="87">SUM(AP108:AV108)</f>
        <v>0</v>
      </c>
      <c r="AX108" s="457">
        <f t="shared" ref="AX108:AX116" si="88">AW108*C108</f>
        <v>0</v>
      </c>
      <c r="AY108" s="474"/>
      <c r="AZ108" s="477"/>
      <c r="BA108" s="477"/>
      <c r="BB108" s="477"/>
      <c r="BC108" s="478"/>
      <c r="BD108" s="478"/>
      <c r="BE108" s="478"/>
      <c r="BF108" s="649">
        <f t="shared" ref="BF108:BF116" si="89">SUM(AY108:BE108)</f>
        <v>0</v>
      </c>
      <c r="BG108" s="465">
        <f t="shared" ref="BG108:BG116" si="90">BF108*C108</f>
        <v>0</v>
      </c>
      <c r="BH108" s="474"/>
      <c r="BI108" s="474"/>
      <c r="BJ108" s="474"/>
      <c r="BK108" s="474"/>
      <c r="BL108" s="474"/>
      <c r="BM108" s="474"/>
      <c r="BN108" s="474"/>
      <c r="BO108" s="474"/>
      <c r="BP108" s="475"/>
      <c r="BQ108" s="703">
        <f t="shared" ref="BQ108:BQ116" si="91">SUM(BH108:BP108)</f>
        <v>0</v>
      </c>
      <c r="BR108" s="457">
        <f t="shared" ref="BR108:BR116" si="92">BQ108*C108</f>
        <v>0</v>
      </c>
      <c r="BS108" s="474"/>
      <c r="BT108" s="477"/>
      <c r="BU108" s="477"/>
      <c r="BV108" s="477"/>
      <c r="BW108" s="477"/>
      <c r="BX108" s="478"/>
      <c r="BY108" s="478"/>
      <c r="BZ108" s="478"/>
      <c r="CA108" s="548"/>
      <c r="CB108" s="486">
        <f t="shared" ref="CB108:CB116" si="93">SUM(BS108:CA108)</f>
        <v>0</v>
      </c>
      <c r="CC108" s="487">
        <f t="shared" ref="CC108:CC116" si="94">CB108*C108</f>
        <v>0</v>
      </c>
      <c r="CD108" s="653">
        <f t="shared" ref="CD108:CE116" si="95">BQ108+AW108+AD108+K108</f>
        <v>0</v>
      </c>
      <c r="CE108" s="654">
        <f t="shared" si="95"/>
        <v>0</v>
      </c>
      <c r="CF108" s="655">
        <f t="shared" ref="CF108:CG116" si="96">CB108+BF108+AN108+T108</f>
        <v>0</v>
      </c>
      <c r="CG108" s="704">
        <f t="shared" si="96"/>
        <v>0</v>
      </c>
    </row>
    <row r="109" spans="1:85" ht="24.75" hidden="1">
      <c r="A109" s="21">
        <v>3</v>
      </c>
      <c r="B109" s="594"/>
      <c r="C109" s="705"/>
      <c r="D109" s="211"/>
      <c r="E109" s="211"/>
      <c r="F109" s="211"/>
      <c r="G109" s="211"/>
      <c r="H109" s="211"/>
      <c r="I109" s="211"/>
      <c r="J109" s="212"/>
      <c r="K109" s="700">
        <f t="shared" si="79"/>
        <v>0</v>
      </c>
      <c r="L109" s="701">
        <f t="shared" si="80"/>
        <v>0</v>
      </c>
      <c r="M109" s="454"/>
      <c r="N109" s="341"/>
      <c r="O109" s="341"/>
      <c r="P109" s="341"/>
      <c r="Q109" s="341"/>
      <c r="R109" s="341"/>
      <c r="S109" s="458"/>
      <c r="T109" s="544">
        <f t="shared" si="81"/>
        <v>0</v>
      </c>
      <c r="U109" s="650">
        <f t="shared" si="82"/>
        <v>0</v>
      </c>
      <c r="V109" s="554"/>
      <c r="W109" s="474"/>
      <c r="X109" s="474"/>
      <c r="Y109" s="474"/>
      <c r="Z109" s="474"/>
      <c r="AA109" s="474"/>
      <c r="AB109" s="474"/>
      <c r="AC109" s="475"/>
      <c r="AD109" s="652">
        <f t="shared" si="83"/>
        <v>0</v>
      </c>
      <c r="AE109" s="702">
        <f t="shared" si="84"/>
        <v>0</v>
      </c>
      <c r="AF109" s="474"/>
      <c r="AG109" s="477"/>
      <c r="AH109" s="477"/>
      <c r="AI109" s="477"/>
      <c r="AJ109" s="477"/>
      <c r="AK109" s="477"/>
      <c r="AL109" s="478"/>
      <c r="AM109" s="478"/>
      <c r="AN109" s="649">
        <f t="shared" si="85"/>
        <v>0</v>
      </c>
      <c r="AO109" s="545">
        <f t="shared" si="86"/>
        <v>0</v>
      </c>
      <c r="AP109" s="474"/>
      <c r="AQ109" s="474"/>
      <c r="AR109" s="474"/>
      <c r="AS109" s="474"/>
      <c r="AT109" s="474"/>
      <c r="AU109" s="474"/>
      <c r="AV109" s="475"/>
      <c r="AW109" s="456">
        <f t="shared" si="87"/>
        <v>0</v>
      </c>
      <c r="AX109" s="457">
        <f t="shared" si="88"/>
        <v>0</v>
      </c>
      <c r="AY109" s="474"/>
      <c r="AZ109" s="477"/>
      <c r="BA109" s="477"/>
      <c r="BB109" s="477"/>
      <c r="BC109" s="478"/>
      <c r="BD109" s="478"/>
      <c r="BE109" s="478"/>
      <c r="BF109" s="649">
        <f t="shared" si="89"/>
        <v>0</v>
      </c>
      <c r="BG109" s="465">
        <f t="shared" si="90"/>
        <v>0</v>
      </c>
      <c r="BH109" s="474"/>
      <c r="BI109" s="474"/>
      <c r="BJ109" s="474"/>
      <c r="BK109" s="474"/>
      <c r="BL109" s="474"/>
      <c r="BM109" s="474"/>
      <c r="BN109" s="474"/>
      <c r="BO109" s="474"/>
      <c r="BP109" s="475"/>
      <c r="BQ109" s="703">
        <f t="shared" si="91"/>
        <v>0</v>
      </c>
      <c r="BR109" s="457">
        <f t="shared" si="92"/>
        <v>0</v>
      </c>
      <c r="BS109" s="474"/>
      <c r="BT109" s="477"/>
      <c r="BU109" s="477"/>
      <c r="BV109" s="477"/>
      <c r="BW109" s="477"/>
      <c r="BX109" s="478"/>
      <c r="BY109" s="478"/>
      <c r="BZ109" s="478"/>
      <c r="CA109" s="548"/>
      <c r="CB109" s="486">
        <f t="shared" si="93"/>
        <v>0</v>
      </c>
      <c r="CC109" s="487">
        <f t="shared" si="94"/>
        <v>0</v>
      </c>
      <c r="CD109" s="653">
        <f t="shared" si="95"/>
        <v>0</v>
      </c>
      <c r="CE109" s="654">
        <f t="shared" si="95"/>
        <v>0</v>
      </c>
      <c r="CF109" s="655">
        <f t="shared" si="96"/>
        <v>0</v>
      </c>
      <c r="CG109" s="704">
        <f t="shared" si="96"/>
        <v>0</v>
      </c>
    </row>
    <row r="110" spans="1:85" ht="24.75" hidden="1">
      <c r="A110" s="178">
        <v>4</v>
      </c>
      <c r="B110" s="594"/>
      <c r="C110" s="705"/>
      <c r="D110" s="211"/>
      <c r="E110" s="211"/>
      <c r="F110" s="211"/>
      <c r="G110" s="211"/>
      <c r="H110" s="211"/>
      <c r="I110" s="211"/>
      <c r="J110" s="212"/>
      <c r="K110" s="700">
        <f t="shared" si="79"/>
        <v>0</v>
      </c>
      <c r="L110" s="701">
        <f t="shared" si="80"/>
        <v>0</v>
      </c>
      <c r="M110" s="454"/>
      <c r="N110" s="341"/>
      <c r="O110" s="341"/>
      <c r="P110" s="341"/>
      <c r="Q110" s="341"/>
      <c r="R110" s="341"/>
      <c r="S110" s="458"/>
      <c r="T110" s="544">
        <f t="shared" si="81"/>
        <v>0</v>
      </c>
      <c r="U110" s="650">
        <f t="shared" si="82"/>
        <v>0</v>
      </c>
      <c r="V110" s="554"/>
      <c r="W110" s="474"/>
      <c r="X110" s="474"/>
      <c r="Y110" s="474"/>
      <c r="Z110" s="474"/>
      <c r="AA110" s="474"/>
      <c r="AB110" s="474"/>
      <c r="AC110" s="475"/>
      <c r="AD110" s="652">
        <f t="shared" si="83"/>
        <v>0</v>
      </c>
      <c r="AE110" s="702">
        <f t="shared" si="84"/>
        <v>0</v>
      </c>
      <c r="AF110" s="474"/>
      <c r="AG110" s="477"/>
      <c r="AH110" s="477"/>
      <c r="AI110" s="477"/>
      <c r="AJ110" s="477"/>
      <c r="AK110" s="477"/>
      <c r="AL110" s="478"/>
      <c r="AM110" s="478"/>
      <c r="AN110" s="649">
        <f t="shared" si="85"/>
        <v>0</v>
      </c>
      <c r="AO110" s="545">
        <f t="shared" si="86"/>
        <v>0</v>
      </c>
      <c r="AP110" s="474"/>
      <c r="AQ110" s="474"/>
      <c r="AR110" s="474"/>
      <c r="AS110" s="474"/>
      <c r="AT110" s="474"/>
      <c r="AU110" s="474"/>
      <c r="AV110" s="475"/>
      <c r="AW110" s="456">
        <f t="shared" si="87"/>
        <v>0</v>
      </c>
      <c r="AX110" s="457">
        <f t="shared" si="88"/>
        <v>0</v>
      </c>
      <c r="AY110" s="474"/>
      <c r="AZ110" s="477"/>
      <c r="BA110" s="477"/>
      <c r="BB110" s="477"/>
      <c r="BC110" s="478"/>
      <c r="BD110" s="478"/>
      <c r="BE110" s="478"/>
      <c r="BF110" s="649">
        <f t="shared" si="89"/>
        <v>0</v>
      </c>
      <c r="BG110" s="465">
        <f t="shared" si="90"/>
        <v>0</v>
      </c>
      <c r="BH110" s="474"/>
      <c r="BI110" s="474"/>
      <c r="BJ110" s="474"/>
      <c r="BK110" s="474"/>
      <c r="BL110" s="474"/>
      <c r="BM110" s="474"/>
      <c r="BN110" s="474"/>
      <c r="BO110" s="474"/>
      <c r="BP110" s="475"/>
      <c r="BQ110" s="703">
        <f t="shared" si="91"/>
        <v>0</v>
      </c>
      <c r="BR110" s="457">
        <f t="shared" si="92"/>
        <v>0</v>
      </c>
      <c r="BS110" s="474"/>
      <c r="BT110" s="477"/>
      <c r="BU110" s="477"/>
      <c r="BV110" s="477"/>
      <c r="BW110" s="477"/>
      <c r="BX110" s="478"/>
      <c r="BY110" s="478"/>
      <c r="BZ110" s="478"/>
      <c r="CA110" s="548"/>
      <c r="CB110" s="486">
        <f t="shared" si="93"/>
        <v>0</v>
      </c>
      <c r="CC110" s="487">
        <f t="shared" si="94"/>
        <v>0</v>
      </c>
      <c r="CD110" s="653">
        <f t="shared" si="95"/>
        <v>0</v>
      </c>
      <c r="CE110" s="654">
        <f t="shared" si="95"/>
        <v>0</v>
      </c>
      <c r="CF110" s="655">
        <f t="shared" si="96"/>
        <v>0</v>
      </c>
      <c r="CG110" s="704">
        <f t="shared" si="96"/>
        <v>0</v>
      </c>
    </row>
    <row r="111" spans="1:85" ht="24.75" hidden="1">
      <c r="A111" s="21">
        <v>5</v>
      </c>
      <c r="B111" s="594"/>
      <c r="C111" s="705"/>
      <c r="D111" s="211"/>
      <c r="E111" s="211"/>
      <c r="F111" s="211"/>
      <c r="G111" s="211"/>
      <c r="H111" s="211"/>
      <c r="I111" s="211"/>
      <c r="J111" s="212"/>
      <c r="K111" s="700">
        <f t="shared" si="79"/>
        <v>0</v>
      </c>
      <c r="L111" s="701">
        <f t="shared" si="80"/>
        <v>0</v>
      </c>
      <c r="M111" s="454"/>
      <c r="N111" s="341"/>
      <c r="O111" s="341"/>
      <c r="P111" s="341"/>
      <c r="Q111" s="341"/>
      <c r="R111" s="341"/>
      <c r="S111" s="458"/>
      <c r="T111" s="544">
        <f t="shared" si="81"/>
        <v>0</v>
      </c>
      <c r="U111" s="650">
        <f t="shared" si="82"/>
        <v>0</v>
      </c>
      <c r="V111" s="554"/>
      <c r="W111" s="474"/>
      <c r="X111" s="474"/>
      <c r="Y111" s="474"/>
      <c r="Z111" s="474"/>
      <c r="AA111" s="474"/>
      <c r="AB111" s="474"/>
      <c r="AC111" s="475"/>
      <c r="AD111" s="652">
        <f t="shared" si="83"/>
        <v>0</v>
      </c>
      <c r="AE111" s="702">
        <f t="shared" si="84"/>
        <v>0</v>
      </c>
      <c r="AF111" s="474"/>
      <c r="AG111" s="477"/>
      <c r="AH111" s="477"/>
      <c r="AI111" s="477"/>
      <c r="AJ111" s="477"/>
      <c r="AK111" s="477"/>
      <c r="AL111" s="478"/>
      <c r="AM111" s="478"/>
      <c r="AN111" s="649">
        <f t="shared" si="85"/>
        <v>0</v>
      </c>
      <c r="AO111" s="545">
        <f t="shared" si="86"/>
        <v>0</v>
      </c>
      <c r="AP111" s="474"/>
      <c r="AQ111" s="474"/>
      <c r="AR111" s="474"/>
      <c r="AS111" s="474"/>
      <c r="AT111" s="474"/>
      <c r="AU111" s="474"/>
      <c r="AV111" s="475"/>
      <c r="AW111" s="456">
        <f t="shared" si="87"/>
        <v>0</v>
      </c>
      <c r="AX111" s="457">
        <f t="shared" si="88"/>
        <v>0</v>
      </c>
      <c r="AY111" s="474"/>
      <c r="AZ111" s="477"/>
      <c r="BA111" s="477"/>
      <c r="BB111" s="477"/>
      <c r="BC111" s="478"/>
      <c r="BD111" s="478"/>
      <c r="BE111" s="478"/>
      <c r="BF111" s="649">
        <f t="shared" si="89"/>
        <v>0</v>
      </c>
      <c r="BG111" s="465">
        <f t="shared" si="90"/>
        <v>0</v>
      </c>
      <c r="BH111" s="474"/>
      <c r="BI111" s="474"/>
      <c r="BJ111" s="474"/>
      <c r="BK111" s="474"/>
      <c r="BL111" s="474"/>
      <c r="BM111" s="474"/>
      <c r="BN111" s="474"/>
      <c r="BO111" s="474"/>
      <c r="BP111" s="475"/>
      <c r="BQ111" s="703">
        <f t="shared" si="91"/>
        <v>0</v>
      </c>
      <c r="BR111" s="457">
        <f t="shared" si="92"/>
        <v>0</v>
      </c>
      <c r="BS111" s="474"/>
      <c r="BT111" s="477"/>
      <c r="BU111" s="477"/>
      <c r="BV111" s="477"/>
      <c r="BW111" s="477"/>
      <c r="BX111" s="478"/>
      <c r="BY111" s="478"/>
      <c r="BZ111" s="478"/>
      <c r="CA111" s="548"/>
      <c r="CB111" s="486">
        <f t="shared" si="93"/>
        <v>0</v>
      </c>
      <c r="CC111" s="487">
        <f t="shared" si="94"/>
        <v>0</v>
      </c>
      <c r="CD111" s="653">
        <f t="shared" si="95"/>
        <v>0</v>
      </c>
      <c r="CE111" s="654">
        <f t="shared" si="95"/>
        <v>0</v>
      </c>
      <c r="CF111" s="655">
        <f t="shared" si="96"/>
        <v>0</v>
      </c>
      <c r="CG111" s="704">
        <f t="shared" si="96"/>
        <v>0</v>
      </c>
    </row>
    <row r="112" spans="1:85" ht="24.75" hidden="1">
      <c r="A112" s="178">
        <v>6</v>
      </c>
      <c r="B112" s="594"/>
      <c r="C112" s="705"/>
      <c r="D112" s="211"/>
      <c r="E112" s="211"/>
      <c r="F112" s="211"/>
      <c r="G112" s="211"/>
      <c r="H112" s="211"/>
      <c r="I112" s="211"/>
      <c r="J112" s="212"/>
      <c r="K112" s="700">
        <f t="shared" si="79"/>
        <v>0</v>
      </c>
      <c r="L112" s="701">
        <f t="shared" si="80"/>
        <v>0</v>
      </c>
      <c r="M112" s="454"/>
      <c r="N112" s="341"/>
      <c r="O112" s="341"/>
      <c r="P112" s="341"/>
      <c r="Q112" s="341"/>
      <c r="R112" s="341"/>
      <c r="S112" s="458"/>
      <c r="T112" s="544">
        <f t="shared" si="81"/>
        <v>0</v>
      </c>
      <c r="U112" s="650">
        <f t="shared" si="82"/>
        <v>0</v>
      </c>
      <c r="V112" s="554"/>
      <c r="W112" s="474"/>
      <c r="X112" s="474"/>
      <c r="Y112" s="474"/>
      <c r="Z112" s="474"/>
      <c r="AA112" s="474"/>
      <c r="AB112" s="474"/>
      <c r="AC112" s="475"/>
      <c r="AD112" s="652">
        <f t="shared" si="83"/>
        <v>0</v>
      </c>
      <c r="AE112" s="702">
        <f t="shared" si="84"/>
        <v>0</v>
      </c>
      <c r="AF112" s="474"/>
      <c r="AG112" s="477"/>
      <c r="AH112" s="477"/>
      <c r="AI112" s="477"/>
      <c r="AJ112" s="477"/>
      <c r="AK112" s="477"/>
      <c r="AL112" s="478"/>
      <c r="AM112" s="478"/>
      <c r="AN112" s="649">
        <f t="shared" si="85"/>
        <v>0</v>
      </c>
      <c r="AO112" s="545">
        <f t="shared" si="86"/>
        <v>0</v>
      </c>
      <c r="AP112" s="474"/>
      <c r="AQ112" s="474"/>
      <c r="AR112" s="474"/>
      <c r="AS112" s="474"/>
      <c r="AT112" s="474"/>
      <c r="AU112" s="474"/>
      <c r="AV112" s="475"/>
      <c r="AW112" s="456">
        <f t="shared" si="87"/>
        <v>0</v>
      </c>
      <c r="AX112" s="457">
        <f t="shared" si="88"/>
        <v>0</v>
      </c>
      <c r="AY112" s="474"/>
      <c r="AZ112" s="477"/>
      <c r="BA112" s="477"/>
      <c r="BB112" s="477"/>
      <c r="BC112" s="478"/>
      <c r="BD112" s="478"/>
      <c r="BE112" s="478"/>
      <c r="BF112" s="649">
        <f t="shared" si="89"/>
        <v>0</v>
      </c>
      <c r="BG112" s="465">
        <f t="shared" si="90"/>
        <v>0</v>
      </c>
      <c r="BH112" s="474"/>
      <c r="BI112" s="474"/>
      <c r="BJ112" s="474"/>
      <c r="BK112" s="474"/>
      <c r="BL112" s="474"/>
      <c r="BM112" s="474"/>
      <c r="BN112" s="474"/>
      <c r="BO112" s="474"/>
      <c r="BP112" s="475"/>
      <c r="BQ112" s="703">
        <f t="shared" si="91"/>
        <v>0</v>
      </c>
      <c r="BR112" s="457">
        <f t="shared" si="92"/>
        <v>0</v>
      </c>
      <c r="BS112" s="474"/>
      <c r="BT112" s="477"/>
      <c r="BU112" s="477"/>
      <c r="BV112" s="477"/>
      <c r="BW112" s="477"/>
      <c r="BX112" s="478"/>
      <c r="BY112" s="478"/>
      <c r="BZ112" s="478"/>
      <c r="CA112" s="548"/>
      <c r="CB112" s="486">
        <f t="shared" si="93"/>
        <v>0</v>
      </c>
      <c r="CC112" s="487">
        <f t="shared" si="94"/>
        <v>0</v>
      </c>
      <c r="CD112" s="653">
        <f t="shared" si="95"/>
        <v>0</v>
      </c>
      <c r="CE112" s="654">
        <f t="shared" si="95"/>
        <v>0</v>
      </c>
      <c r="CF112" s="655">
        <f t="shared" si="96"/>
        <v>0</v>
      </c>
      <c r="CG112" s="704">
        <f t="shared" si="96"/>
        <v>0</v>
      </c>
    </row>
    <row r="113" spans="1:85" ht="24.75" hidden="1">
      <c r="A113" s="21">
        <v>7</v>
      </c>
      <c r="B113" s="594"/>
      <c r="C113" s="705"/>
      <c r="D113" s="211"/>
      <c r="E113" s="211"/>
      <c r="F113" s="211"/>
      <c r="G113" s="211"/>
      <c r="H113" s="211"/>
      <c r="I113" s="211"/>
      <c r="J113" s="212"/>
      <c r="K113" s="700">
        <f t="shared" si="79"/>
        <v>0</v>
      </c>
      <c r="L113" s="701">
        <f t="shared" si="80"/>
        <v>0</v>
      </c>
      <c r="M113" s="454"/>
      <c r="N113" s="341"/>
      <c r="O113" s="341"/>
      <c r="P113" s="341"/>
      <c r="Q113" s="341"/>
      <c r="R113" s="341"/>
      <c r="S113" s="458"/>
      <c r="T113" s="544">
        <f t="shared" si="81"/>
        <v>0</v>
      </c>
      <c r="U113" s="650">
        <f t="shared" si="82"/>
        <v>0</v>
      </c>
      <c r="V113" s="554"/>
      <c r="W113" s="474"/>
      <c r="X113" s="474"/>
      <c r="Y113" s="474"/>
      <c r="Z113" s="474"/>
      <c r="AA113" s="474"/>
      <c r="AB113" s="474"/>
      <c r="AC113" s="475"/>
      <c r="AD113" s="652">
        <f t="shared" si="83"/>
        <v>0</v>
      </c>
      <c r="AE113" s="702">
        <f t="shared" si="84"/>
        <v>0</v>
      </c>
      <c r="AF113" s="474"/>
      <c r="AG113" s="477"/>
      <c r="AH113" s="477"/>
      <c r="AI113" s="477"/>
      <c r="AJ113" s="477"/>
      <c r="AK113" s="477"/>
      <c r="AL113" s="478"/>
      <c r="AM113" s="478"/>
      <c r="AN113" s="649">
        <f t="shared" si="85"/>
        <v>0</v>
      </c>
      <c r="AO113" s="545">
        <f t="shared" si="86"/>
        <v>0</v>
      </c>
      <c r="AP113" s="474"/>
      <c r="AQ113" s="474"/>
      <c r="AR113" s="474"/>
      <c r="AS113" s="474"/>
      <c r="AT113" s="474"/>
      <c r="AU113" s="474"/>
      <c r="AV113" s="475"/>
      <c r="AW113" s="456">
        <f t="shared" si="87"/>
        <v>0</v>
      </c>
      <c r="AX113" s="457">
        <f t="shared" si="88"/>
        <v>0</v>
      </c>
      <c r="AY113" s="474"/>
      <c r="AZ113" s="477"/>
      <c r="BA113" s="477"/>
      <c r="BB113" s="477"/>
      <c r="BC113" s="478"/>
      <c r="BD113" s="478"/>
      <c r="BE113" s="478"/>
      <c r="BF113" s="649">
        <f t="shared" si="89"/>
        <v>0</v>
      </c>
      <c r="BG113" s="465">
        <f t="shared" si="90"/>
        <v>0</v>
      </c>
      <c r="BH113" s="474"/>
      <c r="BI113" s="474"/>
      <c r="BJ113" s="474"/>
      <c r="BK113" s="474"/>
      <c r="BL113" s="474"/>
      <c r="BM113" s="474"/>
      <c r="BN113" s="474"/>
      <c r="BO113" s="474"/>
      <c r="BP113" s="475"/>
      <c r="BQ113" s="703">
        <f t="shared" si="91"/>
        <v>0</v>
      </c>
      <c r="BR113" s="457">
        <f t="shared" si="92"/>
        <v>0</v>
      </c>
      <c r="BS113" s="474"/>
      <c r="BT113" s="477"/>
      <c r="BU113" s="477"/>
      <c r="BV113" s="477"/>
      <c r="BW113" s="477"/>
      <c r="BX113" s="478"/>
      <c r="BY113" s="478"/>
      <c r="BZ113" s="478"/>
      <c r="CA113" s="548"/>
      <c r="CB113" s="486">
        <f t="shared" si="93"/>
        <v>0</v>
      </c>
      <c r="CC113" s="487">
        <f t="shared" si="94"/>
        <v>0</v>
      </c>
      <c r="CD113" s="653">
        <f t="shared" si="95"/>
        <v>0</v>
      </c>
      <c r="CE113" s="654">
        <f t="shared" si="95"/>
        <v>0</v>
      </c>
      <c r="CF113" s="655">
        <f t="shared" si="96"/>
        <v>0</v>
      </c>
      <c r="CG113" s="704">
        <f t="shared" si="96"/>
        <v>0</v>
      </c>
    </row>
    <row r="114" spans="1:85" ht="24.75" hidden="1">
      <c r="A114" s="178">
        <v>8</v>
      </c>
      <c r="B114" s="594"/>
      <c r="C114" s="705"/>
      <c r="D114" s="211"/>
      <c r="E114" s="211"/>
      <c r="F114" s="211"/>
      <c r="G114" s="211"/>
      <c r="H114" s="211"/>
      <c r="I114" s="211"/>
      <c r="J114" s="212"/>
      <c r="K114" s="700">
        <f t="shared" si="79"/>
        <v>0</v>
      </c>
      <c r="L114" s="701">
        <f t="shared" si="80"/>
        <v>0</v>
      </c>
      <c r="M114" s="454"/>
      <c r="N114" s="341"/>
      <c r="O114" s="341"/>
      <c r="P114" s="341"/>
      <c r="Q114" s="341"/>
      <c r="R114" s="341"/>
      <c r="S114" s="458"/>
      <c r="T114" s="544">
        <f t="shared" si="81"/>
        <v>0</v>
      </c>
      <c r="U114" s="650">
        <f t="shared" si="82"/>
        <v>0</v>
      </c>
      <c r="V114" s="554"/>
      <c r="W114" s="474"/>
      <c r="X114" s="474"/>
      <c r="Y114" s="474"/>
      <c r="Z114" s="474"/>
      <c r="AA114" s="474"/>
      <c r="AB114" s="474"/>
      <c r="AC114" s="475"/>
      <c r="AD114" s="652">
        <f t="shared" si="83"/>
        <v>0</v>
      </c>
      <c r="AE114" s="702">
        <f t="shared" si="84"/>
        <v>0</v>
      </c>
      <c r="AF114" s="474"/>
      <c r="AG114" s="477"/>
      <c r="AH114" s="477"/>
      <c r="AI114" s="477"/>
      <c r="AJ114" s="477"/>
      <c r="AK114" s="477"/>
      <c r="AL114" s="478"/>
      <c r="AM114" s="478"/>
      <c r="AN114" s="649">
        <f t="shared" si="85"/>
        <v>0</v>
      </c>
      <c r="AO114" s="545">
        <f t="shared" si="86"/>
        <v>0</v>
      </c>
      <c r="AP114" s="474"/>
      <c r="AQ114" s="474"/>
      <c r="AR114" s="474"/>
      <c r="AS114" s="474"/>
      <c r="AT114" s="474"/>
      <c r="AU114" s="474"/>
      <c r="AV114" s="475"/>
      <c r="AW114" s="456">
        <f t="shared" si="87"/>
        <v>0</v>
      </c>
      <c r="AX114" s="457">
        <f t="shared" si="88"/>
        <v>0</v>
      </c>
      <c r="AY114" s="474"/>
      <c r="AZ114" s="477"/>
      <c r="BA114" s="477"/>
      <c r="BB114" s="477"/>
      <c r="BC114" s="478"/>
      <c r="BD114" s="478"/>
      <c r="BE114" s="478"/>
      <c r="BF114" s="649">
        <f t="shared" si="89"/>
        <v>0</v>
      </c>
      <c r="BG114" s="465">
        <f t="shared" si="90"/>
        <v>0</v>
      </c>
      <c r="BH114" s="474"/>
      <c r="BI114" s="474"/>
      <c r="BJ114" s="474"/>
      <c r="BK114" s="474"/>
      <c r="BL114" s="474"/>
      <c r="BM114" s="474"/>
      <c r="BN114" s="474"/>
      <c r="BO114" s="474"/>
      <c r="BP114" s="475"/>
      <c r="BQ114" s="703">
        <f t="shared" si="91"/>
        <v>0</v>
      </c>
      <c r="BR114" s="457">
        <f t="shared" si="92"/>
        <v>0</v>
      </c>
      <c r="BS114" s="474"/>
      <c r="BT114" s="477"/>
      <c r="BU114" s="477"/>
      <c r="BV114" s="477"/>
      <c r="BW114" s="477"/>
      <c r="BX114" s="478"/>
      <c r="BY114" s="478"/>
      <c r="BZ114" s="478"/>
      <c r="CA114" s="548"/>
      <c r="CB114" s="486">
        <f t="shared" si="93"/>
        <v>0</v>
      </c>
      <c r="CC114" s="487">
        <f t="shared" si="94"/>
        <v>0</v>
      </c>
      <c r="CD114" s="653">
        <f t="shared" si="95"/>
        <v>0</v>
      </c>
      <c r="CE114" s="654">
        <f t="shared" si="95"/>
        <v>0</v>
      </c>
      <c r="CF114" s="655">
        <f t="shared" si="96"/>
        <v>0</v>
      </c>
      <c r="CG114" s="704">
        <f t="shared" si="96"/>
        <v>0</v>
      </c>
    </row>
    <row r="115" spans="1:85" ht="24.75" hidden="1">
      <c r="A115" s="21">
        <v>9</v>
      </c>
      <c r="B115" s="594"/>
      <c r="C115" s="705"/>
      <c r="D115" s="211"/>
      <c r="E115" s="211"/>
      <c r="F115" s="211"/>
      <c r="G115" s="211"/>
      <c r="H115" s="211"/>
      <c r="I115" s="211"/>
      <c r="J115" s="212"/>
      <c r="K115" s="700">
        <f t="shared" si="79"/>
        <v>0</v>
      </c>
      <c r="L115" s="701">
        <f t="shared" si="80"/>
        <v>0</v>
      </c>
      <c r="M115" s="454"/>
      <c r="N115" s="341"/>
      <c r="O115" s="341"/>
      <c r="P115" s="341"/>
      <c r="Q115" s="341"/>
      <c r="R115" s="341"/>
      <c r="S115" s="458"/>
      <c r="T115" s="544">
        <f t="shared" si="81"/>
        <v>0</v>
      </c>
      <c r="U115" s="650">
        <f t="shared" si="82"/>
        <v>0</v>
      </c>
      <c r="V115" s="554"/>
      <c r="W115" s="474"/>
      <c r="X115" s="474"/>
      <c r="Y115" s="474"/>
      <c r="Z115" s="474"/>
      <c r="AA115" s="474"/>
      <c r="AB115" s="474"/>
      <c r="AC115" s="475"/>
      <c r="AD115" s="652">
        <f t="shared" si="83"/>
        <v>0</v>
      </c>
      <c r="AE115" s="702">
        <f t="shared" si="84"/>
        <v>0</v>
      </c>
      <c r="AF115" s="474"/>
      <c r="AG115" s="477"/>
      <c r="AH115" s="477"/>
      <c r="AI115" s="477"/>
      <c r="AJ115" s="477"/>
      <c r="AK115" s="477"/>
      <c r="AL115" s="478"/>
      <c r="AM115" s="478"/>
      <c r="AN115" s="649">
        <f t="shared" si="85"/>
        <v>0</v>
      </c>
      <c r="AO115" s="545">
        <f t="shared" si="86"/>
        <v>0</v>
      </c>
      <c r="AP115" s="474"/>
      <c r="AQ115" s="474"/>
      <c r="AR115" s="474"/>
      <c r="AS115" s="474"/>
      <c r="AT115" s="474"/>
      <c r="AU115" s="474"/>
      <c r="AV115" s="475"/>
      <c r="AW115" s="456">
        <f t="shared" si="87"/>
        <v>0</v>
      </c>
      <c r="AX115" s="457">
        <f t="shared" si="88"/>
        <v>0</v>
      </c>
      <c r="AY115" s="474"/>
      <c r="AZ115" s="477"/>
      <c r="BA115" s="477"/>
      <c r="BB115" s="477"/>
      <c r="BC115" s="478"/>
      <c r="BD115" s="478"/>
      <c r="BE115" s="478"/>
      <c r="BF115" s="649">
        <f t="shared" si="89"/>
        <v>0</v>
      </c>
      <c r="BG115" s="465">
        <f t="shared" si="90"/>
        <v>0</v>
      </c>
      <c r="BH115" s="474"/>
      <c r="BI115" s="474"/>
      <c r="BJ115" s="474"/>
      <c r="BK115" s="474"/>
      <c r="BL115" s="474"/>
      <c r="BM115" s="474"/>
      <c r="BN115" s="474"/>
      <c r="BO115" s="474"/>
      <c r="BP115" s="475"/>
      <c r="BQ115" s="703">
        <f t="shared" si="91"/>
        <v>0</v>
      </c>
      <c r="BR115" s="457">
        <f t="shared" si="92"/>
        <v>0</v>
      </c>
      <c r="BS115" s="474"/>
      <c r="BT115" s="477"/>
      <c r="BU115" s="477"/>
      <c r="BV115" s="477"/>
      <c r="BW115" s="477"/>
      <c r="BX115" s="478"/>
      <c r="BY115" s="478"/>
      <c r="BZ115" s="478"/>
      <c r="CA115" s="548"/>
      <c r="CB115" s="486">
        <f t="shared" si="93"/>
        <v>0</v>
      </c>
      <c r="CC115" s="487">
        <f t="shared" si="94"/>
        <v>0</v>
      </c>
      <c r="CD115" s="653">
        <f t="shared" si="95"/>
        <v>0</v>
      </c>
      <c r="CE115" s="654">
        <f t="shared" si="95"/>
        <v>0</v>
      </c>
      <c r="CF115" s="655">
        <f t="shared" si="96"/>
        <v>0</v>
      </c>
      <c r="CG115" s="704">
        <f t="shared" si="96"/>
        <v>0</v>
      </c>
    </row>
    <row r="116" spans="1:85" ht="19.5" hidden="1" customHeight="1" thickBot="1">
      <c r="A116" s="178">
        <v>10</v>
      </c>
      <c r="B116" s="594"/>
      <c r="C116" s="705"/>
      <c r="D116" s="706"/>
      <c r="E116" s="211"/>
      <c r="F116" s="211"/>
      <c r="G116" s="211"/>
      <c r="H116" s="211"/>
      <c r="I116" s="211"/>
      <c r="J116" s="212"/>
      <c r="K116" s="700">
        <f t="shared" si="79"/>
        <v>0</v>
      </c>
      <c r="L116" s="701">
        <f t="shared" si="80"/>
        <v>0</v>
      </c>
      <c r="M116" s="454"/>
      <c r="N116" s="341"/>
      <c r="O116" s="341"/>
      <c r="P116" s="341"/>
      <c r="Q116" s="341"/>
      <c r="R116" s="341"/>
      <c r="S116" s="458"/>
      <c r="T116" s="544">
        <f t="shared" si="81"/>
        <v>0</v>
      </c>
      <c r="U116" s="650">
        <f t="shared" si="82"/>
        <v>0</v>
      </c>
      <c r="V116" s="554"/>
      <c r="W116" s="474"/>
      <c r="X116" s="474"/>
      <c r="Y116" s="474"/>
      <c r="Z116" s="474"/>
      <c r="AA116" s="474"/>
      <c r="AB116" s="474"/>
      <c r="AC116" s="475"/>
      <c r="AD116" s="652">
        <f t="shared" si="83"/>
        <v>0</v>
      </c>
      <c r="AE116" s="702">
        <f t="shared" si="84"/>
        <v>0</v>
      </c>
      <c r="AF116" s="474"/>
      <c r="AG116" s="477"/>
      <c r="AH116" s="477"/>
      <c r="AI116" s="477"/>
      <c r="AJ116" s="477"/>
      <c r="AK116" s="477"/>
      <c r="AL116" s="478"/>
      <c r="AM116" s="478"/>
      <c r="AN116" s="649">
        <f t="shared" si="85"/>
        <v>0</v>
      </c>
      <c r="AO116" s="545">
        <f t="shared" si="86"/>
        <v>0</v>
      </c>
      <c r="AP116" s="474"/>
      <c r="AQ116" s="474"/>
      <c r="AR116" s="474"/>
      <c r="AS116" s="474"/>
      <c r="AT116" s="474"/>
      <c r="AU116" s="474"/>
      <c r="AV116" s="475"/>
      <c r="AW116" s="456">
        <f t="shared" si="87"/>
        <v>0</v>
      </c>
      <c r="AX116" s="457">
        <f t="shared" si="88"/>
        <v>0</v>
      </c>
      <c r="AY116" s="474"/>
      <c r="AZ116" s="477"/>
      <c r="BA116" s="477"/>
      <c r="BB116" s="477"/>
      <c r="BC116" s="478"/>
      <c r="BD116" s="477"/>
      <c r="BE116" s="707"/>
      <c r="BF116" s="649">
        <f t="shared" si="89"/>
        <v>0</v>
      </c>
      <c r="BG116" s="465">
        <f t="shared" si="90"/>
        <v>0</v>
      </c>
      <c r="BH116" s="474"/>
      <c r="BI116" s="474"/>
      <c r="BJ116" s="474"/>
      <c r="BK116" s="474"/>
      <c r="BL116" s="474"/>
      <c r="BM116" s="474"/>
      <c r="BN116" s="474"/>
      <c r="BO116" s="474"/>
      <c r="BP116" s="475"/>
      <c r="BQ116" s="703">
        <f t="shared" si="91"/>
        <v>0</v>
      </c>
      <c r="BR116" s="457">
        <f t="shared" si="92"/>
        <v>0</v>
      </c>
      <c r="BS116" s="474"/>
      <c r="BT116" s="477"/>
      <c r="BU116" s="477"/>
      <c r="BV116" s="477"/>
      <c r="BW116" s="477"/>
      <c r="BX116" s="478"/>
      <c r="BY116" s="478"/>
      <c r="BZ116" s="478"/>
      <c r="CA116" s="548"/>
      <c r="CB116" s="486">
        <f t="shared" si="93"/>
        <v>0</v>
      </c>
      <c r="CC116" s="487">
        <f t="shared" si="94"/>
        <v>0</v>
      </c>
      <c r="CD116" s="653">
        <f t="shared" si="95"/>
        <v>0</v>
      </c>
      <c r="CE116" s="654">
        <f t="shared" si="95"/>
        <v>0</v>
      </c>
      <c r="CF116" s="655">
        <f t="shared" si="96"/>
        <v>0</v>
      </c>
      <c r="CG116" s="704">
        <f t="shared" si="96"/>
        <v>0</v>
      </c>
    </row>
    <row r="117" spans="1:85" ht="24" hidden="1">
      <c r="A117" s="708"/>
      <c r="B117" s="709"/>
      <c r="C117" s="710"/>
      <c r="D117" s="711"/>
      <c r="E117" s="711"/>
      <c r="F117" s="711"/>
      <c r="G117" s="711"/>
      <c r="H117" s="711"/>
      <c r="I117" s="711"/>
      <c r="J117" s="712"/>
      <c r="K117" s="713"/>
      <c r="L117" s="714"/>
      <c r="M117" s="715"/>
      <c r="N117" s="716"/>
      <c r="O117" s="716"/>
      <c r="P117" s="716"/>
      <c r="Q117" s="716"/>
      <c r="R117" s="716"/>
      <c r="S117" s="717"/>
      <c r="T117" s="718"/>
      <c r="U117" s="719"/>
      <c r="V117" s="715"/>
      <c r="W117" s="715"/>
      <c r="X117" s="715"/>
      <c r="Y117" s="715"/>
      <c r="Z117" s="715"/>
      <c r="AA117" s="715"/>
      <c r="AB117" s="715"/>
      <c r="AC117" s="720"/>
      <c r="AD117" s="721"/>
      <c r="AE117" s="722"/>
      <c r="AF117" s="715"/>
      <c r="AG117" s="716"/>
      <c r="AH117" s="716"/>
      <c r="AI117" s="716"/>
      <c r="AJ117" s="716"/>
      <c r="AK117" s="716"/>
      <c r="AL117" s="717"/>
      <c r="AM117" s="717"/>
      <c r="AN117" s="723"/>
      <c r="AO117" s="724" t="e">
        <f>#REF!+#REF!+#REF!+#REF!+AO98+AO85+AO28+AO6</f>
        <v>#REF!</v>
      </c>
      <c r="AP117" s="715"/>
      <c r="AQ117" s="715"/>
      <c r="AR117" s="715"/>
      <c r="AS117" s="715"/>
      <c r="AT117" s="715"/>
      <c r="AU117" s="715"/>
      <c r="AV117" s="720"/>
      <c r="AW117" s="721"/>
      <c r="AX117" s="725"/>
      <c r="AY117" s="715"/>
      <c r="AZ117" s="716"/>
      <c r="BA117" s="716"/>
      <c r="BB117" s="716"/>
      <c r="BC117" s="716"/>
      <c r="BD117" s="717"/>
      <c r="BE117" s="726"/>
      <c r="BF117" s="723"/>
      <c r="BG117" s="727"/>
      <c r="BH117" s="715"/>
      <c r="BI117" s="715"/>
      <c r="BJ117" s="715"/>
      <c r="BK117" s="715"/>
      <c r="BL117" s="715"/>
      <c r="BM117" s="715"/>
      <c r="BN117" s="715"/>
      <c r="BO117" s="715"/>
      <c r="BP117" s="720"/>
      <c r="BQ117" s="721"/>
      <c r="BR117" s="725"/>
      <c r="BS117" s="715"/>
      <c r="BT117" s="716"/>
      <c r="BU117" s="716"/>
      <c r="BV117" s="716"/>
      <c r="BW117" s="716"/>
      <c r="BX117" s="717"/>
      <c r="BY117" s="717"/>
      <c r="BZ117" s="717"/>
      <c r="CA117" s="717"/>
      <c r="CB117" s="723"/>
      <c r="CC117" s="728"/>
      <c r="CD117" s="720"/>
      <c r="CE117" s="729"/>
      <c r="CF117" s="730"/>
      <c r="CG117" s="731"/>
    </row>
    <row r="118" spans="1:85" ht="32.25" customHeight="1" thickBot="1">
      <c r="A118" s="732"/>
      <c r="B118" s="733" t="s">
        <v>83</v>
      </c>
      <c r="C118" s="734"/>
      <c r="D118" s="735"/>
      <c r="E118" s="736"/>
      <c r="F118" s="736"/>
      <c r="G118" s="736"/>
      <c r="H118" s="736"/>
      <c r="I118" s="736"/>
      <c r="J118" s="737"/>
      <c r="K118" s="738"/>
      <c r="L118" s="739">
        <f>SUM(L6,L28,L71,L85,L98)</f>
        <v>3080</v>
      </c>
      <c r="M118" s="740"/>
      <c r="N118" s="741"/>
      <c r="O118" s="741"/>
      <c r="P118" s="741"/>
      <c r="Q118" s="741"/>
      <c r="R118" s="741"/>
      <c r="S118" s="742"/>
      <c r="T118" s="743"/>
      <c r="U118" s="744">
        <f>SUM(U98,U85,U71,U28,U6)</f>
        <v>3656.84</v>
      </c>
      <c r="V118" s="740"/>
      <c r="W118" s="741"/>
      <c r="X118" s="741"/>
      <c r="Y118" s="741"/>
      <c r="Z118" s="741"/>
      <c r="AA118" s="741"/>
      <c r="AB118" s="741"/>
      <c r="AC118" s="742"/>
      <c r="AD118" s="745"/>
      <c r="AE118" s="744">
        <f>+AE98+AE85+AE28+AE6+AE71</f>
        <v>309.99</v>
      </c>
      <c r="AF118" s="740"/>
      <c r="AG118" s="741"/>
      <c r="AH118" s="741"/>
      <c r="AI118" s="741"/>
      <c r="AJ118" s="741"/>
      <c r="AK118" s="741"/>
      <c r="AL118" s="741"/>
      <c r="AM118" s="742"/>
      <c r="AN118" s="745"/>
      <c r="AO118" s="744">
        <f>+AO98+AO85+AO28+AO6+AO71</f>
        <v>562.65</v>
      </c>
      <c r="AP118" s="740"/>
      <c r="AQ118" s="741"/>
      <c r="AR118" s="741"/>
      <c r="AS118" s="741"/>
      <c r="AT118" s="741"/>
      <c r="AU118" s="741"/>
      <c r="AV118" s="742"/>
      <c r="AW118" s="745"/>
      <c r="AX118" s="746" t="e">
        <f>#REF!+AX98+AX85+AX28+AX6</f>
        <v>#REF!</v>
      </c>
      <c r="AY118" s="740"/>
      <c r="AZ118" s="741"/>
      <c r="BA118" s="741"/>
      <c r="BB118" s="741"/>
      <c r="BC118" s="741"/>
      <c r="BD118" s="741"/>
      <c r="BE118" s="742"/>
      <c r="BF118" s="745"/>
      <c r="BG118" s="747" t="e">
        <f>#REF!+BG98+BG85+BG28+BG6</f>
        <v>#REF!</v>
      </c>
      <c r="BH118" s="740"/>
      <c r="BI118" s="741"/>
      <c r="BJ118" s="741"/>
      <c r="BK118" s="741"/>
      <c r="BL118" s="741"/>
      <c r="BM118" s="741"/>
      <c r="BN118" s="741"/>
      <c r="BO118" s="741"/>
      <c r="BP118" s="741"/>
      <c r="BQ118" s="741"/>
      <c r="BR118" s="748" t="e">
        <f>#REF!+BR98+BR85+BR28+BR6</f>
        <v>#REF!</v>
      </c>
      <c r="BS118" s="741"/>
      <c r="BT118" s="741"/>
      <c r="BU118" s="741"/>
      <c r="BV118" s="741"/>
      <c r="BW118" s="741"/>
      <c r="BX118" s="741"/>
      <c r="BY118" s="741"/>
      <c r="BZ118" s="741"/>
      <c r="CA118" s="742"/>
      <c r="CB118" s="743"/>
      <c r="CC118" s="749" t="e">
        <f>#REF!+CC98+CC85+CC28+CC6</f>
        <v>#REF!</v>
      </c>
      <c r="CD118" s="740"/>
      <c r="CE118" s="856">
        <f>CE98+CE85+CE71+CE28+CE6</f>
        <v>9723.99</v>
      </c>
      <c r="CF118" s="750"/>
      <c r="CG118" s="853">
        <f>CG6+CG28+CG71+CG85</f>
        <v>11585.35</v>
      </c>
    </row>
    <row r="120" spans="1:85" ht="21">
      <c r="CF120" s="1192" t="s">
        <v>138</v>
      </c>
      <c r="CG120" s="1192"/>
    </row>
    <row r="121" spans="1:85" ht="21">
      <c r="CF121" s="751"/>
      <c r="CG121" s="751"/>
    </row>
    <row r="122" spans="1:85" ht="21">
      <c r="CF122" s="751"/>
      <c r="CG122" s="751"/>
    </row>
    <row r="123" spans="1:85" ht="21">
      <c r="CF123" s="751"/>
      <c r="CG123" s="751"/>
    </row>
    <row r="124" spans="1:85" ht="21">
      <c r="CF124" s="751"/>
      <c r="CG124" s="751"/>
    </row>
    <row r="125" spans="1:85" ht="21">
      <c r="CF125" s="1192" t="s">
        <v>139</v>
      </c>
      <c r="CG125" s="1192"/>
    </row>
  </sheetData>
  <autoFilter ref="A6:B62" xr:uid="{00000000-0009-0000-0000-000002000000}"/>
  <mergeCells count="33">
    <mergeCell ref="CD4:CE4"/>
    <mergeCell ref="CF4:CG4"/>
    <mergeCell ref="M5:S5"/>
    <mergeCell ref="V5:AC5"/>
    <mergeCell ref="AP5:AV5"/>
    <mergeCell ref="BS5:CA5"/>
    <mergeCell ref="CF125:CG125"/>
    <mergeCell ref="CF120:CG120"/>
    <mergeCell ref="BQ4:BR4"/>
    <mergeCell ref="M4:S4"/>
    <mergeCell ref="T4:U4"/>
    <mergeCell ref="V4:AC4"/>
    <mergeCell ref="AD4:AE4"/>
    <mergeCell ref="AF4:AM4"/>
    <mergeCell ref="AN4:AO4"/>
    <mergeCell ref="AP4:AV4"/>
    <mergeCell ref="AW4:AX4"/>
    <mergeCell ref="AY4:BE4"/>
    <mergeCell ref="BF4:BG4"/>
    <mergeCell ref="BH4:BP4"/>
    <mergeCell ref="BS4:CA4"/>
    <mergeCell ref="CB4:CC4"/>
    <mergeCell ref="N1:AC2"/>
    <mergeCell ref="AJ1:AK1"/>
    <mergeCell ref="AY2:BN2"/>
    <mergeCell ref="N3:AC3"/>
    <mergeCell ref="AY3:BN3"/>
    <mergeCell ref="A4:A5"/>
    <mergeCell ref="B4:B5"/>
    <mergeCell ref="D4:J4"/>
    <mergeCell ref="K4:L4"/>
    <mergeCell ref="A1:G2"/>
    <mergeCell ref="D5:J5"/>
  </mergeCells>
  <dataValidations disablePrompts="1" count="1">
    <dataValidation allowBlank="1" showInputMessage="1" showErrorMessage="1" promptTitle="Connector Label" prompt="If desired, label the connector to the next step. Use commas to separate multiple next steps, such as &quot;Yes,No&quot;." sqref="C5" xr:uid="{00000000-0002-0000-0200-000000000000}"/>
  </dataValidations>
  <pageMargins left="0.2" right="0.2" top="0.15" bottom="0.12" header="0.14000000000000001" footer="0.12"/>
  <pageSetup paperSize="9" scale="26" fitToHeight="0" orientation="landscape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95A50-6EFC-4305-A2E5-9092750B405E}">
  <sheetPr>
    <pageSetUpPr fitToPage="1"/>
  </sheetPr>
  <dimension ref="A1:X150"/>
  <sheetViews>
    <sheetView tabSelected="1" topLeftCell="A107" zoomScale="142" zoomScaleNormal="142" zoomScaleSheetLayoutView="50" workbookViewId="0">
      <selection activeCell="C122" sqref="C122"/>
    </sheetView>
  </sheetViews>
  <sheetFormatPr defaultRowHeight="19.5"/>
  <cols>
    <col min="2" max="2" width="21.3984375" customWidth="1"/>
    <col min="3" max="3" width="69.59765625" bestFit="1" customWidth="1"/>
    <col min="4" max="4" width="59.59765625" bestFit="1" customWidth="1"/>
    <col min="5" max="17" width="23.59765625" customWidth="1"/>
  </cols>
  <sheetData>
    <row r="1" spans="1:24" s="1" customFormat="1" ht="40.5" customHeight="1">
      <c r="A1" s="1240" t="s">
        <v>0</v>
      </c>
      <c r="B1" s="1240"/>
      <c r="C1" s="1240"/>
      <c r="D1" s="1240"/>
      <c r="E1" s="1240"/>
      <c r="F1" s="1240"/>
      <c r="G1" s="1241" t="s">
        <v>1</v>
      </c>
      <c r="H1" s="1241"/>
      <c r="I1" s="1241"/>
      <c r="J1" s="1241"/>
      <c r="K1" s="1241"/>
      <c r="L1" s="1241"/>
      <c r="M1" s="1241"/>
      <c r="N1" s="3"/>
      <c r="O1" s="3"/>
      <c r="P1" s="3"/>
      <c r="Q1" s="3"/>
    </row>
    <row r="2" spans="1:24" s="1" customFormat="1" ht="36.75" customHeight="1">
      <c r="A2" s="907" t="s">
        <v>2</v>
      </c>
      <c r="B2" s="907"/>
      <c r="C2" s="980"/>
      <c r="D2" s="907"/>
      <c r="E2" s="907"/>
      <c r="F2" s="2"/>
      <c r="G2" s="1241" t="s">
        <v>3</v>
      </c>
      <c r="H2" s="1241"/>
      <c r="I2" s="1241"/>
      <c r="J2" s="1241"/>
      <c r="K2" s="1241"/>
      <c r="L2" s="1241"/>
      <c r="M2" s="1241"/>
      <c r="N2" s="3"/>
      <c r="O2" s="3"/>
      <c r="P2" s="3"/>
      <c r="Q2" s="3"/>
    </row>
    <row r="3" spans="1:24" ht="21" customHeight="1">
      <c r="A3" s="1242" t="s">
        <v>4</v>
      </c>
      <c r="B3" s="1242"/>
      <c r="C3" s="1242"/>
      <c r="D3" s="1242"/>
      <c r="E3" s="1242"/>
      <c r="F3" s="4"/>
      <c r="G3" s="4"/>
      <c r="H3" s="5"/>
      <c r="I3" s="5"/>
      <c r="J3" s="5"/>
      <c r="K3" s="5"/>
      <c r="L3" s="5"/>
      <c r="M3" s="5"/>
      <c r="N3" s="5"/>
      <c r="O3" s="5"/>
      <c r="P3" s="5"/>
      <c r="Q3" s="5"/>
    </row>
    <row r="4" spans="1:24" ht="33.75" customHeight="1" thickBot="1">
      <c r="A4" s="1243" t="s">
        <v>431</v>
      </c>
      <c r="B4" s="1243"/>
      <c r="C4" s="1243"/>
      <c r="D4" s="1243"/>
      <c r="E4" s="1243"/>
      <c r="F4" s="1243"/>
      <c r="G4" s="1243"/>
      <c r="H4" s="1243"/>
      <c r="I4" s="1243"/>
      <c r="J4" s="1243"/>
      <c r="K4" s="1243"/>
      <c r="L4" s="1243"/>
      <c r="M4" s="1243"/>
      <c r="N4" s="1243"/>
      <c r="O4" s="1243"/>
      <c r="P4" s="1243"/>
      <c r="Q4" s="1243"/>
    </row>
    <row r="5" spans="1:24" ht="29.25" customHeight="1">
      <c r="A5" s="1230" t="s">
        <v>5</v>
      </c>
      <c r="B5" s="1306" t="s">
        <v>435</v>
      </c>
      <c r="C5" s="1232" t="s">
        <v>6</v>
      </c>
      <c r="D5" s="1233"/>
      <c r="E5" s="1236" t="s">
        <v>244</v>
      </c>
      <c r="F5" s="1005" t="s">
        <v>7</v>
      </c>
      <c r="G5" s="1230" t="s">
        <v>8</v>
      </c>
      <c r="H5" s="1238"/>
      <c r="I5" s="1239"/>
      <c r="J5" s="1230" t="s">
        <v>9</v>
      </c>
      <c r="K5" s="1238"/>
      <c r="L5" s="1239"/>
      <c r="M5" s="1230" t="s">
        <v>10</v>
      </c>
      <c r="N5" s="1239"/>
      <c r="O5" s="1230" t="s">
        <v>11</v>
      </c>
      <c r="P5" s="1239"/>
      <c r="Q5" s="1244"/>
    </row>
    <row r="6" spans="1:24" ht="29.25" customHeight="1" thickBot="1">
      <c r="A6" s="1231"/>
      <c r="B6" s="1316" t="s">
        <v>436</v>
      </c>
      <c r="C6" s="1234"/>
      <c r="D6" s="1235"/>
      <c r="E6" s="1237"/>
      <c r="F6" s="1006" t="s">
        <v>12</v>
      </c>
      <c r="G6" s="1231" t="s">
        <v>13</v>
      </c>
      <c r="H6" s="1246"/>
      <c r="I6" s="1020" t="s">
        <v>14</v>
      </c>
      <c r="J6" s="993" t="s">
        <v>15</v>
      </c>
      <c r="K6" s="994" t="s">
        <v>16</v>
      </c>
      <c r="L6" s="995" t="s">
        <v>14</v>
      </c>
      <c r="M6" s="993" t="s">
        <v>17</v>
      </c>
      <c r="N6" s="995" t="s">
        <v>14</v>
      </c>
      <c r="O6" s="993" t="s">
        <v>18</v>
      </c>
      <c r="P6" s="995" t="s">
        <v>14</v>
      </c>
      <c r="Q6" s="1245"/>
    </row>
    <row r="7" spans="1:24" ht="29.25" customHeight="1">
      <c r="A7" s="934" t="s">
        <v>19</v>
      </c>
      <c r="B7" s="1307"/>
      <c r="C7" s="997" t="s">
        <v>286</v>
      </c>
      <c r="D7" s="935" t="s">
        <v>162</v>
      </c>
      <c r="E7" s="936"/>
      <c r="F7" s="1007"/>
      <c r="G7" s="1021"/>
      <c r="H7" s="936"/>
      <c r="I7" s="1022">
        <f>SUM(I8:I25)</f>
        <v>2261.2399999999998</v>
      </c>
      <c r="J7" s="1031"/>
      <c r="K7" s="937"/>
      <c r="L7" s="1022">
        <f t="shared" ref="L7:P7" si="0">SUM(L8:L25)</f>
        <v>0</v>
      </c>
      <c r="M7" s="1042"/>
      <c r="N7" s="1022">
        <f t="shared" si="0"/>
        <v>568.79999999999995</v>
      </c>
      <c r="O7" s="1042"/>
      <c r="P7" s="1022">
        <f t="shared" si="0"/>
        <v>1692.44</v>
      </c>
      <c r="Q7" s="1046"/>
    </row>
    <row r="8" spans="1:24" ht="34.5" customHeight="1">
      <c r="A8" s="897">
        <v>1</v>
      </c>
      <c r="B8" s="1308" t="s">
        <v>437</v>
      </c>
      <c r="C8" s="1105" t="s">
        <v>287</v>
      </c>
      <c r="D8" s="898" t="s">
        <v>163</v>
      </c>
      <c r="E8" s="889"/>
      <c r="F8" s="1017">
        <v>0.44</v>
      </c>
      <c r="G8" s="1028">
        <v>0</v>
      </c>
      <c r="H8" s="939" t="s">
        <v>173</v>
      </c>
      <c r="I8" s="1029">
        <f>G8*F8</f>
        <v>0</v>
      </c>
      <c r="J8" s="1040">
        <f>F8</f>
        <v>0.44</v>
      </c>
      <c r="K8" s="938"/>
      <c r="L8" s="1029">
        <f>K8*J8</f>
        <v>0</v>
      </c>
      <c r="M8" s="1028"/>
      <c r="N8" s="1029">
        <f>F8*M8</f>
        <v>0</v>
      </c>
      <c r="O8" s="1028">
        <f t="shared" ref="O8:O25" si="1">G8+K8-M8</f>
        <v>0</v>
      </c>
      <c r="P8" s="1029">
        <f t="shared" ref="P8:P25" si="2">I8+L8-N8</f>
        <v>0</v>
      </c>
      <c r="Q8" s="1059"/>
    </row>
    <row r="9" spans="1:24" ht="36" customHeight="1">
      <c r="A9" s="897">
        <v>2</v>
      </c>
      <c r="B9" s="1308" t="s">
        <v>438</v>
      </c>
      <c r="C9" s="1105" t="s">
        <v>288</v>
      </c>
      <c r="D9" s="898" t="s">
        <v>164</v>
      </c>
      <c r="E9" s="889"/>
      <c r="F9" s="1017">
        <v>0.44</v>
      </c>
      <c r="G9" s="1028">
        <v>0</v>
      </c>
      <c r="H9" s="939" t="s">
        <v>173</v>
      </c>
      <c r="I9" s="1029">
        <f>G9*F9</f>
        <v>0</v>
      </c>
      <c r="J9" s="1040">
        <v>28</v>
      </c>
      <c r="K9" s="938"/>
      <c r="L9" s="1029">
        <f>K9*J9</f>
        <v>0</v>
      </c>
      <c r="M9" s="1028"/>
      <c r="N9" s="1029">
        <f>F9*M9</f>
        <v>0</v>
      </c>
      <c r="O9" s="1028">
        <f t="shared" si="1"/>
        <v>0</v>
      </c>
      <c r="P9" s="1029">
        <f t="shared" si="2"/>
        <v>0</v>
      </c>
      <c r="Q9" s="1059"/>
    </row>
    <row r="10" spans="1:24" ht="36" customHeight="1">
      <c r="A10" s="897">
        <v>3</v>
      </c>
      <c r="B10" s="1308" t="s">
        <v>440</v>
      </c>
      <c r="C10" s="1105" t="s">
        <v>382</v>
      </c>
      <c r="D10" s="898" t="s">
        <v>165</v>
      </c>
      <c r="E10" s="889"/>
      <c r="F10" s="1017">
        <v>0.71099999999999997</v>
      </c>
      <c r="G10" s="1028">
        <v>1000</v>
      </c>
      <c r="H10" s="939" t="s">
        <v>173</v>
      </c>
      <c r="I10" s="1029">
        <f t="shared" ref="I10:I24" si="3">G10*F10</f>
        <v>711</v>
      </c>
      <c r="J10" s="1040">
        <f>F10</f>
        <v>0.71099999999999997</v>
      </c>
      <c r="K10" s="938"/>
      <c r="L10" s="1029">
        <f t="shared" ref="L10:L42" si="4">K10*J10</f>
        <v>0</v>
      </c>
      <c r="M10" s="1028">
        <v>600</v>
      </c>
      <c r="N10" s="1029">
        <f t="shared" ref="N10:N25" si="5">F10*M10</f>
        <v>426.59999999999997</v>
      </c>
      <c r="O10" s="1028">
        <f t="shared" si="1"/>
        <v>400</v>
      </c>
      <c r="P10" s="1029">
        <f t="shared" si="2"/>
        <v>284.40000000000003</v>
      </c>
      <c r="Q10" s="1059"/>
      <c r="S10" t="s">
        <v>240</v>
      </c>
      <c r="T10" t="s">
        <v>239</v>
      </c>
      <c r="X10">
        <v>23.9</v>
      </c>
    </row>
    <row r="11" spans="1:24" ht="34.5" customHeight="1">
      <c r="A11" s="897">
        <v>4</v>
      </c>
      <c r="B11" s="1308" t="s">
        <v>441</v>
      </c>
      <c r="C11" s="1105" t="s">
        <v>383</v>
      </c>
      <c r="D11" s="898" t="s">
        <v>166</v>
      </c>
      <c r="E11" s="889"/>
      <c r="F11" s="1017">
        <v>0.71099999999999997</v>
      </c>
      <c r="G11" s="1028">
        <v>1000</v>
      </c>
      <c r="H11" s="939" t="s">
        <v>173</v>
      </c>
      <c r="I11" s="1029">
        <f t="shared" si="3"/>
        <v>711</v>
      </c>
      <c r="J11" s="1040">
        <f t="shared" ref="J11:J24" si="6">F11</f>
        <v>0.71099999999999997</v>
      </c>
      <c r="K11" s="938"/>
      <c r="L11" s="1029">
        <f t="shared" si="4"/>
        <v>0</v>
      </c>
      <c r="M11" s="1028">
        <v>200</v>
      </c>
      <c r="N11" s="1029">
        <f t="shared" si="5"/>
        <v>142.19999999999999</v>
      </c>
      <c r="O11" s="1028">
        <f t="shared" si="1"/>
        <v>800</v>
      </c>
      <c r="P11" s="1029">
        <f t="shared" si="2"/>
        <v>568.79999999999995</v>
      </c>
      <c r="Q11" s="1059"/>
    </row>
    <row r="12" spans="1:24" ht="36" customHeight="1">
      <c r="A12" s="897">
        <v>5</v>
      </c>
      <c r="B12" s="1308" t="s">
        <v>439</v>
      </c>
      <c r="C12" s="1105" t="s">
        <v>289</v>
      </c>
      <c r="D12" s="898" t="s">
        <v>150</v>
      </c>
      <c r="E12" s="889"/>
      <c r="F12" s="1017">
        <v>12</v>
      </c>
      <c r="G12" s="1028">
        <v>0</v>
      </c>
      <c r="H12" s="939" t="s">
        <v>23</v>
      </c>
      <c r="I12" s="1029">
        <f t="shared" si="3"/>
        <v>0</v>
      </c>
      <c r="J12" s="1040">
        <f t="shared" si="6"/>
        <v>12</v>
      </c>
      <c r="K12" s="938"/>
      <c r="L12" s="1029">
        <f t="shared" si="4"/>
        <v>0</v>
      </c>
      <c r="M12" s="1028"/>
      <c r="N12" s="1029">
        <f>F12*M12</f>
        <v>0</v>
      </c>
      <c r="O12" s="1028">
        <f t="shared" si="1"/>
        <v>0</v>
      </c>
      <c r="P12" s="1029">
        <f t="shared" si="2"/>
        <v>0</v>
      </c>
      <c r="Q12" s="1059"/>
    </row>
    <row r="13" spans="1:24" ht="33" customHeight="1">
      <c r="A13" s="897">
        <v>6</v>
      </c>
      <c r="B13" s="1308" t="s">
        <v>442</v>
      </c>
      <c r="C13" s="1105" t="s">
        <v>290</v>
      </c>
      <c r="D13" s="898" t="s">
        <v>44</v>
      </c>
      <c r="E13" s="889"/>
      <c r="F13" s="1017">
        <v>5</v>
      </c>
      <c r="G13" s="1028">
        <v>0</v>
      </c>
      <c r="H13" s="939" t="s">
        <v>23</v>
      </c>
      <c r="I13" s="1029">
        <f t="shared" si="3"/>
        <v>0</v>
      </c>
      <c r="J13" s="1040">
        <f t="shared" si="6"/>
        <v>5</v>
      </c>
      <c r="K13" s="938"/>
      <c r="L13" s="1029">
        <f t="shared" si="4"/>
        <v>0</v>
      </c>
      <c r="M13" s="1028"/>
      <c r="N13" s="1029">
        <f t="shared" si="5"/>
        <v>0</v>
      </c>
      <c r="O13" s="1028">
        <f t="shared" si="1"/>
        <v>0</v>
      </c>
      <c r="P13" s="1029">
        <f t="shared" si="2"/>
        <v>0</v>
      </c>
      <c r="Q13" s="1059"/>
    </row>
    <row r="14" spans="1:24" ht="31.5" customHeight="1">
      <c r="A14" s="897">
        <v>7</v>
      </c>
      <c r="B14" s="1308" t="s">
        <v>443</v>
      </c>
      <c r="C14" s="1105" t="s">
        <v>291</v>
      </c>
      <c r="D14" s="898" t="s">
        <v>167</v>
      </c>
      <c r="E14" s="889"/>
      <c r="F14" s="1017">
        <v>8.5</v>
      </c>
      <c r="G14" s="1028">
        <v>18</v>
      </c>
      <c r="H14" s="939" t="s">
        <v>174</v>
      </c>
      <c r="I14" s="1029">
        <f t="shared" si="3"/>
        <v>153</v>
      </c>
      <c r="J14" s="1040">
        <f t="shared" si="6"/>
        <v>8.5</v>
      </c>
      <c r="K14" s="938"/>
      <c r="L14" s="1029">
        <f t="shared" si="4"/>
        <v>0</v>
      </c>
      <c r="M14" s="1028"/>
      <c r="N14" s="1029">
        <f t="shared" si="5"/>
        <v>0</v>
      </c>
      <c r="O14" s="1028">
        <f t="shared" si="1"/>
        <v>18</v>
      </c>
      <c r="P14" s="1029">
        <f t="shared" si="2"/>
        <v>153</v>
      </c>
      <c r="Q14" s="1059"/>
    </row>
    <row r="15" spans="1:24" ht="30" customHeight="1">
      <c r="A15" s="897">
        <v>8</v>
      </c>
      <c r="B15" s="1308" t="s">
        <v>444</v>
      </c>
      <c r="C15" s="1105" t="s">
        <v>292</v>
      </c>
      <c r="D15" s="898" t="s">
        <v>168</v>
      </c>
      <c r="E15" s="889"/>
      <c r="F15" s="1017">
        <v>3.5</v>
      </c>
      <c r="G15" s="1028">
        <v>0</v>
      </c>
      <c r="H15" s="939" t="s">
        <v>174</v>
      </c>
      <c r="I15" s="1029">
        <f t="shared" si="3"/>
        <v>0</v>
      </c>
      <c r="J15" s="1040">
        <f t="shared" si="6"/>
        <v>3.5</v>
      </c>
      <c r="K15" s="938"/>
      <c r="L15" s="1029">
        <f>K15*J15</f>
        <v>0</v>
      </c>
      <c r="M15" s="1028"/>
      <c r="N15" s="1029">
        <f t="shared" si="5"/>
        <v>0</v>
      </c>
      <c r="O15" s="1028">
        <f t="shared" si="1"/>
        <v>0</v>
      </c>
      <c r="P15" s="1029">
        <f t="shared" si="2"/>
        <v>0</v>
      </c>
      <c r="Q15" s="1059"/>
    </row>
    <row r="16" spans="1:24" ht="34.5" customHeight="1">
      <c r="A16" s="897">
        <v>9</v>
      </c>
      <c r="B16" s="1308" t="s">
        <v>445</v>
      </c>
      <c r="C16" s="1105" t="s">
        <v>293</v>
      </c>
      <c r="D16" s="898" t="s">
        <v>169</v>
      </c>
      <c r="E16" s="889"/>
      <c r="F16" s="1017">
        <v>75</v>
      </c>
      <c r="G16" s="1028">
        <v>2</v>
      </c>
      <c r="H16" s="939" t="s">
        <v>152</v>
      </c>
      <c r="I16" s="1029">
        <f t="shared" si="3"/>
        <v>150</v>
      </c>
      <c r="J16" s="1040">
        <v>15</v>
      </c>
      <c r="K16" s="938"/>
      <c r="L16" s="1029">
        <f t="shared" si="4"/>
        <v>0</v>
      </c>
      <c r="M16" s="1028"/>
      <c r="N16" s="1029">
        <f>J16*M16</f>
        <v>0</v>
      </c>
      <c r="O16" s="1028">
        <f t="shared" si="1"/>
        <v>2</v>
      </c>
      <c r="P16" s="1029">
        <f t="shared" si="2"/>
        <v>150</v>
      </c>
      <c r="Q16" s="1059"/>
    </row>
    <row r="17" spans="1:17" ht="31.5" customHeight="1">
      <c r="A17" s="897">
        <v>10</v>
      </c>
      <c r="B17" s="1308" t="s">
        <v>446</v>
      </c>
      <c r="C17" s="1105" t="s">
        <v>384</v>
      </c>
      <c r="D17" s="898" t="s">
        <v>170</v>
      </c>
      <c r="E17" s="889"/>
      <c r="F17" s="1017">
        <v>5</v>
      </c>
      <c r="G17" s="1028">
        <v>10</v>
      </c>
      <c r="H17" s="939" t="s">
        <v>175</v>
      </c>
      <c r="I17" s="1029">
        <f t="shared" si="3"/>
        <v>50</v>
      </c>
      <c r="J17" s="1040">
        <f t="shared" si="6"/>
        <v>5</v>
      </c>
      <c r="K17" s="938"/>
      <c r="L17" s="1029">
        <f t="shared" si="4"/>
        <v>0</v>
      </c>
      <c r="M17" s="1028"/>
      <c r="N17" s="1029">
        <f t="shared" si="5"/>
        <v>0</v>
      </c>
      <c r="O17" s="1028">
        <f t="shared" si="1"/>
        <v>10</v>
      </c>
      <c r="P17" s="1029">
        <f t="shared" si="2"/>
        <v>50</v>
      </c>
      <c r="Q17" s="1059"/>
    </row>
    <row r="18" spans="1:17" ht="31.5" customHeight="1">
      <c r="A18" s="897">
        <v>11</v>
      </c>
      <c r="B18" s="1308" t="s">
        <v>447</v>
      </c>
      <c r="C18" s="1105" t="s">
        <v>401</v>
      </c>
      <c r="D18" s="898" t="s">
        <v>171</v>
      </c>
      <c r="E18" s="889"/>
      <c r="F18" s="1017">
        <v>13.76</v>
      </c>
      <c r="G18" s="1028">
        <v>24</v>
      </c>
      <c r="H18" s="939" t="s">
        <v>176</v>
      </c>
      <c r="I18" s="1029">
        <f t="shared" si="3"/>
        <v>330.24</v>
      </c>
      <c r="J18" s="1040">
        <f t="shared" si="6"/>
        <v>13.76</v>
      </c>
      <c r="K18" s="938"/>
      <c r="L18" s="1029">
        <f>K18*J18</f>
        <v>0</v>
      </c>
      <c r="M18" s="1028"/>
      <c r="N18" s="1029">
        <f t="shared" si="5"/>
        <v>0</v>
      </c>
      <c r="O18" s="1028">
        <f t="shared" si="1"/>
        <v>24</v>
      </c>
      <c r="P18" s="1029">
        <f t="shared" si="2"/>
        <v>330.24</v>
      </c>
      <c r="Q18" s="1059"/>
    </row>
    <row r="19" spans="1:17" ht="28.5" customHeight="1">
      <c r="A19" s="897">
        <v>12</v>
      </c>
      <c r="B19" s="1308" t="s">
        <v>448</v>
      </c>
      <c r="C19" s="1105" t="s">
        <v>402</v>
      </c>
      <c r="D19" s="898" t="s">
        <v>172</v>
      </c>
      <c r="E19" s="889"/>
      <c r="F19" s="1017">
        <v>13</v>
      </c>
      <c r="G19" s="1028">
        <v>12</v>
      </c>
      <c r="H19" s="939" t="s">
        <v>176</v>
      </c>
      <c r="I19" s="1029">
        <f t="shared" si="3"/>
        <v>156</v>
      </c>
      <c r="J19" s="1040">
        <f t="shared" si="6"/>
        <v>13</v>
      </c>
      <c r="K19" s="938"/>
      <c r="L19" s="1029">
        <f t="shared" ref="L19:L25" si="7">K19*J19</f>
        <v>0</v>
      </c>
      <c r="M19" s="1028"/>
      <c r="N19" s="1029">
        <f t="shared" si="5"/>
        <v>0</v>
      </c>
      <c r="O19" s="1028">
        <f t="shared" si="1"/>
        <v>12</v>
      </c>
      <c r="P19" s="1029">
        <f t="shared" si="2"/>
        <v>156</v>
      </c>
      <c r="Q19" s="1059"/>
    </row>
    <row r="20" spans="1:17" ht="31.5" customHeight="1">
      <c r="A20" s="897">
        <v>13</v>
      </c>
      <c r="B20" s="1308" t="s">
        <v>449</v>
      </c>
      <c r="C20" s="1105" t="s">
        <v>407</v>
      </c>
      <c r="D20" s="898" t="s">
        <v>413</v>
      </c>
      <c r="E20" s="889"/>
      <c r="F20" s="1017">
        <v>32.093023255813954</v>
      </c>
      <c r="G20" s="1028">
        <v>0</v>
      </c>
      <c r="H20" s="939" t="s">
        <v>25</v>
      </c>
      <c r="I20" s="1029">
        <f t="shared" si="3"/>
        <v>0</v>
      </c>
      <c r="J20" s="1040">
        <f t="shared" si="6"/>
        <v>32.093023255813954</v>
      </c>
      <c r="K20" s="938"/>
      <c r="L20" s="1029">
        <f t="shared" si="7"/>
        <v>0</v>
      </c>
      <c r="M20" s="1028"/>
      <c r="N20" s="1029">
        <f t="shared" si="5"/>
        <v>0</v>
      </c>
      <c r="O20" s="1028">
        <f t="shared" si="1"/>
        <v>0</v>
      </c>
      <c r="P20" s="1029">
        <f t="shared" si="2"/>
        <v>0</v>
      </c>
      <c r="Q20" s="1059"/>
    </row>
    <row r="21" spans="1:17" ht="31.5" customHeight="1">
      <c r="A21" s="897">
        <v>14</v>
      </c>
      <c r="B21" s="1308" t="s">
        <v>450</v>
      </c>
      <c r="C21" s="1105" t="s">
        <v>408</v>
      </c>
      <c r="D21" s="898" t="s">
        <v>412</v>
      </c>
      <c r="E21" s="889"/>
      <c r="F21" s="1017">
        <v>65.116279069767444</v>
      </c>
      <c r="G21" s="1028">
        <v>0</v>
      </c>
      <c r="H21" s="939" t="s">
        <v>25</v>
      </c>
      <c r="I21" s="1029">
        <f t="shared" si="3"/>
        <v>0</v>
      </c>
      <c r="J21" s="1040">
        <f t="shared" si="6"/>
        <v>65.116279069767444</v>
      </c>
      <c r="K21" s="938"/>
      <c r="L21" s="1029">
        <f t="shared" si="7"/>
        <v>0</v>
      </c>
      <c r="M21" s="1028"/>
      <c r="N21" s="1029">
        <f t="shared" si="5"/>
        <v>0</v>
      </c>
      <c r="O21" s="1028">
        <f t="shared" si="1"/>
        <v>0</v>
      </c>
      <c r="P21" s="1029">
        <f t="shared" si="2"/>
        <v>0</v>
      </c>
      <c r="Q21" s="1059"/>
    </row>
    <row r="22" spans="1:17" ht="31.5" customHeight="1">
      <c r="A22" s="897">
        <v>15</v>
      </c>
      <c r="B22" s="1308" t="s">
        <v>451</v>
      </c>
      <c r="C22" s="1105" t="s">
        <v>409</v>
      </c>
      <c r="D22" s="898" t="s">
        <v>414</v>
      </c>
      <c r="E22" s="889"/>
      <c r="F22" s="1017">
        <v>139.53488372093022</v>
      </c>
      <c r="G22" s="1028">
        <v>0</v>
      </c>
      <c r="H22" s="939" t="s">
        <v>25</v>
      </c>
      <c r="I22" s="1029">
        <f t="shared" si="3"/>
        <v>0</v>
      </c>
      <c r="J22" s="1040">
        <f t="shared" si="6"/>
        <v>139.53488372093022</v>
      </c>
      <c r="K22" s="938"/>
      <c r="L22" s="1029">
        <f t="shared" si="7"/>
        <v>0</v>
      </c>
      <c r="M22" s="1028"/>
      <c r="N22" s="1029">
        <f t="shared" si="5"/>
        <v>0</v>
      </c>
      <c r="O22" s="1028">
        <f t="shared" si="1"/>
        <v>0</v>
      </c>
      <c r="P22" s="1029">
        <f t="shared" si="2"/>
        <v>0</v>
      </c>
      <c r="Q22" s="1059"/>
    </row>
    <row r="23" spans="1:17" ht="31.5" customHeight="1">
      <c r="A23" s="897">
        <v>16</v>
      </c>
      <c r="B23" s="1308" t="s">
        <v>452</v>
      </c>
      <c r="C23" s="1105" t="s">
        <v>410</v>
      </c>
      <c r="D23" s="898" t="s">
        <v>415</v>
      </c>
      <c r="E23" s="889"/>
      <c r="F23" s="1017">
        <v>232.55813953488371</v>
      </c>
      <c r="G23" s="1028">
        <v>0</v>
      </c>
      <c r="H23" s="939" t="s">
        <v>25</v>
      </c>
      <c r="I23" s="1029">
        <f t="shared" si="3"/>
        <v>0</v>
      </c>
      <c r="J23" s="1040">
        <f t="shared" si="6"/>
        <v>232.55813953488371</v>
      </c>
      <c r="K23" s="938"/>
      <c r="L23" s="1029">
        <f t="shared" si="7"/>
        <v>0</v>
      </c>
      <c r="M23" s="1028"/>
      <c r="N23" s="1029">
        <f t="shared" si="5"/>
        <v>0</v>
      </c>
      <c r="O23" s="1028">
        <f t="shared" si="1"/>
        <v>0</v>
      </c>
      <c r="P23" s="1029">
        <f t="shared" si="2"/>
        <v>0</v>
      </c>
      <c r="Q23" s="1059"/>
    </row>
    <row r="24" spans="1:17" ht="29.25">
      <c r="A24" s="897">
        <v>17</v>
      </c>
      <c r="B24" s="1308" t="s">
        <v>453</v>
      </c>
      <c r="C24" s="1105" t="s">
        <v>411</v>
      </c>
      <c r="D24" s="898" t="s">
        <v>416</v>
      </c>
      <c r="E24" s="889"/>
      <c r="F24" s="1017">
        <v>306.97674418604652</v>
      </c>
      <c r="G24" s="1028">
        <v>0</v>
      </c>
      <c r="H24" s="939" t="s">
        <v>25</v>
      </c>
      <c r="I24" s="1029">
        <f t="shared" si="3"/>
        <v>0</v>
      </c>
      <c r="J24" s="1040">
        <f t="shared" si="6"/>
        <v>306.97674418604652</v>
      </c>
      <c r="K24" s="938"/>
      <c r="L24" s="1029">
        <f t="shared" si="7"/>
        <v>0</v>
      </c>
      <c r="M24" s="1028"/>
      <c r="N24" s="1029">
        <f t="shared" si="5"/>
        <v>0</v>
      </c>
      <c r="O24" s="1028">
        <f t="shared" si="1"/>
        <v>0</v>
      </c>
      <c r="P24" s="1029">
        <f t="shared" si="2"/>
        <v>0</v>
      </c>
      <c r="Q24" s="1059"/>
    </row>
    <row r="25" spans="1:17" ht="1.5" hidden="1" customHeight="1">
      <c r="A25" s="897"/>
      <c r="B25" s="1308"/>
      <c r="C25" s="1001"/>
      <c r="D25" s="898"/>
      <c r="E25" s="889"/>
      <c r="F25" s="1017"/>
      <c r="G25" s="1028">
        <v>0</v>
      </c>
      <c r="H25" s="939"/>
      <c r="I25" s="1029"/>
      <c r="J25" s="1040"/>
      <c r="K25" s="938"/>
      <c r="L25" s="1029">
        <f t="shared" si="7"/>
        <v>0</v>
      </c>
      <c r="M25" s="1028"/>
      <c r="N25" s="1029">
        <f t="shared" si="5"/>
        <v>0</v>
      </c>
      <c r="O25" s="1028">
        <f t="shared" si="1"/>
        <v>0</v>
      </c>
      <c r="P25" s="1029">
        <f t="shared" si="2"/>
        <v>0</v>
      </c>
      <c r="Q25" s="1059"/>
    </row>
    <row r="26" spans="1:17" ht="27.75" customHeight="1">
      <c r="A26" s="932" t="s">
        <v>26</v>
      </c>
      <c r="B26" s="932"/>
      <c r="C26" s="1002" t="s">
        <v>377</v>
      </c>
      <c r="D26" s="930" t="s">
        <v>177</v>
      </c>
      <c r="E26" s="931"/>
      <c r="F26" s="1010"/>
      <c r="G26" s="929"/>
      <c r="H26" s="931"/>
      <c r="I26" s="933">
        <f>SUM(I27:I54)</f>
        <v>8962.327906976745</v>
      </c>
      <c r="J26" s="1033"/>
      <c r="K26" s="932">
        <v>0</v>
      </c>
      <c r="L26" s="933">
        <f>SUM(L27:L54)</f>
        <v>0</v>
      </c>
      <c r="M26" s="929"/>
      <c r="N26" s="933">
        <f>SUM(N27:N54)</f>
        <v>370.23</v>
      </c>
      <c r="O26" s="929"/>
      <c r="P26" s="933">
        <f>SUM(P27:P54)</f>
        <v>8592.0979069767454</v>
      </c>
      <c r="Q26" s="1048"/>
    </row>
    <row r="27" spans="1:17" ht="29.25">
      <c r="A27" s="897">
        <v>1</v>
      </c>
      <c r="B27" s="1308" t="s">
        <v>454</v>
      </c>
      <c r="C27" s="1105" t="s">
        <v>296</v>
      </c>
      <c r="D27" s="898" t="s">
        <v>178</v>
      </c>
      <c r="E27" s="1017"/>
      <c r="F27" s="1017">
        <v>5.3488372093023253</v>
      </c>
      <c r="G27" s="1028">
        <v>175</v>
      </c>
      <c r="H27" s="939" t="s">
        <v>152</v>
      </c>
      <c r="I27" s="1029">
        <f>G27*F27</f>
        <v>936.04651162790697</v>
      </c>
      <c r="J27" s="1040">
        <f>F27</f>
        <v>5.3488372093023253</v>
      </c>
      <c r="K27" s="938"/>
      <c r="L27" s="1029">
        <f>K27*J27</f>
        <v>0</v>
      </c>
      <c r="M27" s="1028"/>
      <c r="N27" s="1029">
        <f>F27*M27</f>
        <v>0</v>
      </c>
      <c r="O27" s="1028">
        <f>G27+K27-M27</f>
        <v>175</v>
      </c>
      <c r="P27" s="1029">
        <f t="shared" ref="P27:P48" si="8">I27+L27-N27</f>
        <v>936.04651162790697</v>
      </c>
      <c r="Q27" s="1106"/>
    </row>
    <row r="28" spans="1:17" ht="29.25">
      <c r="A28" s="897">
        <v>2</v>
      </c>
      <c r="B28" s="1308" t="s">
        <v>457</v>
      </c>
      <c r="C28" s="1105" t="s">
        <v>297</v>
      </c>
      <c r="D28" s="898" t="s">
        <v>179</v>
      </c>
      <c r="E28" s="938"/>
      <c r="F28" s="1017">
        <v>5.3488372093023253</v>
      </c>
      <c r="G28" s="1028">
        <v>20</v>
      </c>
      <c r="H28" s="939" t="s">
        <v>152</v>
      </c>
      <c r="I28" s="1029">
        <f>G28*F28</f>
        <v>106.9767441860465</v>
      </c>
      <c r="J28" s="1040">
        <f>F28</f>
        <v>5.3488372093023253</v>
      </c>
      <c r="K28" s="938"/>
      <c r="L28" s="1029">
        <f>K28*J28</f>
        <v>0</v>
      </c>
      <c r="M28" s="1028"/>
      <c r="N28" s="1029">
        <f>F28*M28</f>
        <v>0</v>
      </c>
      <c r="O28" s="1028">
        <f t="shared" ref="O28:O54" si="9">G28+K28-M28</f>
        <v>20</v>
      </c>
      <c r="P28" s="1029">
        <f t="shared" si="8"/>
        <v>106.9767441860465</v>
      </c>
      <c r="Q28" s="1106"/>
    </row>
    <row r="29" spans="1:17" ht="29.25">
      <c r="A29" s="897">
        <v>3</v>
      </c>
      <c r="B29" s="1308" t="s">
        <v>458</v>
      </c>
      <c r="C29" s="1105" t="s">
        <v>298</v>
      </c>
      <c r="D29" s="898" t="s">
        <v>180</v>
      </c>
      <c r="E29" s="938"/>
      <c r="F29" s="1017">
        <v>5.3488372093023253</v>
      </c>
      <c r="G29" s="1028">
        <v>20</v>
      </c>
      <c r="H29" s="939" t="s">
        <v>152</v>
      </c>
      <c r="I29" s="1029">
        <f t="shared" ref="I29:I54" si="10">G29*F29</f>
        <v>106.9767441860465</v>
      </c>
      <c r="J29" s="1040">
        <f t="shared" ref="J29:J42" si="11">F29</f>
        <v>5.3488372093023253</v>
      </c>
      <c r="K29" s="938"/>
      <c r="L29" s="1029">
        <f t="shared" si="4"/>
        <v>0</v>
      </c>
      <c r="M29" s="1028"/>
      <c r="N29" s="1029">
        <f t="shared" ref="N29:N38" si="12">F29*M29</f>
        <v>0</v>
      </c>
      <c r="O29" s="1028">
        <f t="shared" si="9"/>
        <v>20</v>
      </c>
      <c r="P29" s="1029">
        <f t="shared" si="8"/>
        <v>106.9767441860465</v>
      </c>
      <c r="Q29" s="1106"/>
    </row>
    <row r="30" spans="1:17" ht="29.25">
      <c r="A30" s="897">
        <v>4</v>
      </c>
      <c r="B30" s="1308" t="s">
        <v>459</v>
      </c>
      <c r="C30" s="1105" t="s">
        <v>299</v>
      </c>
      <c r="D30" s="898" t="s">
        <v>181</v>
      </c>
      <c r="E30" s="938"/>
      <c r="F30" s="1017">
        <v>5.3488372093023253</v>
      </c>
      <c r="G30" s="1028">
        <v>20</v>
      </c>
      <c r="H30" s="939" t="s">
        <v>152</v>
      </c>
      <c r="I30" s="1029">
        <f t="shared" si="10"/>
        <v>106.9767441860465</v>
      </c>
      <c r="J30" s="1040">
        <f t="shared" si="11"/>
        <v>5.3488372093023253</v>
      </c>
      <c r="K30" s="938"/>
      <c r="L30" s="1029">
        <f t="shared" si="4"/>
        <v>0</v>
      </c>
      <c r="M30" s="1028"/>
      <c r="N30" s="1029">
        <f>F30*M30</f>
        <v>0</v>
      </c>
      <c r="O30" s="1028">
        <f t="shared" si="9"/>
        <v>20</v>
      </c>
      <c r="P30" s="1029">
        <f t="shared" si="8"/>
        <v>106.9767441860465</v>
      </c>
      <c r="Q30" s="1106"/>
    </row>
    <row r="31" spans="1:17" ht="29.25">
      <c r="A31" s="897">
        <v>5</v>
      </c>
      <c r="B31" s="1308" t="s">
        <v>460</v>
      </c>
      <c r="C31" s="1105" t="s">
        <v>300</v>
      </c>
      <c r="D31" s="898" t="s">
        <v>424</v>
      </c>
      <c r="E31" s="1017"/>
      <c r="F31" s="1017">
        <f>12500000/21500/50</f>
        <v>11.627906976744187</v>
      </c>
      <c r="G31" s="1028">
        <v>0</v>
      </c>
      <c r="H31" s="939" t="s">
        <v>152</v>
      </c>
      <c r="I31" s="1029">
        <f t="shared" si="10"/>
        <v>0</v>
      </c>
      <c r="J31" s="1040">
        <f t="shared" si="11"/>
        <v>11.627906976744187</v>
      </c>
      <c r="K31" s="938"/>
      <c r="L31" s="1029">
        <f t="shared" si="4"/>
        <v>0</v>
      </c>
      <c r="M31" s="1028"/>
      <c r="N31" s="1029">
        <f t="shared" si="12"/>
        <v>0</v>
      </c>
      <c r="O31" s="1028">
        <f t="shared" si="9"/>
        <v>0</v>
      </c>
      <c r="P31" s="1029">
        <f t="shared" si="8"/>
        <v>0</v>
      </c>
      <c r="Q31" s="1106"/>
    </row>
    <row r="32" spans="1:17" ht="29.25">
      <c r="A32" s="897">
        <v>6</v>
      </c>
      <c r="B32" s="1308" t="s">
        <v>461</v>
      </c>
      <c r="C32" s="1105" t="s">
        <v>301</v>
      </c>
      <c r="D32" s="898" t="s">
        <v>278</v>
      </c>
      <c r="E32" s="938"/>
      <c r="F32" s="1017">
        <v>7.2</v>
      </c>
      <c r="G32" s="1028">
        <v>0</v>
      </c>
      <c r="H32" s="939" t="s">
        <v>152</v>
      </c>
      <c r="I32" s="1029"/>
      <c r="J32" s="1040">
        <f t="shared" si="11"/>
        <v>7.2</v>
      </c>
      <c r="K32" s="938"/>
      <c r="L32" s="1029">
        <f t="shared" si="4"/>
        <v>0</v>
      </c>
      <c r="M32" s="1028"/>
      <c r="N32" s="1029">
        <f t="shared" si="12"/>
        <v>0</v>
      </c>
      <c r="O32" s="1028">
        <f t="shared" si="9"/>
        <v>0</v>
      </c>
      <c r="P32" s="1029">
        <f t="shared" si="8"/>
        <v>0</v>
      </c>
      <c r="Q32" s="1106"/>
    </row>
    <row r="33" spans="1:17" ht="29.25">
      <c r="A33" s="897">
        <v>7</v>
      </c>
      <c r="B33" s="1308" t="s">
        <v>462</v>
      </c>
      <c r="C33" s="1105" t="s">
        <v>302</v>
      </c>
      <c r="D33" s="898" t="s">
        <v>425</v>
      </c>
      <c r="E33" s="938"/>
      <c r="F33" s="1017">
        <f>12500000/21500/50</f>
        <v>11.627906976744187</v>
      </c>
      <c r="G33" s="1028">
        <v>53</v>
      </c>
      <c r="H33" s="939" t="s">
        <v>152</v>
      </c>
      <c r="I33" s="1029">
        <f t="shared" si="10"/>
        <v>616.27906976744191</v>
      </c>
      <c r="J33" s="1040">
        <f t="shared" si="11"/>
        <v>11.627906976744187</v>
      </c>
      <c r="K33" s="938"/>
      <c r="L33" s="1029">
        <f t="shared" si="4"/>
        <v>0</v>
      </c>
      <c r="M33" s="1028"/>
      <c r="N33" s="1029">
        <f t="shared" si="12"/>
        <v>0</v>
      </c>
      <c r="O33" s="1028">
        <f t="shared" si="9"/>
        <v>53</v>
      </c>
      <c r="P33" s="1029">
        <f t="shared" si="8"/>
        <v>616.27906976744191</v>
      </c>
      <c r="Q33" s="1106"/>
    </row>
    <row r="34" spans="1:17" ht="29.25">
      <c r="A34" s="897">
        <v>8</v>
      </c>
      <c r="B34" s="1308" t="s">
        <v>463</v>
      </c>
      <c r="C34" s="1105" t="s">
        <v>303</v>
      </c>
      <c r="D34" s="898" t="s">
        <v>184</v>
      </c>
      <c r="E34" s="938"/>
      <c r="F34" s="1017">
        <f>12500000/21500/50</f>
        <v>11.627906976744187</v>
      </c>
      <c r="G34" s="1028">
        <v>26</v>
      </c>
      <c r="H34" s="939" t="s">
        <v>152</v>
      </c>
      <c r="I34" s="1029">
        <f t="shared" si="10"/>
        <v>302.32558139534888</v>
      </c>
      <c r="J34" s="1040">
        <f t="shared" si="11"/>
        <v>11.627906976744187</v>
      </c>
      <c r="K34" s="938"/>
      <c r="L34" s="1029">
        <f t="shared" si="4"/>
        <v>0</v>
      </c>
      <c r="M34" s="1028"/>
      <c r="N34" s="1029">
        <f t="shared" si="12"/>
        <v>0</v>
      </c>
      <c r="O34" s="1028">
        <f t="shared" si="9"/>
        <v>26</v>
      </c>
      <c r="P34" s="1029">
        <f t="shared" si="8"/>
        <v>302.32558139534888</v>
      </c>
      <c r="Q34" s="1106"/>
    </row>
    <row r="35" spans="1:17" ht="29.25">
      <c r="A35" s="897">
        <v>9</v>
      </c>
      <c r="B35" s="1308" t="s">
        <v>464</v>
      </c>
      <c r="C35" s="1105" t="s">
        <v>304</v>
      </c>
      <c r="D35" s="898" t="s">
        <v>185</v>
      </c>
      <c r="E35" s="938"/>
      <c r="F35" s="1017">
        <v>7</v>
      </c>
      <c r="G35" s="1028">
        <v>48</v>
      </c>
      <c r="H35" s="939" t="s">
        <v>152</v>
      </c>
      <c r="I35" s="1029">
        <f t="shared" si="10"/>
        <v>336</v>
      </c>
      <c r="J35" s="1040">
        <f t="shared" si="11"/>
        <v>7</v>
      </c>
      <c r="K35" s="938"/>
      <c r="L35" s="1029">
        <f t="shared" si="4"/>
        <v>0</v>
      </c>
      <c r="M35" s="1028"/>
      <c r="N35" s="1029">
        <f>M35*F35</f>
        <v>0</v>
      </c>
      <c r="O35" s="1028">
        <f t="shared" si="9"/>
        <v>48</v>
      </c>
      <c r="P35" s="1029">
        <f t="shared" si="8"/>
        <v>336</v>
      </c>
      <c r="Q35" s="1106"/>
    </row>
    <row r="36" spans="1:17" ht="29.25">
      <c r="A36" s="897">
        <v>10</v>
      </c>
      <c r="B36" s="1308" t="s">
        <v>465</v>
      </c>
      <c r="C36" s="1105" t="s">
        <v>305</v>
      </c>
      <c r="D36" s="898" t="s">
        <v>426</v>
      </c>
      <c r="E36" s="938"/>
      <c r="F36" s="1017">
        <f>12500000/21500/50</f>
        <v>11.627906976744187</v>
      </c>
      <c r="G36" s="1028">
        <v>98</v>
      </c>
      <c r="H36" s="939" t="s">
        <v>152</v>
      </c>
      <c r="I36" s="1029">
        <f t="shared" si="10"/>
        <v>1139.5348837209303</v>
      </c>
      <c r="J36" s="1040">
        <f t="shared" si="11"/>
        <v>11.627906976744187</v>
      </c>
      <c r="K36" s="938"/>
      <c r="L36" s="1029">
        <f t="shared" si="4"/>
        <v>0</v>
      </c>
      <c r="M36" s="1028"/>
      <c r="N36" s="1029">
        <f t="shared" si="12"/>
        <v>0</v>
      </c>
      <c r="O36" s="1028">
        <f t="shared" si="9"/>
        <v>98</v>
      </c>
      <c r="P36" s="1029">
        <f t="shared" si="8"/>
        <v>1139.5348837209303</v>
      </c>
      <c r="Q36" s="1106"/>
    </row>
    <row r="37" spans="1:17" ht="29.25">
      <c r="A37" s="897">
        <v>11</v>
      </c>
      <c r="B37" s="1308" t="s">
        <v>455</v>
      </c>
      <c r="C37" s="1105" t="s">
        <v>306</v>
      </c>
      <c r="D37" s="898" t="s">
        <v>187</v>
      </c>
      <c r="E37" s="938"/>
      <c r="F37" s="1017">
        <v>7.63</v>
      </c>
      <c r="G37" s="1028">
        <v>78</v>
      </c>
      <c r="H37" s="939" t="s">
        <v>152</v>
      </c>
      <c r="I37" s="1029">
        <f t="shared" si="10"/>
        <v>595.14</v>
      </c>
      <c r="J37" s="1040">
        <f t="shared" si="11"/>
        <v>7.63</v>
      </c>
      <c r="K37" s="938"/>
      <c r="L37" s="1029">
        <f t="shared" si="4"/>
        <v>0</v>
      </c>
      <c r="M37" s="1028"/>
      <c r="N37" s="1029">
        <f t="shared" si="12"/>
        <v>0</v>
      </c>
      <c r="O37" s="1028">
        <f t="shared" si="9"/>
        <v>78</v>
      </c>
      <c r="P37" s="1029">
        <f t="shared" si="8"/>
        <v>595.14</v>
      </c>
      <c r="Q37" s="1106"/>
    </row>
    <row r="38" spans="1:17" ht="29.25">
      <c r="A38" s="897">
        <v>12</v>
      </c>
      <c r="B38" s="1308" t="s">
        <v>466</v>
      </c>
      <c r="C38" s="1105" t="s">
        <v>307</v>
      </c>
      <c r="D38" s="898" t="s">
        <v>427</v>
      </c>
      <c r="E38" s="938"/>
      <c r="F38" s="1017">
        <f>12500000/21500/50</f>
        <v>11.627906976744187</v>
      </c>
      <c r="G38" s="1028">
        <v>48</v>
      </c>
      <c r="H38" s="939" t="s">
        <v>152</v>
      </c>
      <c r="I38" s="1029">
        <f t="shared" si="10"/>
        <v>558.13953488372101</v>
      </c>
      <c r="J38" s="1040">
        <f t="shared" si="11"/>
        <v>11.627906976744187</v>
      </c>
      <c r="K38" s="938"/>
      <c r="L38" s="1029">
        <f t="shared" si="4"/>
        <v>0</v>
      </c>
      <c r="M38" s="1028"/>
      <c r="N38" s="1029">
        <f t="shared" si="12"/>
        <v>0</v>
      </c>
      <c r="O38" s="1028">
        <f t="shared" si="9"/>
        <v>48</v>
      </c>
      <c r="P38" s="1029">
        <f t="shared" si="8"/>
        <v>558.13953488372101</v>
      </c>
      <c r="Q38" s="1106"/>
    </row>
    <row r="39" spans="1:17" ht="29.25">
      <c r="A39" s="897">
        <v>13</v>
      </c>
      <c r="B39" s="1308" t="s">
        <v>467</v>
      </c>
      <c r="C39" s="1105" t="s">
        <v>308</v>
      </c>
      <c r="D39" s="898" t="s">
        <v>189</v>
      </c>
      <c r="E39" s="938"/>
      <c r="F39" s="1017">
        <v>8.58</v>
      </c>
      <c r="G39" s="1028">
        <v>32</v>
      </c>
      <c r="H39" s="939" t="s">
        <v>152</v>
      </c>
      <c r="I39" s="1029">
        <f t="shared" si="10"/>
        <v>274.56</v>
      </c>
      <c r="J39" s="1040">
        <f t="shared" si="11"/>
        <v>8.58</v>
      </c>
      <c r="K39" s="938"/>
      <c r="L39" s="1029">
        <f t="shared" si="4"/>
        <v>0</v>
      </c>
      <c r="M39" s="1028"/>
      <c r="N39" s="1029">
        <f>F39*M39</f>
        <v>0</v>
      </c>
      <c r="O39" s="1028">
        <f t="shared" si="9"/>
        <v>32</v>
      </c>
      <c r="P39" s="1029">
        <f t="shared" si="8"/>
        <v>274.56</v>
      </c>
      <c r="Q39" s="1106"/>
    </row>
    <row r="40" spans="1:17" ht="29.25">
      <c r="A40" s="897">
        <v>14</v>
      </c>
      <c r="B40" s="1308" t="s">
        <v>468</v>
      </c>
      <c r="C40" s="1105" t="s">
        <v>309</v>
      </c>
      <c r="D40" s="898" t="s">
        <v>190</v>
      </c>
      <c r="E40" s="938"/>
      <c r="F40" s="1017">
        <v>24</v>
      </c>
      <c r="G40" s="1028">
        <v>20</v>
      </c>
      <c r="H40" s="939" t="s">
        <v>152</v>
      </c>
      <c r="I40" s="1029">
        <f t="shared" si="10"/>
        <v>480</v>
      </c>
      <c r="J40" s="1040">
        <f t="shared" si="11"/>
        <v>24</v>
      </c>
      <c r="K40" s="938"/>
      <c r="L40" s="1029">
        <f t="shared" si="4"/>
        <v>0</v>
      </c>
      <c r="M40" s="1028"/>
      <c r="N40" s="1029">
        <f t="shared" ref="N40:N54" si="13">F40*M40</f>
        <v>0</v>
      </c>
      <c r="O40" s="1028">
        <f t="shared" si="9"/>
        <v>20</v>
      </c>
      <c r="P40" s="1029">
        <f>I40+L40-N40</f>
        <v>480</v>
      </c>
      <c r="Q40" s="1106"/>
    </row>
    <row r="41" spans="1:17" ht="29.25">
      <c r="A41" s="897">
        <v>15</v>
      </c>
      <c r="B41" s="1308" t="s">
        <v>469</v>
      </c>
      <c r="C41" s="1105" t="s">
        <v>310</v>
      </c>
      <c r="D41" s="898" t="s">
        <v>277</v>
      </c>
      <c r="E41" s="938"/>
      <c r="F41" s="1017">
        <v>13.5</v>
      </c>
      <c r="G41" s="1028">
        <v>0</v>
      </c>
      <c r="H41" s="939"/>
      <c r="I41" s="1029"/>
      <c r="J41" s="1040">
        <f t="shared" si="11"/>
        <v>13.5</v>
      </c>
      <c r="K41" s="938"/>
      <c r="L41" s="1029">
        <f t="shared" si="4"/>
        <v>0</v>
      </c>
      <c r="M41" s="1028"/>
      <c r="N41" s="1029">
        <f t="shared" si="13"/>
        <v>0</v>
      </c>
      <c r="O41" s="1028">
        <f t="shared" si="9"/>
        <v>0</v>
      </c>
      <c r="P41" s="1029">
        <f>I41+L41-N41</f>
        <v>0</v>
      </c>
      <c r="Q41" s="1106"/>
    </row>
    <row r="42" spans="1:17" ht="29.25">
      <c r="A42" s="897">
        <v>16</v>
      </c>
      <c r="B42" s="1308" t="s">
        <v>470</v>
      </c>
      <c r="C42" s="1105"/>
      <c r="D42" s="898" t="s">
        <v>419</v>
      </c>
      <c r="E42" s="938"/>
      <c r="F42" s="1017">
        <f>7000000/21500/10</f>
        <v>32.558139534883722</v>
      </c>
      <c r="G42" s="1028">
        <v>10</v>
      </c>
      <c r="H42" s="939"/>
      <c r="I42" s="1029"/>
      <c r="J42" s="1040">
        <f t="shared" si="11"/>
        <v>32.558139534883722</v>
      </c>
      <c r="K42" s="938"/>
      <c r="L42" s="1029">
        <f t="shared" si="4"/>
        <v>0</v>
      </c>
      <c r="M42" s="1028"/>
      <c r="N42" s="1029">
        <f t="shared" si="13"/>
        <v>0</v>
      </c>
      <c r="O42" s="1028">
        <f t="shared" si="9"/>
        <v>10</v>
      </c>
      <c r="P42" s="1029">
        <f>I42+L42-N42</f>
        <v>0</v>
      </c>
      <c r="Q42" s="1106"/>
    </row>
    <row r="43" spans="1:17" ht="29.25">
      <c r="A43" s="897">
        <v>17</v>
      </c>
      <c r="B43" s="1308" t="s">
        <v>471</v>
      </c>
      <c r="C43" s="1105" t="s">
        <v>311</v>
      </c>
      <c r="D43" s="898" t="s">
        <v>191</v>
      </c>
      <c r="E43" s="938"/>
      <c r="F43" s="1017">
        <v>16.489999999999998</v>
      </c>
      <c r="G43" s="1028">
        <v>12</v>
      </c>
      <c r="H43" s="939" t="s">
        <v>152</v>
      </c>
      <c r="I43" s="1029">
        <f t="shared" si="10"/>
        <v>197.88</v>
      </c>
      <c r="J43" s="1040">
        <f>F43</f>
        <v>16.489999999999998</v>
      </c>
      <c r="K43" s="938"/>
      <c r="L43" s="1029">
        <f>K43*J43</f>
        <v>0</v>
      </c>
      <c r="M43" s="1028"/>
      <c r="N43" s="1029">
        <f>M43*F43</f>
        <v>0</v>
      </c>
      <c r="O43" s="1028">
        <f t="shared" si="9"/>
        <v>12</v>
      </c>
      <c r="P43" s="1029">
        <f t="shared" si="8"/>
        <v>197.88</v>
      </c>
      <c r="Q43" s="1106"/>
    </row>
    <row r="44" spans="1:17" ht="29.25">
      <c r="A44" s="897">
        <v>18</v>
      </c>
      <c r="B44" s="1308" t="s">
        <v>472</v>
      </c>
      <c r="C44" s="1105" t="s">
        <v>385</v>
      </c>
      <c r="D44" s="898" t="s">
        <v>312</v>
      </c>
      <c r="E44" s="938"/>
      <c r="F44" s="1017">
        <v>9.0299999999999994</v>
      </c>
      <c r="G44" s="1028">
        <v>6</v>
      </c>
      <c r="H44" s="939" t="s">
        <v>152</v>
      </c>
      <c r="I44" s="1029">
        <f t="shared" si="10"/>
        <v>54.179999999999993</v>
      </c>
      <c r="J44" s="1040">
        <v>9.0299999999999994</v>
      </c>
      <c r="K44" s="938"/>
      <c r="L44" s="1029">
        <f>K44*J44</f>
        <v>0</v>
      </c>
      <c r="M44" s="1028">
        <v>6</v>
      </c>
      <c r="N44" s="1029">
        <f t="shared" si="13"/>
        <v>54.179999999999993</v>
      </c>
      <c r="O44" s="1028">
        <f t="shared" si="9"/>
        <v>0</v>
      </c>
      <c r="P44" s="1029">
        <f>I44+L44-N44</f>
        <v>0</v>
      </c>
      <c r="Q44" s="1106"/>
    </row>
    <row r="45" spans="1:17" ht="29.25">
      <c r="A45" s="897">
        <v>19</v>
      </c>
      <c r="B45" s="1308" t="s">
        <v>473</v>
      </c>
      <c r="C45" s="1105" t="s">
        <v>386</v>
      </c>
      <c r="D45" s="898" t="s">
        <v>313</v>
      </c>
      <c r="E45" s="938"/>
      <c r="F45" s="1017">
        <v>9.0299999999999994</v>
      </c>
      <c r="G45" s="1028">
        <v>13</v>
      </c>
      <c r="H45" s="939" t="s">
        <v>152</v>
      </c>
      <c r="I45" s="1029">
        <f t="shared" si="10"/>
        <v>117.38999999999999</v>
      </c>
      <c r="J45" s="1040">
        <f t="shared" ref="J45:J46" si="14">F45</f>
        <v>9.0299999999999994</v>
      </c>
      <c r="K45" s="938"/>
      <c r="L45" s="1029">
        <f t="shared" ref="L45:L46" si="15">K45*J45</f>
        <v>0</v>
      </c>
      <c r="M45" s="1028">
        <v>13</v>
      </c>
      <c r="N45" s="1029">
        <f t="shared" si="13"/>
        <v>117.38999999999999</v>
      </c>
      <c r="O45" s="1028">
        <f t="shared" si="9"/>
        <v>0</v>
      </c>
      <c r="P45" s="1029">
        <f t="shared" si="8"/>
        <v>0</v>
      </c>
      <c r="Q45" s="1106"/>
    </row>
    <row r="46" spans="1:17" ht="29.25">
      <c r="A46" s="897">
        <v>20</v>
      </c>
      <c r="B46" s="1308" t="s">
        <v>474</v>
      </c>
      <c r="C46" s="1105" t="s">
        <v>387</v>
      </c>
      <c r="D46" s="898" t="s">
        <v>314</v>
      </c>
      <c r="E46" s="938"/>
      <c r="F46" s="1017">
        <v>9.0299999999999994</v>
      </c>
      <c r="G46" s="1028">
        <v>63</v>
      </c>
      <c r="H46" s="939" t="s">
        <v>152</v>
      </c>
      <c r="I46" s="1029">
        <f t="shared" si="10"/>
        <v>568.89</v>
      </c>
      <c r="J46" s="1040">
        <f t="shared" si="14"/>
        <v>9.0299999999999994</v>
      </c>
      <c r="K46" s="938"/>
      <c r="L46" s="1029">
        <f t="shared" si="15"/>
        <v>0</v>
      </c>
      <c r="M46" s="1028">
        <v>10</v>
      </c>
      <c r="N46" s="1029">
        <f t="shared" si="13"/>
        <v>90.3</v>
      </c>
      <c r="O46" s="1028">
        <f t="shared" si="9"/>
        <v>53</v>
      </c>
      <c r="P46" s="1029">
        <f t="shared" si="8"/>
        <v>478.59</v>
      </c>
      <c r="Q46" s="1106"/>
    </row>
    <row r="47" spans="1:17" ht="29.25">
      <c r="A47" s="897">
        <v>21</v>
      </c>
      <c r="B47" s="1308" t="s">
        <v>456</v>
      </c>
      <c r="C47" s="1105" t="s">
        <v>388</v>
      </c>
      <c r="D47" s="898" t="s">
        <v>315</v>
      </c>
      <c r="E47" s="938"/>
      <c r="F47" s="1017">
        <v>9.0299999999999994</v>
      </c>
      <c r="G47" s="1028">
        <v>109</v>
      </c>
      <c r="H47" s="939" t="s">
        <v>152</v>
      </c>
      <c r="I47" s="1029">
        <f t="shared" si="10"/>
        <v>984.27</v>
      </c>
      <c r="J47" s="1040">
        <f>F47</f>
        <v>9.0299999999999994</v>
      </c>
      <c r="K47" s="938"/>
      <c r="L47" s="1029">
        <f>K47*J47</f>
        <v>0</v>
      </c>
      <c r="M47" s="1028">
        <v>10</v>
      </c>
      <c r="N47" s="1029">
        <f t="shared" si="13"/>
        <v>90.3</v>
      </c>
      <c r="O47" s="1028">
        <f t="shared" si="9"/>
        <v>99</v>
      </c>
      <c r="P47" s="1029">
        <f t="shared" si="8"/>
        <v>893.97</v>
      </c>
      <c r="Q47" s="1106"/>
    </row>
    <row r="48" spans="1:17" ht="29.25">
      <c r="A48" s="897">
        <v>22</v>
      </c>
      <c r="B48" s="1308" t="s">
        <v>475</v>
      </c>
      <c r="C48" s="1105" t="s">
        <v>389</v>
      </c>
      <c r="D48" s="898" t="s">
        <v>316</v>
      </c>
      <c r="E48" s="938"/>
      <c r="F48" s="1017">
        <v>9.0299999999999994</v>
      </c>
      <c r="G48" s="1028">
        <v>99</v>
      </c>
      <c r="H48" s="939" t="s">
        <v>152</v>
      </c>
      <c r="I48" s="1029">
        <f t="shared" si="10"/>
        <v>893.96999999999991</v>
      </c>
      <c r="J48" s="1040">
        <f t="shared" ref="J48:J52" si="16">F48</f>
        <v>9.0299999999999994</v>
      </c>
      <c r="K48" s="938"/>
      <c r="L48" s="1029">
        <f t="shared" ref="L48:L54" si="17">K48*J48</f>
        <v>0</v>
      </c>
      <c r="M48" s="1028">
        <v>2</v>
      </c>
      <c r="N48" s="1029">
        <f t="shared" si="13"/>
        <v>18.059999999999999</v>
      </c>
      <c r="O48" s="1028">
        <f t="shared" si="9"/>
        <v>97</v>
      </c>
      <c r="P48" s="1029">
        <f t="shared" si="8"/>
        <v>875.91</v>
      </c>
      <c r="Q48" s="1106"/>
    </row>
    <row r="49" spans="1:17" ht="29.25">
      <c r="A49" s="897">
        <v>23</v>
      </c>
      <c r="B49" s="1308" t="s">
        <v>476</v>
      </c>
      <c r="C49" s="1105" t="s">
        <v>390</v>
      </c>
      <c r="D49" s="898" t="s">
        <v>317</v>
      </c>
      <c r="E49" s="938"/>
      <c r="F49" s="1017">
        <v>9.0299999999999994</v>
      </c>
      <c r="G49" s="1028">
        <v>44</v>
      </c>
      <c r="H49" s="939" t="s">
        <v>152</v>
      </c>
      <c r="I49" s="1029">
        <f t="shared" si="10"/>
        <v>397.32</v>
      </c>
      <c r="J49" s="1040">
        <f t="shared" si="16"/>
        <v>9.0299999999999994</v>
      </c>
      <c r="K49" s="938"/>
      <c r="L49" s="1029">
        <f t="shared" si="17"/>
        <v>0</v>
      </c>
      <c r="M49" s="1028"/>
      <c r="N49" s="1029">
        <f t="shared" si="13"/>
        <v>0</v>
      </c>
      <c r="O49" s="1028">
        <f t="shared" si="9"/>
        <v>44</v>
      </c>
      <c r="P49" s="1029">
        <f>I49+L49-N49</f>
        <v>397.32</v>
      </c>
      <c r="Q49" s="1106"/>
    </row>
    <row r="50" spans="1:17" ht="29.25">
      <c r="A50" s="897">
        <v>24</v>
      </c>
      <c r="B50" s="1308" t="s">
        <v>477</v>
      </c>
      <c r="C50" s="1105"/>
      <c r="D50" s="898" t="s">
        <v>420</v>
      </c>
      <c r="E50" s="938"/>
      <c r="F50" s="1017">
        <f>3000000/21500/20</f>
        <v>6.9767441860465116</v>
      </c>
      <c r="G50" s="1028"/>
      <c r="H50" s="939" t="s">
        <v>152</v>
      </c>
      <c r="I50" s="1029">
        <f t="shared" si="10"/>
        <v>0</v>
      </c>
      <c r="J50" s="1040">
        <f t="shared" si="16"/>
        <v>6.9767441860465116</v>
      </c>
      <c r="K50" s="938"/>
      <c r="L50" s="1029">
        <f t="shared" si="17"/>
        <v>0</v>
      </c>
      <c r="M50" s="1028"/>
      <c r="N50" s="1029">
        <f t="shared" si="13"/>
        <v>0</v>
      </c>
      <c r="O50" s="1028">
        <f t="shared" si="9"/>
        <v>0</v>
      </c>
      <c r="P50" s="1029">
        <f t="shared" ref="P50:P52" si="18">I50+L50-N50</f>
        <v>0</v>
      </c>
      <c r="Q50" s="1106"/>
    </row>
    <row r="51" spans="1:17" ht="29.25">
      <c r="A51" s="897">
        <v>25</v>
      </c>
      <c r="B51" s="1308" t="s">
        <v>478</v>
      </c>
      <c r="C51" s="1105"/>
      <c r="D51" s="898" t="s">
        <v>421</v>
      </c>
      <c r="E51" s="938"/>
      <c r="F51" s="1017">
        <f>14000000/21500/20</f>
        <v>32.558139534883722</v>
      </c>
      <c r="G51" s="1028"/>
      <c r="H51" s="939" t="s">
        <v>152</v>
      </c>
      <c r="I51" s="1029">
        <f t="shared" si="10"/>
        <v>0</v>
      </c>
      <c r="J51" s="1040">
        <f t="shared" si="16"/>
        <v>32.558139534883722</v>
      </c>
      <c r="K51" s="938"/>
      <c r="L51" s="1029">
        <f t="shared" si="17"/>
        <v>0</v>
      </c>
      <c r="M51" s="1028"/>
      <c r="N51" s="1029">
        <f t="shared" si="13"/>
        <v>0</v>
      </c>
      <c r="O51" s="1028">
        <f t="shared" si="9"/>
        <v>0</v>
      </c>
      <c r="P51" s="1029">
        <f t="shared" si="18"/>
        <v>0</v>
      </c>
      <c r="Q51" s="1106"/>
    </row>
    <row r="52" spans="1:17" ht="29.25">
      <c r="A52" s="897">
        <v>26</v>
      </c>
      <c r="B52" s="1308" t="s">
        <v>479</v>
      </c>
      <c r="C52" s="1105"/>
      <c r="D52" s="898" t="s">
        <v>422</v>
      </c>
      <c r="E52" s="938"/>
      <c r="F52" s="1017">
        <f>180000/21500/5</f>
        <v>1.6744186046511629</v>
      </c>
      <c r="G52" s="1028">
        <v>5</v>
      </c>
      <c r="H52" s="939" t="s">
        <v>152</v>
      </c>
      <c r="I52" s="1029">
        <f t="shared" si="10"/>
        <v>8.3720930232558146</v>
      </c>
      <c r="J52" s="1040">
        <f t="shared" si="16"/>
        <v>1.6744186046511629</v>
      </c>
      <c r="K52" s="938"/>
      <c r="L52" s="1029">
        <f t="shared" si="17"/>
        <v>0</v>
      </c>
      <c r="M52" s="1028"/>
      <c r="N52" s="1029">
        <f t="shared" si="13"/>
        <v>0</v>
      </c>
      <c r="O52" s="1028">
        <f t="shared" si="9"/>
        <v>5</v>
      </c>
      <c r="P52" s="1029">
        <f t="shared" si="18"/>
        <v>8.3720930232558146</v>
      </c>
      <c r="Q52" s="1106"/>
    </row>
    <row r="53" spans="1:17" ht="29.25">
      <c r="A53" s="897">
        <v>27</v>
      </c>
      <c r="B53" s="1308" t="s">
        <v>480</v>
      </c>
      <c r="C53" s="1105" t="s">
        <v>318</v>
      </c>
      <c r="D53" s="898" t="s">
        <v>192</v>
      </c>
      <c r="E53" s="938"/>
      <c r="F53" s="1017">
        <v>21.5</v>
      </c>
      <c r="G53" s="1028">
        <v>7</v>
      </c>
      <c r="H53" s="939" t="s">
        <v>152</v>
      </c>
      <c r="I53" s="1029">
        <f t="shared" si="10"/>
        <v>150.5</v>
      </c>
      <c r="J53" s="1040">
        <f>F53</f>
        <v>21.5</v>
      </c>
      <c r="K53" s="938"/>
      <c r="L53" s="1029">
        <f t="shared" si="17"/>
        <v>0</v>
      </c>
      <c r="M53" s="1028"/>
      <c r="N53" s="1029">
        <f>M53*F53</f>
        <v>0</v>
      </c>
      <c r="O53" s="1028">
        <f t="shared" si="9"/>
        <v>7</v>
      </c>
      <c r="P53" s="1029">
        <f>I53+L53-N53</f>
        <v>150.5</v>
      </c>
      <c r="Q53" s="1106"/>
    </row>
    <row r="54" spans="1:17" ht="29.25">
      <c r="A54" s="897">
        <v>28</v>
      </c>
      <c r="B54" s="1308" t="s">
        <v>481</v>
      </c>
      <c r="C54" s="1105" t="s">
        <v>319</v>
      </c>
      <c r="D54" s="898" t="s">
        <v>193</v>
      </c>
      <c r="E54" s="938"/>
      <c r="F54" s="1017">
        <v>2.5499999999999998</v>
      </c>
      <c r="G54" s="1028">
        <v>12</v>
      </c>
      <c r="H54" s="939" t="s">
        <v>194</v>
      </c>
      <c r="I54" s="1029">
        <f t="shared" si="10"/>
        <v>30.599999999999998</v>
      </c>
      <c r="J54" s="1040">
        <f>F54</f>
        <v>2.5499999999999998</v>
      </c>
      <c r="K54" s="938"/>
      <c r="L54" s="1029">
        <f t="shared" si="17"/>
        <v>0</v>
      </c>
      <c r="M54" s="1028"/>
      <c r="N54" s="1029">
        <f t="shared" si="13"/>
        <v>0</v>
      </c>
      <c r="O54" s="1028">
        <f t="shared" si="9"/>
        <v>12</v>
      </c>
      <c r="P54" s="1029">
        <f>I54+L54-N54</f>
        <v>30.599999999999998</v>
      </c>
      <c r="Q54" s="1106"/>
    </row>
    <row r="55" spans="1:17" ht="26.25" customHeight="1">
      <c r="A55" s="1064" t="s">
        <v>38</v>
      </c>
      <c r="B55" s="1309"/>
      <c r="C55" s="1002" t="s">
        <v>380</v>
      </c>
      <c r="D55" s="930" t="s">
        <v>195</v>
      </c>
      <c r="E55" s="931"/>
      <c r="F55" s="1010"/>
      <c r="G55" s="1026">
        <v>0</v>
      </c>
      <c r="H55" s="931"/>
      <c r="I55" s="933">
        <f>SUM(I56:I66)</f>
        <v>2931.4799999999996</v>
      </c>
      <c r="J55" s="1036"/>
      <c r="K55" s="932">
        <v>0</v>
      </c>
      <c r="L55" s="933">
        <f>SUM(L56:L66)</f>
        <v>2230.91</v>
      </c>
      <c r="M55" s="1033"/>
      <c r="N55" s="933">
        <f>SUM(N56:N66)</f>
        <v>1</v>
      </c>
      <c r="O55" s="1026">
        <v>0</v>
      </c>
      <c r="P55" s="933">
        <f>SUM(P56:P66)</f>
        <v>5161.3900000000003</v>
      </c>
      <c r="Q55" s="1051"/>
    </row>
    <row r="56" spans="1:17" ht="29.25">
      <c r="A56" s="897">
        <v>1</v>
      </c>
      <c r="B56" s="1308" t="s">
        <v>482</v>
      </c>
      <c r="C56" s="1105" t="s">
        <v>326</v>
      </c>
      <c r="D56" s="898" t="s">
        <v>196</v>
      </c>
      <c r="E56" s="938"/>
      <c r="F56" s="1017">
        <v>5</v>
      </c>
      <c r="G56" s="1028">
        <v>10</v>
      </c>
      <c r="H56" s="939" t="s">
        <v>207</v>
      </c>
      <c r="I56" s="1029">
        <f t="shared" ref="I56:I66" si="19">F56*G56</f>
        <v>50</v>
      </c>
      <c r="J56" s="1040">
        <f t="shared" ref="J56:J66" si="20">F56</f>
        <v>5</v>
      </c>
      <c r="K56" s="938"/>
      <c r="L56" s="1029">
        <f>J56*K56</f>
        <v>0</v>
      </c>
      <c r="M56" s="1028"/>
      <c r="N56" s="1029">
        <f>M56*J56</f>
        <v>0</v>
      </c>
      <c r="O56" s="1028">
        <f>G56+K56-M56</f>
        <v>10</v>
      </c>
      <c r="P56" s="1029">
        <f>I56+L56-N56</f>
        <v>50</v>
      </c>
      <c r="Q56" s="1106"/>
    </row>
    <row r="57" spans="1:17" ht="29.25">
      <c r="A57" s="897">
        <v>2</v>
      </c>
      <c r="B57" s="1308" t="s">
        <v>483</v>
      </c>
      <c r="C57" s="1105" t="s">
        <v>321</v>
      </c>
      <c r="D57" s="898" t="s">
        <v>197</v>
      </c>
      <c r="E57" s="938"/>
      <c r="F57" s="1017">
        <v>32.33</v>
      </c>
      <c r="G57" s="1028">
        <v>20</v>
      </c>
      <c r="H57" s="939" t="s">
        <v>207</v>
      </c>
      <c r="I57" s="1029">
        <f t="shared" si="19"/>
        <v>646.59999999999991</v>
      </c>
      <c r="J57" s="1040">
        <f t="shared" si="20"/>
        <v>32.33</v>
      </c>
      <c r="K57" s="938"/>
      <c r="L57" s="1029">
        <f t="shared" ref="L57:L66" si="21">K57*J57</f>
        <v>0</v>
      </c>
      <c r="M57" s="1028"/>
      <c r="N57" s="1029">
        <f t="shared" ref="N57:N66" si="22">F57*M57</f>
        <v>0</v>
      </c>
      <c r="O57" s="1028">
        <f t="shared" ref="O57:O66" si="23">G57+K57-M57</f>
        <v>20</v>
      </c>
      <c r="P57" s="1029">
        <f t="shared" ref="P57:P66" si="24">I57+L57-N57</f>
        <v>646.59999999999991</v>
      </c>
      <c r="Q57" s="1106"/>
    </row>
    <row r="58" spans="1:17" ht="29.25">
      <c r="A58" s="897">
        <v>3</v>
      </c>
      <c r="B58" s="1308" t="s">
        <v>484</v>
      </c>
      <c r="C58" s="1105" t="s">
        <v>322</v>
      </c>
      <c r="D58" s="898" t="s">
        <v>198</v>
      </c>
      <c r="E58" s="938"/>
      <c r="F58" s="1017">
        <v>17.03</v>
      </c>
      <c r="G58" s="1028">
        <v>50</v>
      </c>
      <c r="H58" s="939" t="s">
        <v>23</v>
      </c>
      <c r="I58" s="1029">
        <f t="shared" si="19"/>
        <v>851.5</v>
      </c>
      <c r="J58" s="1040">
        <f t="shared" si="20"/>
        <v>17.03</v>
      </c>
      <c r="K58" s="938">
        <v>125</v>
      </c>
      <c r="L58" s="1029">
        <f t="shared" si="21"/>
        <v>2128.75</v>
      </c>
      <c r="M58" s="1028"/>
      <c r="N58" s="1029">
        <f t="shared" si="22"/>
        <v>0</v>
      </c>
      <c r="O58" s="1028">
        <f t="shared" si="23"/>
        <v>175</v>
      </c>
      <c r="P58" s="1029">
        <f t="shared" si="24"/>
        <v>2980.25</v>
      </c>
      <c r="Q58" s="1106"/>
    </row>
    <row r="59" spans="1:17" ht="29.25">
      <c r="A59" s="897">
        <v>4</v>
      </c>
      <c r="B59" s="1308" t="s">
        <v>485</v>
      </c>
      <c r="C59" s="1105" t="s">
        <v>429</v>
      </c>
      <c r="D59" s="898" t="s">
        <v>428</v>
      </c>
      <c r="E59" s="938"/>
      <c r="F59" s="1017">
        <v>46.8</v>
      </c>
      <c r="G59" s="1028">
        <v>17</v>
      </c>
      <c r="H59" s="939" t="s">
        <v>207</v>
      </c>
      <c r="I59" s="1029">
        <f t="shared" si="19"/>
        <v>795.59999999999991</v>
      </c>
      <c r="J59" s="1040">
        <f t="shared" si="20"/>
        <v>46.8</v>
      </c>
      <c r="K59" s="938"/>
      <c r="L59" s="1029">
        <f t="shared" si="21"/>
        <v>0</v>
      </c>
      <c r="M59" s="1028"/>
      <c r="N59" s="1029">
        <f t="shared" si="22"/>
        <v>0</v>
      </c>
      <c r="O59" s="1028">
        <f t="shared" si="23"/>
        <v>17</v>
      </c>
      <c r="P59" s="1029">
        <f t="shared" si="24"/>
        <v>795.59999999999991</v>
      </c>
      <c r="Q59" s="1106"/>
    </row>
    <row r="60" spans="1:17" ht="29.25">
      <c r="A60" s="897">
        <v>5</v>
      </c>
      <c r="B60" s="1308" t="s">
        <v>486</v>
      </c>
      <c r="C60" s="1105" t="s">
        <v>324</v>
      </c>
      <c r="D60" s="898" t="s">
        <v>200</v>
      </c>
      <c r="E60" s="938"/>
      <c r="F60" s="1017">
        <v>19.170000000000002</v>
      </c>
      <c r="G60" s="1028">
        <v>6</v>
      </c>
      <c r="H60" s="939" t="s">
        <v>207</v>
      </c>
      <c r="I60" s="1029">
        <f t="shared" si="19"/>
        <v>115.02000000000001</v>
      </c>
      <c r="J60" s="1040">
        <f t="shared" si="20"/>
        <v>19.170000000000002</v>
      </c>
      <c r="K60" s="938"/>
      <c r="L60" s="1029">
        <f t="shared" si="21"/>
        <v>0</v>
      </c>
      <c r="M60" s="1028"/>
      <c r="N60" s="1029">
        <f t="shared" si="22"/>
        <v>0</v>
      </c>
      <c r="O60" s="1028">
        <f t="shared" si="23"/>
        <v>6</v>
      </c>
      <c r="P60" s="1029">
        <f t="shared" si="24"/>
        <v>115.02000000000001</v>
      </c>
      <c r="Q60" s="1106"/>
    </row>
    <row r="61" spans="1:17" ht="29.25">
      <c r="A61" s="897">
        <v>6</v>
      </c>
      <c r="B61" s="1308" t="s">
        <v>487</v>
      </c>
      <c r="C61" s="1105" t="s">
        <v>325</v>
      </c>
      <c r="D61" s="898" t="s">
        <v>201</v>
      </c>
      <c r="E61" s="938"/>
      <c r="F61" s="1017">
        <v>12.35</v>
      </c>
      <c r="G61" s="1028">
        <v>6</v>
      </c>
      <c r="H61" s="939" t="s">
        <v>207</v>
      </c>
      <c r="I61" s="1029">
        <f t="shared" si="19"/>
        <v>74.099999999999994</v>
      </c>
      <c r="J61" s="1040">
        <f t="shared" si="20"/>
        <v>12.35</v>
      </c>
      <c r="K61" s="938"/>
      <c r="L61" s="1029">
        <f t="shared" si="21"/>
        <v>0</v>
      </c>
      <c r="M61" s="1028"/>
      <c r="N61" s="1029">
        <f t="shared" si="22"/>
        <v>0</v>
      </c>
      <c r="O61" s="1028">
        <f t="shared" si="23"/>
        <v>6</v>
      </c>
      <c r="P61" s="1029">
        <f t="shared" si="24"/>
        <v>74.099999999999994</v>
      </c>
      <c r="Q61" s="1106"/>
    </row>
    <row r="62" spans="1:17" ht="29.25">
      <c r="A62" s="897">
        <v>7</v>
      </c>
      <c r="B62" s="1308" t="s">
        <v>488</v>
      </c>
      <c r="C62" s="1105" t="s">
        <v>327</v>
      </c>
      <c r="D62" s="898" t="s">
        <v>202</v>
      </c>
      <c r="E62" s="938"/>
      <c r="F62" s="1017">
        <v>7.67</v>
      </c>
      <c r="G62" s="1028">
        <v>1</v>
      </c>
      <c r="H62" s="939" t="s">
        <v>207</v>
      </c>
      <c r="I62" s="1029">
        <f t="shared" si="19"/>
        <v>7.67</v>
      </c>
      <c r="J62" s="1040">
        <f t="shared" si="20"/>
        <v>7.67</v>
      </c>
      <c r="K62" s="938"/>
      <c r="L62" s="1029">
        <f t="shared" si="21"/>
        <v>0</v>
      </c>
      <c r="M62" s="1028"/>
      <c r="N62" s="1029">
        <f t="shared" si="22"/>
        <v>0</v>
      </c>
      <c r="O62" s="1028">
        <f t="shared" si="23"/>
        <v>1</v>
      </c>
      <c r="P62" s="1029">
        <f t="shared" si="24"/>
        <v>7.67</v>
      </c>
      <c r="Q62" s="1106"/>
    </row>
    <row r="63" spans="1:17" ht="29.25">
      <c r="A63" s="897">
        <v>8</v>
      </c>
      <c r="B63" s="1308" t="s">
        <v>489</v>
      </c>
      <c r="C63" s="1105" t="s">
        <v>391</v>
      </c>
      <c r="D63" s="898" t="s">
        <v>203</v>
      </c>
      <c r="E63" s="938"/>
      <c r="F63" s="1017">
        <v>1</v>
      </c>
      <c r="G63" s="1028">
        <v>10</v>
      </c>
      <c r="H63" s="939" t="s">
        <v>207</v>
      </c>
      <c r="I63" s="1029">
        <f t="shared" si="19"/>
        <v>10</v>
      </c>
      <c r="J63" s="1040">
        <f t="shared" si="20"/>
        <v>1</v>
      </c>
      <c r="K63" s="938"/>
      <c r="L63" s="1029">
        <f t="shared" si="21"/>
        <v>0</v>
      </c>
      <c r="M63" s="1028">
        <v>1</v>
      </c>
      <c r="N63" s="1029">
        <f t="shared" si="22"/>
        <v>1</v>
      </c>
      <c r="O63" s="1028">
        <f t="shared" si="23"/>
        <v>9</v>
      </c>
      <c r="P63" s="1029">
        <f t="shared" si="24"/>
        <v>9</v>
      </c>
      <c r="Q63" s="1106"/>
    </row>
    <row r="64" spans="1:17" ht="29.25">
      <c r="A64" s="897">
        <v>9</v>
      </c>
      <c r="B64" s="1308" t="s">
        <v>490</v>
      </c>
      <c r="C64" s="1105" t="s">
        <v>328</v>
      </c>
      <c r="D64" s="898" t="s">
        <v>204</v>
      </c>
      <c r="E64" s="938"/>
      <c r="F64" s="1017">
        <v>2.5099999999999998</v>
      </c>
      <c r="G64" s="1028">
        <v>145</v>
      </c>
      <c r="H64" s="939" t="s">
        <v>23</v>
      </c>
      <c r="I64" s="1029">
        <f t="shared" si="19"/>
        <v>363.95</v>
      </c>
      <c r="J64" s="1040">
        <f t="shared" si="20"/>
        <v>2.5099999999999998</v>
      </c>
      <c r="K64" s="938"/>
      <c r="L64" s="1029">
        <f t="shared" si="21"/>
        <v>0</v>
      </c>
      <c r="M64" s="1028"/>
      <c r="N64" s="1029">
        <f t="shared" si="22"/>
        <v>0</v>
      </c>
      <c r="O64" s="1028">
        <f t="shared" si="23"/>
        <v>145</v>
      </c>
      <c r="P64" s="1029">
        <f t="shared" si="24"/>
        <v>363.95</v>
      </c>
      <c r="Q64" s="1106"/>
    </row>
    <row r="65" spans="1:17" ht="29.25">
      <c r="A65" s="897">
        <v>10</v>
      </c>
      <c r="B65" s="1308" t="s">
        <v>491</v>
      </c>
      <c r="C65" s="1105" t="s">
        <v>329</v>
      </c>
      <c r="D65" s="898" t="s">
        <v>205</v>
      </c>
      <c r="E65" s="938"/>
      <c r="F65" s="1017">
        <v>4.26</v>
      </c>
      <c r="G65" s="1028">
        <v>4</v>
      </c>
      <c r="H65" s="939" t="s">
        <v>23</v>
      </c>
      <c r="I65" s="1029">
        <f t="shared" si="19"/>
        <v>17.04</v>
      </c>
      <c r="J65" s="1040">
        <f t="shared" si="20"/>
        <v>4.26</v>
      </c>
      <c r="K65" s="938"/>
      <c r="L65" s="1029">
        <f t="shared" si="21"/>
        <v>0</v>
      </c>
      <c r="M65" s="1028"/>
      <c r="N65" s="1029">
        <f t="shared" si="22"/>
        <v>0</v>
      </c>
      <c r="O65" s="1028">
        <f t="shared" si="23"/>
        <v>4</v>
      </c>
      <c r="P65" s="1029">
        <f t="shared" si="24"/>
        <v>17.04</v>
      </c>
      <c r="Q65" s="1106"/>
    </row>
    <row r="66" spans="1:17" ht="29.25">
      <c r="A66" s="897">
        <v>11</v>
      </c>
      <c r="B66" s="1308" t="s">
        <v>492</v>
      </c>
      <c r="C66" s="1105" t="s">
        <v>330</v>
      </c>
      <c r="D66" s="898" t="s">
        <v>206</v>
      </c>
      <c r="E66" s="938"/>
      <c r="F66" s="1017">
        <v>25.54</v>
      </c>
      <c r="G66" s="1028">
        <v>0</v>
      </c>
      <c r="H66" s="939" t="s">
        <v>20</v>
      </c>
      <c r="I66" s="1029">
        <f t="shared" si="19"/>
        <v>0</v>
      </c>
      <c r="J66" s="1040">
        <f t="shared" si="20"/>
        <v>25.54</v>
      </c>
      <c r="K66" s="938">
        <v>4</v>
      </c>
      <c r="L66" s="1029">
        <f t="shared" si="21"/>
        <v>102.16</v>
      </c>
      <c r="M66" s="1028"/>
      <c r="N66" s="1029">
        <f t="shared" si="22"/>
        <v>0</v>
      </c>
      <c r="O66" s="1028">
        <f t="shared" si="23"/>
        <v>4</v>
      </c>
      <c r="P66" s="1029">
        <f t="shared" si="24"/>
        <v>102.16</v>
      </c>
      <c r="Q66" s="1106"/>
    </row>
    <row r="67" spans="1:17" ht="26.25" customHeight="1">
      <c r="A67" s="1064" t="s">
        <v>136</v>
      </c>
      <c r="B67" s="1309"/>
      <c r="C67" s="1002" t="s">
        <v>331</v>
      </c>
      <c r="D67" s="930" t="s">
        <v>208</v>
      </c>
      <c r="E67" s="931"/>
      <c r="F67" s="1010"/>
      <c r="G67" s="929">
        <v>22</v>
      </c>
      <c r="H67" s="931"/>
      <c r="I67" s="933">
        <f>SUM(I69:I71)</f>
        <v>89.280465116279075</v>
      </c>
      <c r="J67" s="1033"/>
      <c r="K67" s="932">
        <v>0</v>
      </c>
      <c r="L67" s="933">
        <f>SUM(L69:L71)</f>
        <v>0</v>
      </c>
      <c r="M67" s="929">
        <f>SUM(M69:M71)</f>
        <v>5</v>
      </c>
      <c r="N67" s="933">
        <f>SUM(N69:N71)</f>
        <v>13.953488372093023</v>
      </c>
      <c r="O67" s="929">
        <f>SUM(O69:O71)</f>
        <v>11</v>
      </c>
      <c r="P67" s="933">
        <f>SUM(P69:P71)</f>
        <v>75.326976744186055</v>
      </c>
      <c r="Q67" s="1048"/>
    </row>
    <row r="68" spans="1:17" ht="29.25">
      <c r="A68" s="897">
        <v>1</v>
      </c>
      <c r="B68" s="1308" t="s">
        <v>493</v>
      </c>
      <c r="C68" s="1105" t="s">
        <v>417</v>
      </c>
      <c r="D68" s="898" t="s">
        <v>418</v>
      </c>
      <c r="E68" s="938"/>
      <c r="F68" s="1017">
        <v>20</v>
      </c>
      <c r="G68" s="1028">
        <v>7</v>
      </c>
      <c r="H68" s="939" t="s">
        <v>25</v>
      </c>
      <c r="I68" s="1029">
        <f>G68*F68</f>
        <v>140</v>
      </c>
      <c r="J68" s="1040">
        <v>2</v>
      </c>
      <c r="K68" s="938"/>
      <c r="L68" s="1029">
        <f>K68*J68</f>
        <v>0</v>
      </c>
      <c r="M68" s="1028"/>
      <c r="N68" s="1029">
        <f>F68*M68</f>
        <v>0</v>
      </c>
      <c r="O68" s="1028">
        <f>G68+K68-M68</f>
        <v>7</v>
      </c>
      <c r="P68" s="1029">
        <f>I68+L68-N68</f>
        <v>140</v>
      </c>
      <c r="Q68" s="1106"/>
    </row>
    <row r="69" spans="1:17" ht="29.25">
      <c r="A69" s="897">
        <v>2</v>
      </c>
      <c r="B69" s="1308" t="s">
        <v>494</v>
      </c>
      <c r="C69" s="1105" t="s">
        <v>333</v>
      </c>
      <c r="D69" s="898" t="s">
        <v>209</v>
      </c>
      <c r="E69" s="938"/>
      <c r="F69" s="1017">
        <v>20</v>
      </c>
      <c r="G69" s="1028">
        <v>0</v>
      </c>
      <c r="H69" s="939" t="s">
        <v>25</v>
      </c>
      <c r="I69" s="1029">
        <f>G69*F69</f>
        <v>0</v>
      </c>
      <c r="J69" s="1040">
        <v>2</v>
      </c>
      <c r="K69" s="938"/>
      <c r="L69" s="1029">
        <f>K69*J69</f>
        <v>0</v>
      </c>
      <c r="M69" s="1028"/>
      <c r="N69" s="1029">
        <f>F69*M69</f>
        <v>0</v>
      </c>
      <c r="O69" s="1028">
        <f>G69+K69-M69</f>
        <v>0</v>
      </c>
      <c r="P69" s="1029">
        <f>I69+L69-N69</f>
        <v>0</v>
      </c>
      <c r="Q69" s="1106"/>
    </row>
    <row r="70" spans="1:17" ht="29.25">
      <c r="A70" s="897">
        <v>3</v>
      </c>
      <c r="B70" s="1308" t="s">
        <v>495</v>
      </c>
      <c r="C70" s="1105" t="s">
        <v>334</v>
      </c>
      <c r="D70" s="898" t="s">
        <v>210</v>
      </c>
      <c r="E70" s="938"/>
      <c r="F70" s="1017">
        <v>2.7906976744186047</v>
      </c>
      <c r="G70" s="1028">
        <v>15</v>
      </c>
      <c r="H70" s="939" t="s">
        <v>25</v>
      </c>
      <c r="I70" s="1029">
        <f t="shared" ref="I70:I83" si="25">G70*F70</f>
        <v>41.860465116279073</v>
      </c>
      <c r="J70" s="1040">
        <f t="shared" ref="J70:J83" si="26">F70</f>
        <v>2.7906976744186047</v>
      </c>
      <c r="K70" s="938"/>
      <c r="L70" s="1029">
        <f t="shared" ref="L70:L83" si="27">K70*J70</f>
        <v>0</v>
      </c>
      <c r="M70" s="1028">
        <v>5</v>
      </c>
      <c r="N70" s="1029">
        <f>M70*F70</f>
        <v>13.953488372093023</v>
      </c>
      <c r="O70" s="1028">
        <f t="shared" ref="O70:O83" si="28">G70+K70-M70</f>
        <v>10</v>
      </c>
      <c r="P70" s="1029">
        <f t="shared" ref="P70:P83" si="29">I70+L70-N70</f>
        <v>27.90697674418605</v>
      </c>
      <c r="Q70" s="1106"/>
    </row>
    <row r="71" spans="1:17" ht="29.25">
      <c r="A71" s="897">
        <v>4</v>
      </c>
      <c r="B71" s="1308" t="s">
        <v>496</v>
      </c>
      <c r="C71" s="1105" t="s">
        <v>335</v>
      </c>
      <c r="D71" s="898" t="s">
        <v>211</v>
      </c>
      <c r="E71" s="938"/>
      <c r="F71" s="1017">
        <v>47.42</v>
      </c>
      <c r="G71" s="1028">
        <v>1</v>
      </c>
      <c r="H71" s="939" t="s">
        <v>25</v>
      </c>
      <c r="I71" s="1029">
        <f t="shared" si="25"/>
        <v>47.42</v>
      </c>
      <c r="J71" s="1040">
        <f t="shared" si="26"/>
        <v>47.42</v>
      </c>
      <c r="K71" s="938"/>
      <c r="L71" s="1029">
        <f t="shared" si="27"/>
        <v>0</v>
      </c>
      <c r="M71" s="1028"/>
      <c r="N71" s="1029">
        <f t="shared" ref="N71" si="30">F71*M71</f>
        <v>0</v>
      </c>
      <c r="O71" s="1028">
        <f t="shared" si="28"/>
        <v>1</v>
      </c>
      <c r="P71" s="1029">
        <f t="shared" si="29"/>
        <v>47.42</v>
      </c>
      <c r="Q71" s="1106"/>
    </row>
    <row r="72" spans="1:17" ht="24.75" customHeight="1">
      <c r="A72" s="926" t="s">
        <v>41</v>
      </c>
      <c r="B72" s="926"/>
      <c r="C72" s="1002" t="s">
        <v>336</v>
      </c>
      <c r="D72" s="925" t="s">
        <v>212</v>
      </c>
      <c r="E72" s="928"/>
      <c r="F72" s="1016"/>
      <c r="G72" s="924"/>
      <c r="H72" s="926"/>
      <c r="I72" s="927">
        <f>SUM(I73:I74)</f>
        <v>68023.255813953481</v>
      </c>
      <c r="J72" s="1038"/>
      <c r="K72" s="926">
        <f>SUM(K73:K74)</f>
        <v>0</v>
      </c>
      <c r="L72" s="927">
        <f>SUM(L73:L74)</f>
        <v>0</v>
      </c>
      <c r="M72" s="924">
        <f>SUM(M73:M74)</f>
        <v>0</v>
      </c>
      <c r="N72" s="927">
        <f>SUM(N73:N74)</f>
        <v>0</v>
      </c>
      <c r="O72" s="924"/>
      <c r="P72" s="927">
        <f t="shared" si="29"/>
        <v>68023.255813953481</v>
      </c>
      <c r="Q72" s="1054"/>
    </row>
    <row r="73" spans="1:17" ht="29.25">
      <c r="A73" s="897">
        <v>1</v>
      </c>
      <c r="B73" s="1308" t="s">
        <v>497</v>
      </c>
      <c r="C73" s="1105" t="s">
        <v>430</v>
      </c>
      <c r="D73" s="898" t="s">
        <v>213</v>
      </c>
      <c r="E73" s="1017">
        <f>18750000/21500/5</f>
        <v>174.41860465116278</v>
      </c>
      <c r="F73" s="1017">
        <v>174.41860465116278</v>
      </c>
      <c r="G73" s="1028">
        <v>390</v>
      </c>
      <c r="H73" s="939" t="s">
        <v>221</v>
      </c>
      <c r="I73" s="1029">
        <f t="shared" si="25"/>
        <v>68023.255813953481</v>
      </c>
      <c r="J73" s="1040">
        <f t="shared" si="26"/>
        <v>174.41860465116278</v>
      </c>
      <c r="K73" s="938"/>
      <c r="L73" s="1029">
        <f t="shared" si="27"/>
        <v>0</v>
      </c>
      <c r="M73" s="1028"/>
      <c r="N73" s="1029">
        <f t="shared" ref="N73:N83" si="31">F73*M73</f>
        <v>0</v>
      </c>
      <c r="O73" s="1028">
        <f t="shared" si="28"/>
        <v>390</v>
      </c>
      <c r="P73" s="1029">
        <f t="shared" si="29"/>
        <v>68023.255813953481</v>
      </c>
      <c r="Q73" s="1106"/>
    </row>
    <row r="74" spans="1:17" ht="21.75" hidden="1" customHeight="1">
      <c r="A74" s="1003"/>
      <c r="B74" s="1003"/>
      <c r="C74" s="1107"/>
      <c r="D74" s="900"/>
      <c r="E74" s="389"/>
      <c r="F74" s="1009"/>
      <c r="G74" s="912">
        <v>0</v>
      </c>
      <c r="H74" s="389" t="s">
        <v>25</v>
      </c>
      <c r="I74" s="919">
        <f t="shared" si="25"/>
        <v>0</v>
      </c>
      <c r="J74" s="1032">
        <f t="shared" si="26"/>
        <v>0</v>
      </c>
      <c r="K74" s="389"/>
      <c r="L74" s="1023">
        <f t="shared" si="27"/>
        <v>0</v>
      </c>
      <c r="M74" s="912"/>
      <c r="N74" s="1023">
        <f t="shared" si="31"/>
        <v>0</v>
      </c>
      <c r="O74" s="912">
        <f t="shared" si="28"/>
        <v>0</v>
      </c>
      <c r="P74" s="1023">
        <f t="shared" si="29"/>
        <v>0</v>
      </c>
      <c r="Q74" s="1053"/>
    </row>
    <row r="75" spans="1:17" ht="25.5" customHeight="1">
      <c r="A75" s="926" t="s">
        <v>42</v>
      </c>
      <c r="B75" s="926"/>
      <c r="C75" s="1002" t="s">
        <v>338</v>
      </c>
      <c r="D75" s="925" t="s">
        <v>214</v>
      </c>
      <c r="E75" s="926"/>
      <c r="F75" s="1016"/>
      <c r="G75" s="924">
        <v>1170</v>
      </c>
      <c r="H75" s="926"/>
      <c r="I75" s="927">
        <f>SUM(I76:I83)</f>
        <v>460</v>
      </c>
      <c r="J75" s="1038"/>
      <c r="K75" s="926">
        <f>SUM(K76:K94)</f>
        <v>0</v>
      </c>
      <c r="L75" s="927">
        <f>SUM(L76:L94)</f>
        <v>0</v>
      </c>
      <c r="M75" s="924">
        <f>SUM(M76:M94)</f>
        <v>0</v>
      </c>
      <c r="N75" s="927">
        <f>SUM(N76:N94)</f>
        <v>0</v>
      </c>
      <c r="O75" s="924">
        <f>SUM(O76:O83)</f>
        <v>1173</v>
      </c>
      <c r="P75" s="927">
        <f t="shared" si="29"/>
        <v>460</v>
      </c>
      <c r="Q75" s="1054"/>
    </row>
    <row r="76" spans="1:17" ht="29.25">
      <c r="A76" s="897">
        <v>1</v>
      </c>
      <c r="B76" s="1308" t="s">
        <v>498</v>
      </c>
      <c r="C76" s="1105" t="s">
        <v>395</v>
      </c>
      <c r="D76" s="898" t="s">
        <v>339</v>
      </c>
      <c r="E76" s="938"/>
      <c r="F76" s="1017">
        <v>30</v>
      </c>
      <c r="G76" s="1028">
        <v>3</v>
      </c>
      <c r="H76" s="939" t="s">
        <v>221</v>
      </c>
      <c r="I76" s="1029">
        <f t="shared" si="25"/>
        <v>90</v>
      </c>
      <c r="J76" s="1040">
        <f t="shared" si="26"/>
        <v>30</v>
      </c>
      <c r="K76" s="938"/>
      <c r="L76" s="1029">
        <f t="shared" si="27"/>
        <v>0</v>
      </c>
      <c r="M76" s="1028"/>
      <c r="N76" s="1029">
        <f t="shared" si="31"/>
        <v>0</v>
      </c>
      <c r="O76" s="1028">
        <f t="shared" si="28"/>
        <v>3</v>
      </c>
      <c r="P76" s="1029">
        <f t="shared" si="29"/>
        <v>90</v>
      </c>
      <c r="Q76" s="1106"/>
    </row>
    <row r="77" spans="1:17" ht="29.25">
      <c r="A77" s="897">
        <v>2</v>
      </c>
      <c r="B77" s="1308" t="s">
        <v>499</v>
      </c>
      <c r="C77" s="1105" t="s">
        <v>341</v>
      </c>
      <c r="D77" s="898" t="s">
        <v>215</v>
      </c>
      <c r="E77" s="938"/>
      <c r="F77" s="1017">
        <v>30</v>
      </c>
      <c r="G77" s="1028">
        <v>0</v>
      </c>
      <c r="H77" s="939" t="s">
        <v>20</v>
      </c>
      <c r="I77" s="1029">
        <f t="shared" si="25"/>
        <v>0</v>
      </c>
      <c r="J77" s="1040">
        <f t="shared" si="26"/>
        <v>30</v>
      </c>
      <c r="K77" s="938"/>
      <c r="L77" s="1029">
        <f t="shared" si="27"/>
        <v>0</v>
      </c>
      <c r="M77" s="1028"/>
      <c r="N77" s="1029">
        <f t="shared" si="31"/>
        <v>0</v>
      </c>
      <c r="O77" s="1028">
        <f t="shared" si="28"/>
        <v>0</v>
      </c>
      <c r="P77" s="1029">
        <f t="shared" si="29"/>
        <v>0</v>
      </c>
      <c r="Q77" s="1106"/>
    </row>
    <row r="78" spans="1:17" ht="29.25">
      <c r="A78" s="897">
        <v>3</v>
      </c>
      <c r="B78" s="1308" t="s">
        <v>500</v>
      </c>
      <c r="C78" s="1105" t="s">
        <v>394</v>
      </c>
      <c r="D78" s="898" t="s">
        <v>216</v>
      </c>
      <c r="E78" s="938"/>
      <c r="F78" s="1017">
        <v>15</v>
      </c>
      <c r="G78" s="1028">
        <v>0</v>
      </c>
      <c r="H78" s="939" t="s">
        <v>151</v>
      </c>
      <c r="I78" s="1029">
        <f t="shared" si="25"/>
        <v>0</v>
      </c>
      <c r="J78" s="1040">
        <f t="shared" si="26"/>
        <v>15</v>
      </c>
      <c r="K78" s="938"/>
      <c r="L78" s="1029">
        <f t="shared" si="27"/>
        <v>0</v>
      </c>
      <c r="M78" s="1028"/>
      <c r="N78" s="1029">
        <f t="shared" si="31"/>
        <v>0</v>
      </c>
      <c r="O78" s="1028">
        <f t="shared" si="28"/>
        <v>0</v>
      </c>
      <c r="P78" s="1029">
        <f t="shared" si="29"/>
        <v>0</v>
      </c>
      <c r="Q78" s="1106"/>
    </row>
    <row r="79" spans="1:17" ht="29.25">
      <c r="A79" s="897">
        <v>4</v>
      </c>
      <c r="B79" s="1308" t="s">
        <v>501</v>
      </c>
      <c r="C79" s="1105" t="s">
        <v>381</v>
      </c>
      <c r="D79" s="898" t="s">
        <v>217</v>
      </c>
      <c r="E79" s="938"/>
      <c r="F79" s="1017">
        <v>0.04</v>
      </c>
      <c r="G79" s="1028">
        <v>1000</v>
      </c>
      <c r="H79" s="939" t="s">
        <v>222</v>
      </c>
      <c r="I79" s="1029">
        <f t="shared" si="25"/>
        <v>40</v>
      </c>
      <c r="J79" s="1040">
        <f t="shared" si="26"/>
        <v>0.04</v>
      </c>
      <c r="K79" s="938"/>
      <c r="L79" s="1029">
        <f t="shared" si="27"/>
        <v>0</v>
      </c>
      <c r="M79" s="1028"/>
      <c r="N79" s="1029">
        <f t="shared" si="31"/>
        <v>0</v>
      </c>
      <c r="O79" s="1028">
        <f t="shared" si="28"/>
        <v>1000</v>
      </c>
      <c r="P79" s="1029">
        <f t="shared" si="29"/>
        <v>40</v>
      </c>
      <c r="Q79" s="1106"/>
    </row>
    <row r="80" spans="1:17" ht="29.25">
      <c r="A80" s="897">
        <v>5</v>
      </c>
      <c r="B80" s="1308" t="s">
        <v>502</v>
      </c>
      <c r="C80" s="1105" t="s">
        <v>343</v>
      </c>
      <c r="D80" s="898" t="s">
        <v>218</v>
      </c>
      <c r="E80" s="938"/>
      <c r="F80" s="1017">
        <v>2.25</v>
      </c>
      <c r="G80" s="1028">
        <v>0</v>
      </c>
      <c r="H80" s="939" t="s">
        <v>223</v>
      </c>
      <c r="I80" s="1029">
        <f t="shared" si="25"/>
        <v>0</v>
      </c>
      <c r="J80" s="1040">
        <f t="shared" si="26"/>
        <v>2.25</v>
      </c>
      <c r="K80" s="938"/>
      <c r="L80" s="1029">
        <f t="shared" si="27"/>
        <v>0</v>
      </c>
      <c r="M80" s="1028"/>
      <c r="N80" s="1029">
        <f t="shared" si="31"/>
        <v>0</v>
      </c>
      <c r="O80" s="1028">
        <f t="shared" si="28"/>
        <v>0</v>
      </c>
      <c r="P80" s="1029">
        <f t="shared" si="29"/>
        <v>0</v>
      </c>
      <c r="Q80" s="1106"/>
    </row>
    <row r="81" spans="1:17" ht="29.25">
      <c r="A81" s="897">
        <v>6</v>
      </c>
      <c r="B81" s="1308" t="s">
        <v>503</v>
      </c>
      <c r="C81" s="1105" t="s">
        <v>344</v>
      </c>
      <c r="D81" s="898" t="s">
        <v>219</v>
      </c>
      <c r="E81" s="938"/>
      <c r="F81" s="1017">
        <v>2.75</v>
      </c>
      <c r="G81" s="1028">
        <v>10</v>
      </c>
      <c r="H81" s="939" t="s">
        <v>223</v>
      </c>
      <c r="I81" s="1029">
        <f t="shared" si="25"/>
        <v>27.5</v>
      </c>
      <c r="J81" s="1040">
        <f t="shared" si="26"/>
        <v>2.75</v>
      </c>
      <c r="K81" s="938"/>
      <c r="L81" s="1029">
        <f t="shared" si="27"/>
        <v>0</v>
      </c>
      <c r="M81" s="1028"/>
      <c r="N81" s="1029">
        <f t="shared" si="31"/>
        <v>0</v>
      </c>
      <c r="O81" s="1028">
        <f t="shared" si="28"/>
        <v>10</v>
      </c>
      <c r="P81" s="1029">
        <f t="shared" si="29"/>
        <v>27.5</v>
      </c>
      <c r="Q81" s="1106"/>
    </row>
    <row r="82" spans="1:17" ht="29.25">
      <c r="A82" s="897">
        <v>7</v>
      </c>
      <c r="B82" s="1308" t="s">
        <v>504</v>
      </c>
      <c r="C82" s="1105" t="s">
        <v>345</v>
      </c>
      <c r="D82" s="898" t="s">
        <v>220</v>
      </c>
      <c r="E82" s="938"/>
      <c r="F82" s="1017">
        <v>0.25</v>
      </c>
      <c r="G82" s="1028">
        <v>10</v>
      </c>
      <c r="H82" s="939" t="s">
        <v>151</v>
      </c>
      <c r="I82" s="1029">
        <f t="shared" si="25"/>
        <v>2.5</v>
      </c>
      <c r="J82" s="1040">
        <f t="shared" si="26"/>
        <v>0.25</v>
      </c>
      <c r="K82" s="938"/>
      <c r="L82" s="1029">
        <f t="shared" si="27"/>
        <v>0</v>
      </c>
      <c r="M82" s="1028"/>
      <c r="N82" s="1029">
        <f t="shared" si="31"/>
        <v>0</v>
      </c>
      <c r="O82" s="1028">
        <f t="shared" si="28"/>
        <v>10</v>
      </c>
      <c r="P82" s="1029">
        <f t="shared" si="29"/>
        <v>2.5</v>
      </c>
      <c r="Q82" s="1106"/>
    </row>
    <row r="83" spans="1:17" ht="29.25">
      <c r="A83" s="897">
        <v>8</v>
      </c>
      <c r="B83" s="1308" t="s">
        <v>505</v>
      </c>
      <c r="C83" s="1105" t="s">
        <v>397</v>
      </c>
      <c r="D83" s="898" t="s">
        <v>220</v>
      </c>
      <c r="E83" s="938"/>
      <c r="F83" s="1017">
        <v>2</v>
      </c>
      <c r="G83" s="1028">
        <v>150</v>
      </c>
      <c r="H83" s="939" t="s">
        <v>151</v>
      </c>
      <c r="I83" s="1029">
        <f t="shared" si="25"/>
        <v>300</v>
      </c>
      <c r="J83" s="1040">
        <f t="shared" si="26"/>
        <v>2</v>
      </c>
      <c r="K83" s="938"/>
      <c r="L83" s="1029">
        <f t="shared" si="27"/>
        <v>0</v>
      </c>
      <c r="M83" s="1028"/>
      <c r="N83" s="1029">
        <f t="shared" si="31"/>
        <v>0</v>
      </c>
      <c r="O83" s="1028">
        <f t="shared" si="28"/>
        <v>150</v>
      </c>
      <c r="P83" s="1029">
        <f t="shared" si="29"/>
        <v>300</v>
      </c>
      <c r="Q83" s="1106"/>
    </row>
    <row r="84" spans="1:17" ht="26.25" customHeight="1">
      <c r="A84" s="926" t="s">
        <v>224</v>
      </c>
      <c r="B84" s="926"/>
      <c r="C84" s="1002" t="s">
        <v>378</v>
      </c>
      <c r="D84" s="925" t="s">
        <v>225</v>
      </c>
      <c r="E84" s="926"/>
      <c r="F84" s="1016"/>
      <c r="G84" s="924">
        <v>40</v>
      </c>
      <c r="H84" s="926"/>
      <c r="I84" s="927">
        <f>SUM(I85:I94)</f>
        <v>208</v>
      </c>
      <c r="J84" s="1038"/>
      <c r="K84" s="926">
        <f t="shared" ref="K84:P84" si="32">SUM(K85:K94)</f>
        <v>0</v>
      </c>
      <c r="L84" s="927">
        <f t="shared" si="32"/>
        <v>0</v>
      </c>
      <c r="M84" s="924">
        <f t="shared" si="32"/>
        <v>0</v>
      </c>
      <c r="N84" s="927">
        <f t="shared" si="32"/>
        <v>0</v>
      </c>
      <c r="O84" s="924">
        <f t="shared" si="32"/>
        <v>26</v>
      </c>
      <c r="P84" s="927">
        <f t="shared" si="32"/>
        <v>208</v>
      </c>
      <c r="Q84" s="1056"/>
    </row>
    <row r="85" spans="1:17" ht="29.25">
      <c r="A85" s="897">
        <v>1</v>
      </c>
      <c r="B85" s="1308" t="s">
        <v>506</v>
      </c>
      <c r="C85" s="1105" t="s">
        <v>346</v>
      </c>
      <c r="D85" s="898" t="s">
        <v>248</v>
      </c>
      <c r="E85" s="938"/>
      <c r="F85" s="1017">
        <v>5</v>
      </c>
      <c r="G85" s="1028">
        <v>0</v>
      </c>
      <c r="H85" s="939" t="s">
        <v>25</v>
      </c>
      <c r="I85" s="1029">
        <f>F85*G85</f>
        <v>0</v>
      </c>
      <c r="J85" s="1040">
        <f>F85</f>
        <v>5</v>
      </c>
      <c r="K85" s="938"/>
      <c r="L85" s="1029">
        <f>J85*K85</f>
        <v>0</v>
      </c>
      <c r="M85" s="1028"/>
      <c r="N85" s="1029">
        <f>M85*F85</f>
        <v>0</v>
      </c>
      <c r="O85" s="1028">
        <f>G85+K85-M85</f>
        <v>0</v>
      </c>
      <c r="P85" s="1029">
        <f>I85+L85-N85</f>
        <v>0</v>
      </c>
      <c r="Q85" s="1106"/>
    </row>
    <row r="86" spans="1:17" ht="29.25">
      <c r="A86" s="897">
        <v>2</v>
      </c>
      <c r="B86" s="1308" t="s">
        <v>507</v>
      </c>
      <c r="C86" s="1105" t="s">
        <v>347</v>
      </c>
      <c r="D86" s="898" t="s">
        <v>259</v>
      </c>
      <c r="E86" s="938"/>
      <c r="F86" s="1017">
        <v>0.5</v>
      </c>
      <c r="G86" s="1028">
        <v>0</v>
      </c>
      <c r="H86" s="939" t="s">
        <v>25</v>
      </c>
      <c r="I86" s="1029">
        <f>F86*G86</f>
        <v>0</v>
      </c>
      <c r="J86" s="1040">
        <f>F86</f>
        <v>0.5</v>
      </c>
      <c r="K86" s="938"/>
      <c r="L86" s="1029">
        <f>J86*K86</f>
        <v>0</v>
      </c>
      <c r="M86" s="1028"/>
      <c r="N86" s="1029">
        <f>M86*F86</f>
        <v>0</v>
      </c>
      <c r="O86" s="1028">
        <f>G86+K86-M86</f>
        <v>0</v>
      </c>
      <c r="P86" s="1029">
        <f>I86+L86-N86</f>
        <v>0</v>
      </c>
      <c r="Q86" s="1106"/>
    </row>
    <row r="87" spans="1:17" ht="29.25">
      <c r="A87" s="897">
        <v>3</v>
      </c>
      <c r="B87" s="1308" t="s">
        <v>508</v>
      </c>
      <c r="C87" s="1105" t="s">
        <v>348</v>
      </c>
      <c r="D87" s="898" t="s">
        <v>263</v>
      </c>
      <c r="E87" s="938"/>
      <c r="F87" s="1017">
        <v>1.875</v>
      </c>
      <c r="G87" s="1028">
        <v>0</v>
      </c>
      <c r="H87" s="939" t="s">
        <v>25</v>
      </c>
      <c r="I87" s="1029">
        <f>F87*G87</f>
        <v>0</v>
      </c>
      <c r="J87" s="1040">
        <f>F87</f>
        <v>1.875</v>
      </c>
      <c r="K87" s="938"/>
      <c r="L87" s="1029">
        <f>J87*K87</f>
        <v>0</v>
      </c>
      <c r="M87" s="1028"/>
      <c r="N87" s="1029">
        <f>M87*J87</f>
        <v>0</v>
      </c>
      <c r="O87" s="1028">
        <f>G87+K87-M87</f>
        <v>0</v>
      </c>
      <c r="P87" s="1029">
        <f>I87+L87-N87</f>
        <v>0</v>
      </c>
      <c r="Q87" s="1106"/>
    </row>
    <row r="88" spans="1:17" ht="29.25">
      <c r="A88" s="897">
        <v>4</v>
      </c>
      <c r="B88" s="1308" t="s">
        <v>509</v>
      </c>
      <c r="C88" s="1105" t="s">
        <v>349</v>
      </c>
      <c r="D88" s="898" t="s">
        <v>226</v>
      </c>
      <c r="E88" s="938"/>
      <c r="F88" s="1017">
        <v>10</v>
      </c>
      <c r="G88" s="1028">
        <v>7</v>
      </c>
      <c r="H88" s="939" t="s">
        <v>25</v>
      </c>
      <c r="I88" s="1029">
        <f t="shared" ref="I88:I92" si="33">F88*G88</f>
        <v>70</v>
      </c>
      <c r="J88" s="1040">
        <f t="shared" ref="J88:J92" si="34">F88</f>
        <v>10</v>
      </c>
      <c r="K88" s="938"/>
      <c r="L88" s="1029">
        <f t="shared" ref="L88:L96" si="35">J88*K88</f>
        <v>0</v>
      </c>
      <c r="M88" s="1028"/>
      <c r="N88" s="1029">
        <f t="shared" ref="N88:N96" si="36">M88*J88</f>
        <v>0</v>
      </c>
      <c r="O88" s="1028">
        <f t="shared" ref="O88:O93" si="37">G88+K88+M88</f>
        <v>7</v>
      </c>
      <c r="P88" s="1029">
        <f t="shared" ref="P88:P96" si="38">I88+L88-N88</f>
        <v>70</v>
      </c>
      <c r="Q88" s="1106"/>
    </row>
    <row r="89" spans="1:17" ht="29.25">
      <c r="A89" s="897">
        <v>5</v>
      </c>
      <c r="B89" s="1308" t="s">
        <v>510</v>
      </c>
      <c r="C89" s="1105" t="s">
        <v>350</v>
      </c>
      <c r="D89" s="898" t="s">
        <v>227</v>
      </c>
      <c r="E89" s="938"/>
      <c r="F89" s="1017">
        <v>12</v>
      </c>
      <c r="G89" s="1028">
        <v>7</v>
      </c>
      <c r="H89" s="939" t="s">
        <v>25</v>
      </c>
      <c r="I89" s="1029">
        <f t="shared" si="33"/>
        <v>84</v>
      </c>
      <c r="J89" s="1040">
        <f t="shared" si="34"/>
        <v>12</v>
      </c>
      <c r="K89" s="938"/>
      <c r="L89" s="1029">
        <f t="shared" si="35"/>
        <v>0</v>
      </c>
      <c r="M89" s="1028"/>
      <c r="N89" s="1029">
        <f t="shared" si="36"/>
        <v>0</v>
      </c>
      <c r="O89" s="1028">
        <f t="shared" si="37"/>
        <v>7</v>
      </c>
      <c r="P89" s="1029">
        <f t="shared" si="38"/>
        <v>84</v>
      </c>
      <c r="Q89" s="1106"/>
    </row>
    <row r="90" spans="1:17" ht="29.25">
      <c r="A90" s="897">
        <v>6</v>
      </c>
      <c r="B90" s="1308" t="s">
        <v>511</v>
      </c>
      <c r="C90" s="1105" t="s">
        <v>351</v>
      </c>
      <c r="D90" s="898" t="s">
        <v>228</v>
      </c>
      <c r="E90" s="938"/>
      <c r="F90" s="1017">
        <v>9</v>
      </c>
      <c r="G90" s="1028">
        <v>6</v>
      </c>
      <c r="H90" s="939" t="s">
        <v>25</v>
      </c>
      <c r="I90" s="1029">
        <f t="shared" si="33"/>
        <v>54</v>
      </c>
      <c r="J90" s="1040">
        <f t="shared" si="34"/>
        <v>9</v>
      </c>
      <c r="K90" s="938"/>
      <c r="L90" s="1029">
        <f t="shared" si="35"/>
        <v>0</v>
      </c>
      <c r="M90" s="1028"/>
      <c r="N90" s="1029">
        <f t="shared" si="36"/>
        <v>0</v>
      </c>
      <c r="O90" s="1028">
        <f t="shared" si="37"/>
        <v>6</v>
      </c>
      <c r="P90" s="1029">
        <f t="shared" si="38"/>
        <v>54</v>
      </c>
      <c r="Q90" s="1106"/>
    </row>
    <row r="91" spans="1:17" ht="29.25">
      <c r="A91" s="897">
        <v>7</v>
      </c>
      <c r="B91" s="1308" t="s">
        <v>512</v>
      </c>
      <c r="C91" s="1105" t="s">
        <v>352</v>
      </c>
      <c r="D91" s="898" t="s">
        <v>229</v>
      </c>
      <c r="E91" s="938"/>
      <c r="F91" s="1017">
        <v>25</v>
      </c>
      <c r="G91" s="1028">
        <v>0</v>
      </c>
      <c r="H91" s="939" t="s">
        <v>25</v>
      </c>
      <c r="I91" s="1029">
        <f t="shared" si="33"/>
        <v>0</v>
      </c>
      <c r="J91" s="1040">
        <f t="shared" si="34"/>
        <v>25</v>
      </c>
      <c r="K91" s="938"/>
      <c r="L91" s="1029">
        <f t="shared" si="35"/>
        <v>0</v>
      </c>
      <c r="M91" s="1028"/>
      <c r="N91" s="1029">
        <f t="shared" si="36"/>
        <v>0</v>
      </c>
      <c r="O91" s="1028">
        <f t="shared" si="37"/>
        <v>0</v>
      </c>
      <c r="P91" s="1029">
        <f t="shared" si="38"/>
        <v>0</v>
      </c>
      <c r="Q91" s="1106"/>
    </row>
    <row r="92" spans="1:17" ht="48" customHeight="1">
      <c r="A92" s="899">
        <v>8</v>
      </c>
      <c r="B92" s="1308" t="s">
        <v>513</v>
      </c>
      <c r="C92" s="1108" t="s">
        <v>353</v>
      </c>
      <c r="D92" s="979" t="s">
        <v>403</v>
      </c>
      <c r="E92" s="389"/>
      <c r="F92" s="1009">
        <v>104.17</v>
      </c>
      <c r="G92" s="912">
        <v>0</v>
      </c>
      <c r="H92" s="389" t="s">
        <v>25</v>
      </c>
      <c r="I92" s="919">
        <f t="shared" si="33"/>
        <v>0</v>
      </c>
      <c r="J92" s="1032">
        <f t="shared" si="34"/>
        <v>104.17</v>
      </c>
      <c r="K92" s="910"/>
      <c r="L92" s="1023">
        <f t="shared" si="35"/>
        <v>0</v>
      </c>
      <c r="M92" s="912"/>
      <c r="N92" s="1023">
        <f t="shared" si="36"/>
        <v>0</v>
      </c>
      <c r="O92" s="912">
        <f>G92+K92-M92</f>
        <v>0</v>
      </c>
      <c r="P92" s="1023">
        <f t="shared" si="38"/>
        <v>0</v>
      </c>
      <c r="Q92" s="1055"/>
    </row>
    <row r="93" spans="1:17" ht="29.25">
      <c r="A93" s="897">
        <v>9</v>
      </c>
      <c r="B93" s="1308" t="s">
        <v>514</v>
      </c>
      <c r="C93" s="1105" t="s">
        <v>354</v>
      </c>
      <c r="D93" s="898" t="s">
        <v>264</v>
      </c>
      <c r="E93" s="938"/>
      <c r="F93" s="1017">
        <v>15</v>
      </c>
      <c r="G93" s="1028">
        <v>6</v>
      </c>
      <c r="H93" s="939" t="s">
        <v>25</v>
      </c>
      <c r="I93" s="1029">
        <v>0</v>
      </c>
      <c r="J93" s="1040">
        <v>15</v>
      </c>
      <c r="K93" s="938"/>
      <c r="L93" s="1029">
        <f t="shared" si="35"/>
        <v>0</v>
      </c>
      <c r="M93" s="1028"/>
      <c r="N93" s="1029">
        <f t="shared" si="36"/>
        <v>0</v>
      </c>
      <c r="O93" s="1028">
        <f t="shared" si="37"/>
        <v>6</v>
      </c>
      <c r="P93" s="1029">
        <f t="shared" si="38"/>
        <v>0</v>
      </c>
      <c r="Q93" s="1106"/>
    </row>
    <row r="94" spans="1:17" ht="29.25">
      <c r="A94" s="897">
        <v>10</v>
      </c>
      <c r="B94" s="1308" t="s">
        <v>515</v>
      </c>
      <c r="C94" s="1105" t="s">
        <v>392</v>
      </c>
      <c r="D94" s="898" t="s">
        <v>265</v>
      </c>
      <c r="E94" s="938"/>
      <c r="F94" s="1017">
        <v>3</v>
      </c>
      <c r="G94" s="1028">
        <v>0</v>
      </c>
      <c r="H94" s="939" t="s">
        <v>25</v>
      </c>
      <c r="I94" s="1029">
        <v>0</v>
      </c>
      <c r="J94" s="1040">
        <v>3</v>
      </c>
      <c r="K94" s="938"/>
      <c r="L94" s="1029">
        <f t="shared" si="35"/>
        <v>0</v>
      </c>
      <c r="M94" s="1028"/>
      <c r="N94" s="1029">
        <f t="shared" si="36"/>
        <v>0</v>
      </c>
      <c r="O94" s="1028">
        <f t="shared" ref="O94:O96" si="39">G94+K94-M94</f>
        <v>0</v>
      </c>
      <c r="P94" s="1029">
        <f t="shared" si="38"/>
        <v>0</v>
      </c>
      <c r="Q94" s="1106"/>
    </row>
    <row r="95" spans="1:17" ht="29.25">
      <c r="A95" s="897">
        <v>11</v>
      </c>
      <c r="B95" s="1308" t="s">
        <v>516</v>
      </c>
      <c r="C95" s="1105" t="s">
        <v>355</v>
      </c>
      <c r="D95" s="898" t="s">
        <v>279</v>
      </c>
      <c r="E95" s="938"/>
      <c r="F95" s="1017">
        <v>90</v>
      </c>
      <c r="G95" s="1028">
        <v>0</v>
      </c>
      <c r="H95" s="939" t="s">
        <v>25</v>
      </c>
      <c r="I95" s="1029">
        <v>0</v>
      </c>
      <c r="J95" s="1040">
        <f>F95</f>
        <v>90</v>
      </c>
      <c r="K95" s="938"/>
      <c r="L95" s="1029">
        <f t="shared" si="35"/>
        <v>0</v>
      </c>
      <c r="M95" s="1028"/>
      <c r="N95" s="1029">
        <f t="shared" si="36"/>
        <v>0</v>
      </c>
      <c r="O95" s="1028">
        <f t="shared" si="39"/>
        <v>0</v>
      </c>
      <c r="P95" s="1029">
        <f t="shared" si="38"/>
        <v>0</v>
      </c>
      <c r="Q95" s="1106"/>
    </row>
    <row r="96" spans="1:17" ht="29.25">
      <c r="A96" s="897">
        <v>12</v>
      </c>
      <c r="B96" s="1308" t="s">
        <v>517</v>
      </c>
      <c r="C96" s="1105" t="s">
        <v>356</v>
      </c>
      <c r="D96" s="898" t="s">
        <v>280</v>
      </c>
      <c r="E96" s="938"/>
      <c r="F96" s="1017">
        <v>160</v>
      </c>
      <c r="G96" s="1028">
        <v>0</v>
      </c>
      <c r="H96" s="939" t="s">
        <v>25</v>
      </c>
      <c r="I96" s="1029">
        <v>0</v>
      </c>
      <c r="J96" s="1040">
        <f>F96</f>
        <v>160</v>
      </c>
      <c r="K96" s="938"/>
      <c r="L96" s="1029">
        <f t="shared" si="35"/>
        <v>0</v>
      </c>
      <c r="M96" s="1028"/>
      <c r="N96" s="1029">
        <f t="shared" si="36"/>
        <v>0</v>
      </c>
      <c r="O96" s="1028">
        <f t="shared" si="39"/>
        <v>0</v>
      </c>
      <c r="P96" s="1029">
        <f t="shared" si="38"/>
        <v>0</v>
      </c>
      <c r="Q96" s="1106"/>
    </row>
    <row r="97" spans="1:17" ht="27.75" customHeight="1">
      <c r="A97" s="920" t="s">
        <v>230</v>
      </c>
      <c r="B97" s="1310"/>
      <c r="C97" s="1002" t="s">
        <v>379</v>
      </c>
      <c r="D97" s="921" t="s">
        <v>231</v>
      </c>
      <c r="E97" s="922"/>
      <c r="F97" s="1018"/>
      <c r="G97" s="920">
        <v>152.19999999999999</v>
      </c>
      <c r="H97" s="922"/>
      <c r="I97" s="923">
        <f>SUM(I98:I123)</f>
        <v>0</v>
      </c>
      <c r="J97" s="1039"/>
      <c r="K97" s="922"/>
      <c r="L97" s="923">
        <f>SUM(L98:L123)</f>
        <v>0</v>
      </c>
      <c r="M97" s="920"/>
      <c r="N97" s="923">
        <f>SUM(N98:N123)</f>
        <v>0</v>
      </c>
      <c r="O97" s="920">
        <f>SUM(O98:O123)</f>
        <v>0</v>
      </c>
      <c r="P97" s="923">
        <f>SUM(P100:P123)</f>
        <v>0</v>
      </c>
      <c r="Q97" s="1058"/>
    </row>
    <row r="98" spans="1:17" ht="29.25">
      <c r="A98" s="897">
        <v>1</v>
      </c>
      <c r="B98" s="1308" t="s">
        <v>518</v>
      </c>
      <c r="C98" s="1105" t="s">
        <v>357</v>
      </c>
      <c r="D98" s="898" t="s">
        <v>246</v>
      </c>
      <c r="E98" s="938"/>
      <c r="F98" s="1017">
        <v>1.375</v>
      </c>
      <c r="G98" s="1028">
        <v>0</v>
      </c>
      <c r="H98" s="939" t="s">
        <v>268</v>
      </c>
      <c r="I98" s="1029"/>
      <c r="J98" s="1040">
        <f t="shared" ref="J98:J123" si="40">F98</f>
        <v>1.375</v>
      </c>
      <c r="K98" s="938"/>
      <c r="L98" s="1029">
        <f t="shared" ref="L98:L123" si="41">J98*K98</f>
        <v>0</v>
      </c>
      <c r="M98" s="1028"/>
      <c r="N98" s="1029">
        <f t="shared" ref="N98:N123" si="42">M98*J98</f>
        <v>0</v>
      </c>
      <c r="O98" s="1028">
        <f>G98+K98-M98</f>
        <v>0</v>
      </c>
      <c r="P98" s="1029">
        <f>O98*F98</f>
        <v>0</v>
      </c>
      <c r="Q98" s="1106"/>
    </row>
    <row r="99" spans="1:17" ht="29.25">
      <c r="A99" s="897">
        <v>2</v>
      </c>
      <c r="B99" s="1308" t="s">
        <v>519</v>
      </c>
      <c r="C99" s="1105" t="s">
        <v>358</v>
      </c>
      <c r="D99" s="898" t="s">
        <v>247</v>
      </c>
      <c r="E99" s="938"/>
      <c r="F99" s="1017">
        <f>220/3</f>
        <v>73.333333333333329</v>
      </c>
      <c r="G99" s="1028"/>
      <c r="H99" s="939" t="s">
        <v>285</v>
      </c>
      <c r="I99" s="1029"/>
      <c r="J99" s="1040">
        <f t="shared" si="40"/>
        <v>73.333333333333329</v>
      </c>
      <c r="K99" s="938"/>
      <c r="L99" s="1029">
        <f t="shared" si="41"/>
        <v>0</v>
      </c>
      <c r="M99" s="1028"/>
      <c r="N99" s="1029">
        <f t="shared" si="42"/>
        <v>0</v>
      </c>
      <c r="O99" s="1028">
        <f t="shared" ref="O99:O123" si="43">G99+K99-M99</f>
        <v>0</v>
      </c>
      <c r="P99" s="1029">
        <f t="shared" ref="P99:P123" si="44">O99*F99</f>
        <v>0</v>
      </c>
      <c r="Q99" s="1106"/>
    </row>
    <row r="100" spans="1:17" ht="21.75" customHeight="1">
      <c r="A100" s="897">
        <v>3</v>
      </c>
      <c r="B100" s="1308" t="s">
        <v>520</v>
      </c>
      <c r="C100" s="1105" t="s">
        <v>359</v>
      </c>
      <c r="D100" s="898" t="s">
        <v>249</v>
      </c>
      <c r="E100" s="938"/>
      <c r="F100" s="1017">
        <v>4</v>
      </c>
      <c r="G100" s="1028"/>
      <c r="H100" s="939" t="s">
        <v>269</v>
      </c>
      <c r="I100" s="1029"/>
      <c r="J100" s="1040">
        <f t="shared" si="40"/>
        <v>4</v>
      </c>
      <c r="K100" s="938"/>
      <c r="L100" s="1029">
        <f t="shared" si="41"/>
        <v>0</v>
      </c>
      <c r="M100" s="1028"/>
      <c r="N100" s="1029">
        <f t="shared" si="42"/>
        <v>0</v>
      </c>
      <c r="O100" s="1028">
        <f t="shared" si="43"/>
        <v>0</v>
      </c>
      <c r="P100" s="1029">
        <f t="shared" si="44"/>
        <v>0</v>
      </c>
      <c r="Q100" s="1106"/>
    </row>
    <row r="101" spans="1:17" ht="21.75" customHeight="1">
      <c r="A101" s="897">
        <v>4</v>
      </c>
      <c r="B101" s="1308" t="s">
        <v>521</v>
      </c>
      <c r="C101" s="1105" t="s">
        <v>360</v>
      </c>
      <c r="D101" s="898" t="s">
        <v>251</v>
      </c>
      <c r="E101" s="938"/>
      <c r="F101" s="1017"/>
      <c r="G101" s="1028"/>
      <c r="H101" s="939" t="s">
        <v>269</v>
      </c>
      <c r="I101" s="1029"/>
      <c r="J101" s="1040">
        <f t="shared" si="40"/>
        <v>0</v>
      </c>
      <c r="K101" s="938"/>
      <c r="L101" s="1029">
        <f t="shared" si="41"/>
        <v>0</v>
      </c>
      <c r="M101" s="1028"/>
      <c r="N101" s="1029">
        <f t="shared" si="42"/>
        <v>0</v>
      </c>
      <c r="O101" s="1028">
        <f t="shared" si="43"/>
        <v>0</v>
      </c>
      <c r="P101" s="1029">
        <f t="shared" si="44"/>
        <v>0</v>
      </c>
      <c r="Q101" s="1106"/>
    </row>
    <row r="102" spans="1:17" ht="21.75" customHeight="1">
      <c r="A102" s="897">
        <v>5</v>
      </c>
      <c r="B102" s="1308" t="s">
        <v>522</v>
      </c>
      <c r="C102" s="1108" t="s">
        <v>361</v>
      </c>
      <c r="D102" s="898" t="s">
        <v>250</v>
      </c>
      <c r="E102" s="938"/>
      <c r="F102" s="1017"/>
      <c r="G102" s="1028"/>
      <c r="H102" s="939" t="s">
        <v>269</v>
      </c>
      <c r="I102" s="1029"/>
      <c r="J102" s="1040">
        <f t="shared" si="40"/>
        <v>0</v>
      </c>
      <c r="K102" s="938"/>
      <c r="L102" s="1029">
        <f t="shared" si="41"/>
        <v>0</v>
      </c>
      <c r="M102" s="1028"/>
      <c r="N102" s="1029">
        <f t="shared" si="42"/>
        <v>0</v>
      </c>
      <c r="O102" s="1028">
        <f t="shared" si="43"/>
        <v>0</v>
      </c>
      <c r="P102" s="1029">
        <f t="shared" si="44"/>
        <v>0</v>
      </c>
      <c r="Q102" s="1106"/>
    </row>
    <row r="103" spans="1:17" ht="21.75" customHeight="1">
      <c r="A103" s="897">
        <v>6</v>
      </c>
      <c r="B103" s="1308" t="s">
        <v>523</v>
      </c>
      <c r="C103" s="1108" t="s">
        <v>362</v>
      </c>
      <c r="D103" s="898" t="s">
        <v>252</v>
      </c>
      <c r="E103" s="938"/>
      <c r="F103" s="1017"/>
      <c r="G103" s="1028"/>
      <c r="H103" s="939" t="s">
        <v>269</v>
      </c>
      <c r="I103" s="1029"/>
      <c r="J103" s="1040">
        <f t="shared" si="40"/>
        <v>0</v>
      </c>
      <c r="K103" s="938"/>
      <c r="L103" s="1029">
        <f t="shared" si="41"/>
        <v>0</v>
      </c>
      <c r="M103" s="1028"/>
      <c r="N103" s="1029">
        <f t="shared" si="42"/>
        <v>0</v>
      </c>
      <c r="O103" s="1028">
        <f t="shared" si="43"/>
        <v>0</v>
      </c>
      <c r="P103" s="1029">
        <f t="shared" si="44"/>
        <v>0</v>
      </c>
      <c r="Q103" s="1106"/>
    </row>
    <row r="104" spans="1:17" ht="21.75" customHeight="1">
      <c r="A104" s="897">
        <v>7</v>
      </c>
      <c r="B104" s="1308" t="s">
        <v>524</v>
      </c>
      <c r="C104" s="1108" t="s">
        <v>363</v>
      </c>
      <c r="D104" s="898" t="s">
        <v>266</v>
      </c>
      <c r="E104" s="938"/>
      <c r="F104" s="1017">
        <v>17.5</v>
      </c>
      <c r="G104" s="1028"/>
      <c r="H104" s="939" t="s">
        <v>281</v>
      </c>
      <c r="I104" s="1029"/>
      <c r="J104" s="1040">
        <f t="shared" si="40"/>
        <v>17.5</v>
      </c>
      <c r="K104" s="938"/>
      <c r="L104" s="1029">
        <f t="shared" si="41"/>
        <v>0</v>
      </c>
      <c r="M104" s="1028"/>
      <c r="N104" s="1029">
        <f t="shared" si="42"/>
        <v>0</v>
      </c>
      <c r="O104" s="1028">
        <f t="shared" si="43"/>
        <v>0</v>
      </c>
      <c r="P104" s="1029">
        <f t="shared" si="44"/>
        <v>0</v>
      </c>
      <c r="Q104" s="1106"/>
    </row>
    <row r="105" spans="1:17" ht="21.75" customHeight="1">
      <c r="A105" s="897">
        <v>8</v>
      </c>
      <c r="B105" s="1308" t="s">
        <v>525</v>
      </c>
      <c r="C105" s="1108" t="s">
        <v>363</v>
      </c>
      <c r="D105" s="898" t="s">
        <v>266</v>
      </c>
      <c r="E105" s="938"/>
      <c r="F105" s="1017">
        <v>38.75</v>
      </c>
      <c r="G105" s="1028"/>
      <c r="H105" s="939" t="s">
        <v>281</v>
      </c>
      <c r="I105" s="1029"/>
      <c r="J105" s="1040">
        <f t="shared" si="40"/>
        <v>38.75</v>
      </c>
      <c r="K105" s="938"/>
      <c r="L105" s="1029">
        <f t="shared" si="41"/>
        <v>0</v>
      </c>
      <c r="M105" s="1028"/>
      <c r="N105" s="1029">
        <f t="shared" si="42"/>
        <v>0</v>
      </c>
      <c r="O105" s="1028">
        <f t="shared" si="43"/>
        <v>0</v>
      </c>
      <c r="P105" s="1029">
        <f t="shared" si="44"/>
        <v>0</v>
      </c>
      <c r="Q105" s="1106"/>
    </row>
    <row r="106" spans="1:17" ht="21.75" customHeight="1">
      <c r="A106" s="897">
        <v>9</v>
      </c>
      <c r="B106" s="1308" t="s">
        <v>526</v>
      </c>
      <c r="C106" s="1108" t="s">
        <v>364</v>
      </c>
      <c r="D106" s="898" t="s">
        <v>282</v>
      </c>
      <c r="E106" s="938"/>
      <c r="F106" s="1017">
        <v>60</v>
      </c>
      <c r="G106" s="1028"/>
      <c r="H106" s="939" t="s">
        <v>257</v>
      </c>
      <c r="I106" s="1029"/>
      <c r="J106" s="1040">
        <f t="shared" si="40"/>
        <v>60</v>
      </c>
      <c r="K106" s="938"/>
      <c r="L106" s="1029">
        <f t="shared" si="41"/>
        <v>0</v>
      </c>
      <c r="M106" s="1028"/>
      <c r="N106" s="1029">
        <f t="shared" si="42"/>
        <v>0</v>
      </c>
      <c r="O106" s="1028">
        <f t="shared" si="43"/>
        <v>0</v>
      </c>
      <c r="P106" s="1029">
        <f t="shared" si="44"/>
        <v>0</v>
      </c>
      <c r="Q106" s="1106"/>
    </row>
    <row r="107" spans="1:17" ht="21.75" customHeight="1">
      <c r="A107" s="897">
        <v>10</v>
      </c>
      <c r="B107" s="1308" t="s">
        <v>527</v>
      </c>
      <c r="C107" s="1108" t="s">
        <v>365</v>
      </c>
      <c r="D107" s="898" t="s">
        <v>274</v>
      </c>
      <c r="E107" s="938"/>
      <c r="F107" s="1017">
        <v>3.75</v>
      </c>
      <c r="G107" s="1028"/>
      <c r="H107" s="939" t="s">
        <v>275</v>
      </c>
      <c r="I107" s="1029"/>
      <c r="J107" s="1040">
        <f t="shared" si="40"/>
        <v>3.75</v>
      </c>
      <c r="K107" s="938"/>
      <c r="L107" s="1029">
        <f t="shared" si="41"/>
        <v>0</v>
      </c>
      <c r="M107" s="1028"/>
      <c r="N107" s="1029">
        <f t="shared" si="42"/>
        <v>0</v>
      </c>
      <c r="O107" s="1028">
        <f t="shared" si="43"/>
        <v>0</v>
      </c>
      <c r="P107" s="1029">
        <f t="shared" si="44"/>
        <v>0</v>
      </c>
      <c r="Q107" s="1106"/>
    </row>
    <row r="108" spans="1:17" ht="21.75" customHeight="1">
      <c r="A108" s="897">
        <v>11</v>
      </c>
      <c r="B108" s="1308" t="s">
        <v>528</v>
      </c>
      <c r="C108" s="1108" t="s">
        <v>366</v>
      </c>
      <c r="D108" s="898" t="s">
        <v>283</v>
      </c>
      <c r="E108" s="938"/>
      <c r="F108" s="1017">
        <v>0.125</v>
      </c>
      <c r="G108" s="1028"/>
      <c r="H108" s="939" t="s">
        <v>284</v>
      </c>
      <c r="I108" s="1029"/>
      <c r="J108" s="1040">
        <f t="shared" si="40"/>
        <v>0.125</v>
      </c>
      <c r="K108" s="938"/>
      <c r="L108" s="1029">
        <f t="shared" si="41"/>
        <v>0</v>
      </c>
      <c r="M108" s="1028"/>
      <c r="N108" s="1029">
        <f t="shared" si="42"/>
        <v>0</v>
      </c>
      <c r="O108" s="1028">
        <f t="shared" si="43"/>
        <v>0</v>
      </c>
      <c r="P108" s="1029">
        <f t="shared" si="44"/>
        <v>0</v>
      </c>
      <c r="Q108" s="1106"/>
    </row>
    <row r="109" spans="1:17" ht="21.75" customHeight="1">
      <c r="A109" s="897">
        <v>12</v>
      </c>
      <c r="B109" s="1308" t="s">
        <v>529</v>
      </c>
      <c r="C109" s="1108" t="s">
        <v>367</v>
      </c>
      <c r="D109" s="898" t="s">
        <v>276</v>
      </c>
      <c r="E109" s="938"/>
      <c r="F109" s="1017">
        <v>23.5</v>
      </c>
      <c r="G109" s="1028"/>
      <c r="H109" s="939" t="s">
        <v>269</v>
      </c>
      <c r="I109" s="1029"/>
      <c r="J109" s="1040">
        <f t="shared" si="40"/>
        <v>23.5</v>
      </c>
      <c r="K109" s="938"/>
      <c r="L109" s="1029">
        <f t="shared" si="41"/>
        <v>0</v>
      </c>
      <c r="M109" s="1028"/>
      <c r="N109" s="1029">
        <f t="shared" si="42"/>
        <v>0</v>
      </c>
      <c r="O109" s="1028">
        <f t="shared" si="43"/>
        <v>0</v>
      </c>
      <c r="P109" s="1029">
        <f t="shared" si="44"/>
        <v>0</v>
      </c>
      <c r="Q109" s="1106"/>
    </row>
    <row r="110" spans="1:17" ht="21.75" customHeight="1">
      <c r="A110" s="897">
        <v>13</v>
      </c>
      <c r="B110" s="1308" t="s">
        <v>530</v>
      </c>
      <c r="C110" s="1108" t="s">
        <v>368</v>
      </c>
      <c r="D110" s="898" t="s">
        <v>253</v>
      </c>
      <c r="E110" s="938"/>
      <c r="F110" s="1017">
        <v>1.75</v>
      </c>
      <c r="G110" s="1028"/>
      <c r="H110" s="939" t="s">
        <v>152</v>
      </c>
      <c r="I110" s="1029"/>
      <c r="J110" s="1040">
        <f t="shared" si="40"/>
        <v>1.75</v>
      </c>
      <c r="K110" s="938"/>
      <c r="L110" s="1029">
        <f t="shared" si="41"/>
        <v>0</v>
      </c>
      <c r="M110" s="1028"/>
      <c r="N110" s="1029">
        <f t="shared" si="42"/>
        <v>0</v>
      </c>
      <c r="O110" s="1028">
        <f t="shared" si="43"/>
        <v>0</v>
      </c>
      <c r="P110" s="1029">
        <f t="shared" si="44"/>
        <v>0</v>
      </c>
      <c r="Q110" s="1106"/>
    </row>
    <row r="111" spans="1:17" ht="21.75" customHeight="1">
      <c r="A111" s="897">
        <v>14</v>
      </c>
      <c r="B111" s="1308" t="s">
        <v>531</v>
      </c>
      <c r="C111" s="1108" t="s">
        <v>369</v>
      </c>
      <c r="D111" s="898" t="s">
        <v>254</v>
      </c>
      <c r="E111" s="938"/>
      <c r="F111" s="1017">
        <v>5.5</v>
      </c>
      <c r="G111" s="1028"/>
      <c r="H111" s="939" t="s">
        <v>23</v>
      </c>
      <c r="I111" s="1029"/>
      <c r="J111" s="1040">
        <f t="shared" si="40"/>
        <v>5.5</v>
      </c>
      <c r="K111" s="938"/>
      <c r="L111" s="1029">
        <f t="shared" si="41"/>
        <v>0</v>
      </c>
      <c r="M111" s="1028"/>
      <c r="N111" s="1029">
        <f t="shared" si="42"/>
        <v>0</v>
      </c>
      <c r="O111" s="1028">
        <f t="shared" si="43"/>
        <v>0</v>
      </c>
      <c r="P111" s="1029">
        <f t="shared" si="44"/>
        <v>0</v>
      </c>
      <c r="Q111" s="1106"/>
    </row>
    <row r="112" spans="1:17" ht="21.75" customHeight="1">
      <c r="A112" s="897">
        <v>15</v>
      </c>
      <c r="B112" s="1308" t="s">
        <v>532</v>
      </c>
      <c r="C112" s="1108" t="s">
        <v>370</v>
      </c>
      <c r="D112" s="898" t="s">
        <v>255</v>
      </c>
      <c r="E112" s="938"/>
      <c r="F112" s="1017">
        <v>0.75</v>
      </c>
      <c r="G112" s="1028"/>
      <c r="H112" s="939" t="s">
        <v>256</v>
      </c>
      <c r="I112" s="1029"/>
      <c r="J112" s="1040">
        <f t="shared" si="40"/>
        <v>0.75</v>
      </c>
      <c r="K112" s="938"/>
      <c r="L112" s="1029">
        <f t="shared" si="41"/>
        <v>0</v>
      </c>
      <c r="M112" s="1028"/>
      <c r="N112" s="1029">
        <f t="shared" si="42"/>
        <v>0</v>
      </c>
      <c r="O112" s="1028">
        <f t="shared" si="43"/>
        <v>0</v>
      </c>
      <c r="P112" s="1029">
        <f t="shared" si="44"/>
        <v>0</v>
      </c>
      <c r="Q112" s="1106"/>
    </row>
    <row r="113" spans="1:20" ht="21.75" customHeight="1">
      <c r="A113" s="897">
        <v>16</v>
      </c>
      <c r="B113" s="1308" t="s">
        <v>533</v>
      </c>
      <c r="C113" s="1108" t="s">
        <v>371</v>
      </c>
      <c r="D113" s="900" t="s">
        <v>258</v>
      </c>
      <c r="E113" s="910"/>
      <c r="F113" s="1009">
        <v>0.1</v>
      </c>
      <c r="G113" s="912"/>
      <c r="H113" s="389" t="s">
        <v>152</v>
      </c>
      <c r="I113" s="1023"/>
      <c r="J113" s="1032">
        <f t="shared" si="40"/>
        <v>0.1</v>
      </c>
      <c r="K113" s="910"/>
      <c r="L113" s="1029">
        <f t="shared" si="41"/>
        <v>0</v>
      </c>
      <c r="M113" s="912"/>
      <c r="N113" s="1029">
        <f t="shared" si="42"/>
        <v>0</v>
      </c>
      <c r="O113" s="912">
        <f t="shared" si="43"/>
        <v>0</v>
      </c>
      <c r="P113" s="1023">
        <f t="shared" si="44"/>
        <v>0</v>
      </c>
      <c r="Q113" s="1055"/>
    </row>
    <row r="114" spans="1:20" ht="21.75" customHeight="1">
      <c r="A114" s="897">
        <v>17</v>
      </c>
      <c r="B114" s="1308" t="s">
        <v>534</v>
      </c>
      <c r="C114" s="1108" t="s">
        <v>372</v>
      </c>
      <c r="D114" s="898" t="s">
        <v>260</v>
      </c>
      <c r="E114" s="938"/>
      <c r="F114" s="1017">
        <v>8</v>
      </c>
      <c r="G114" s="1028"/>
      <c r="H114" s="939" t="s">
        <v>269</v>
      </c>
      <c r="I114" s="1029"/>
      <c r="J114" s="1040">
        <f t="shared" si="40"/>
        <v>8</v>
      </c>
      <c r="K114" s="938"/>
      <c r="L114" s="1029">
        <f t="shared" si="41"/>
        <v>0</v>
      </c>
      <c r="M114" s="1028"/>
      <c r="N114" s="1029">
        <f t="shared" si="42"/>
        <v>0</v>
      </c>
      <c r="O114" s="1028">
        <f t="shared" si="43"/>
        <v>0</v>
      </c>
      <c r="P114" s="1029">
        <f t="shared" si="44"/>
        <v>0</v>
      </c>
      <c r="Q114" s="1106"/>
    </row>
    <row r="115" spans="1:20" ht="21.75" customHeight="1">
      <c r="A115" s="897">
        <v>18</v>
      </c>
      <c r="B115" s="1308" t="s">
        <v>535</v>
      </c>
      <c r="C115" s="1108" t="s">
        <v>320</v>
      </c>
      <c r="D115" s="898" t="s">
        <v>261</v>
      </c>
      <c r="E115" s="938"/>
      <c r="F115" s="1017">
        <v>1.5</v>
      </c>
      <c r="G115" s="1028"/>
      <c r="H115" s="939" t="s">
        <v>270</v>
      </c>
      <c r="I115" s="1029"/>
      <c r="J115" s="1040">
        <f t="shared" si="40"/>
        <v>1.5</v>
      </c>
      <c r="K115" s="938"/>
      <c r="L115" s="1029">
        <f t="shared" si="41"/>
        <v>0</v>
      </c>
      <c r="M115" s="1028"/>
      <c r="N115" s="1029">
        <f t="shared" si="42"/>
        <v>0</v>
      </c>
      <c r="O115" s="1028">
        <f t="shared" si="43"/>
        <v>0</v>
      </c>
      <c r="P115" s="1029">
        <f t="shared" si="44"/>
        <v>0</v>
      </c>
      <c r="Q115" s="1106"/>
    </row>
    <row r="116" spans="1:20" ht="21.75" customHeight="1">
      <c r="A116" s="897">
        <v>19</v>
      </c>
      <c r="B116" s="1308" t="s">
        <v>536</v>
      </c>
      <c r="C116" s="1108" t="s">
        <v>373</v>
      </c>
      <c r="D116" s="898" t="s">
        <v>267</v>
      </c>
      <c r="E116" s="938"/>
      <c r="F116" s="1017">
        <v>1.4179999999999999</v>
      </c>
      <c r="G116" s="1028"/>
      <c r="H116" s="939" t="s">
        <v>268</v>
      </c>
      <c r="I116" s="1029"/>
      <c r="J116" s="1040">
        <f t="shared" si="40"/>
        <v>1.4179999999999999</v>
      </c>
      <c r="K116" s="938"/>
      <c r="L116" s="1029">
        <f t="shared" si="41"/>
        <v>0</v>
      </c>
      <c r="M116" s="1028"/>
      <c r="N116" s="1029">
        <f t="shared" si="42"/>
        <v>0</v>
      </c>
      <c r="O116" s="1028">
        <f t="shared" si="43"/>
        <v>0</v>
      </c>
      <c r="P116" s="1029">
        <f t="shared" si="44"/>
        <v>0</v>
      </c>
      <c r="Q116" s="1106"/>
    </row>
    <row r="117" spans="1:20" ht="21.75" customHeight="1">
      <c r="A117" s="897">
        <v>20</v>
      </c>
      <c r="B117" s="1308" t="s">
        <v>537</v>
      </c>
      <c r="C117" s="1108" t="s">
        <v>374</v>
      </c>
      <c r="D117" s="898" t="s">
        <v>271</v>
      </c>
      <c r="E117" s="938"/>
      <c r="F117" s="1017"/>
      <c r="G117" s="1028"/>
      <c r="H117" s="939" t="s">
        <v>272</v>
      </c>
      <c r="I117" s="1029"/>
      <c r="J117" s="1040">
        <v>2.25</v>
      </c>
      <c r="K117" s="938"/>
      <c r="L117" s="1029">
        <f t="shared" si="41"/>
        <v>0</v>
      </c>
      <c r="M117" s="1028"/>
      <c r="N117" s="1029">
        <f t="shared" si="42"/>
        <v>0</v>
      </c>
      <c r="O117" s="1028">
        <f t="shared" si="43"/>
        <v>0</v>
      </c>
      <c r="P117" s="1029">
        <f t="shared" si="44"/>
        <v>0</v>
      </c>
      <c r="Q117" s="1106"/>
    </row>
    <row r="118" spans="1:20" ht="21.75" customHeight="1">
      <c r="A118" s="897">
        <v>21</v>
      </c>
      <c r="B118" s="1308" t="s">
        <v>538</v>
      </c>
      <c r="C118" s="1108" t="s">
        <v>375</v>
      </c>
      <c r="D118" s="898" t="s">
        <v>273</v>
      </c>
      <c r="E118" s="938"/>
      <c r="F118" s="1017">
        <v>4.25</v>
      </c>
      <c r="G118" s="1028"/>
      <c r="H118" s="939" t="s">
        <v>269</v>
      </c>
      <c r="I118" s="1029"/>
      <c r="J118" s="1040">
        <f>F118</f>
        <v>4.25</v>
      </c>
      <c r="K118" s="938"/>
      <c r="L118" s="1029">
        <f t="shared" si="41"/>
        <v>0</v>
      </c>
      <c r="M118" s="1028"/>
      <c r="N118" s="1029">
        <f t="shared" si="42"/>
        <v>0</v>
      </c>
      <c r="O118" s="1028">
        <f t="shared" si="43"/>
        <v>0</v>
      </c>
      <c r="P118" s="1029">
        <f t="shared" si="44"/>
        <v>0</v>
      </c>
      <c r="Q118" s="1106"/>
    </row>
    <row r="119" spans="1:20" ht="22.5" customHeight="1">
      <c r="A119" s="897">
        <v>3</v>
      </c>
      <c r="B119" s="1308" t="s">
        <v>539</v>
      </c>
      <c r="C119" s="1108" t="s">
        <v>396</v>
      </c>
      <c r="D119" s="898"/>
      <c r="E119" s="938"/>
      <c r="F119" s="1017">
        <v>0.125</v>
      </c>
      <c r="G119" s="1028"/>
      <c r="H119" s="939" t="s">
        <v>269</v>
      </c>
      <c r="I119" s="1029"/>
      <c r="J119" s="1040">
        <f>F119</f>
        <v>0.125</v>
      </c>
      <c r="K119" s="938"/>
      <c r="L119" s="1029">
        <f t="shared" si="41"/>
        <v>0</v>
      </c>
      <c r="M119" s="1028"/>
      <c r="N119" s="1029">
        <f t="shared" si="42"/>
        <v>0</v>
      </c>
      <c r="O119" s="1028">
        <f t="shared" si="43"/>
        <v>0</v>
      </c>
      <c r="P119" s="1029">
        <f t="shared" si="44"/>
        <v>0</v>
      </c>
      <c r="Q119" s="1106"/>
    </row>
    <row r="120" spans="1:20" ht="22.5" customHeight="1">
      <c r="A120" s="897">
        <v>4</v>
      </c>
      <c r="B120" s="1308" t="s">
        <v>540</v>
      </c>
      <c r="C120" s="1108" t="s">
        <v>398</v>
      </c>
      <c r="D120" s="898"/>
      <c r="E120" s="938"/>
      <c r="F120" s="1017">
        <v>30</v>
      </c>
      <c r="G120" s="1028"/>
      <c r="H120" s="939" t="s">
        <v>269</v>
      </c>
      <c r="I120" s="1029"/>
      <c r="J120" s="1040">
        <f>F120</f>
        <v>30</v>
      </c>
      <c r="K120" s="938"/>
      <c r="L120" s="1029">
        <f t="shared" si="41"/>
        <v>0</v>
      </c>
      <c r="M120" s="1028"/>
      <c r="N120" s="1029">
        <f t="shared" si="42"/>
        <v>0</v>
      </c>
      <c r="O120" s="1028">
        <f t="shared" si="43"/>
        <v>0</v>
      </c>
      <c r="P120" s="1029">
        <f t="shared" si="44"/>
        <v>0</v>
      </c>
      <c r="Q120" s="1106"/>
    </row>
    <row r="121" spans="1:20" ht="22.5" customHeight="1">
      <c r="A121" s="897">
        <v>5</v>
      </c>
      <c r="B121" s="1308" t="s">
        <v>541</v>
      </c>
      <c r="C121" s="1108" t="s">
        <v>399</v>
      </c>
      <c r="D121" s="898"/>
      <c r="E121" s="938"/>
      <c r="F121" s="1017">
        <v>85</v>
      </c>
      <c r="G121" s="1028"/>
      <c r="H121" s="939" t="s">
        <v>269</v>
      </c>
      <c r="I121" s="1029"/>
      <c r="J121" s="1040">
        <f>F121</f>
        <v>85</v>
      </c>
      <c r="K121" s="938"/>
      <c r="L121" s="1029">
        <f t="shared" si="41"/>
        <v>0</v>
      </c>
      <c r="M121" s="1028"/>
      <c r="N121" s="1029">
        <f t="shared" si="42"/>
        <v>0</v>
      </c>
      <c r="O121" s="1028">
        <f t="shared" si="43"/>
        <v>0</v>
      </c>
      <c r="P121" s="1029">
        <f t="shared" si="44"/>
        <v>0</v>
      </c>
      <c r="Q121" s="1106"/>
    </row>
    <row r="122" spans="1:20" ht="29.25">
      <c r="A122" s="897">
        <v>6</v>
      </c>
      <c r="B122" s="1308" t="s">
        <v>542</v>
      </c>
      <c r="C122" s="1108" t="s">
        <v>400</v>
      </c>
      <c r="D122" s="898"/>
      <c r="E122" s="938"/>
      <c r="F122" s="1017">
        <v>22.5</v>
      </c>
      <c r="G122" s="1028"/>
      <c r="H122" s="939" t="s">
        <v>269</v>
      </c>
      <c r="I122" s="1029"/>
      <c r="J122" s="1040">
        <f>F122</f>
        <v>22.5</v>
      </c>
      <c r="K122" s="938"/>
      <c r="L122" s="1029">
        <f t="shared" si="41"/>
        <v>0</v>
      </c>
      <c r="M122" s="1028"/>
      <c r="N122" s="1029">
        <f t="shared" si="42"/>
        <v>0</v>
      </c>
      <c r="O122" s="1028">
        <f t="shared" si="43"/>
        <v>0</v>
      </c>
      <c r="P122" s="1029">
        <f t="shared" si="44"/>
        <v>0</v>
      </c>
      <c r="Q122" s="1106"/>
    </row>
    <row r="123" spans="1:20" ht="24" customHeight="1">
      <c r="A123" s="897"/>
      <c r="B123" s="1308"/>
      <c r="C123" s="983"/>
      <c r="D123" s="898"/>
      <c r="E123" s="938"/>
      <c r="F123" s="1017"/>
      <c r="G123" s="1028"/>
      <c r="H123" s="939" t="s">
        <v>257</v>
      </c>
      <c r="I123" s="1029"/>
      <c r="J123" s="1040">
        <f t="shared" si="40"/>
        <v>0</v>
      </c>
      <c r="K123" s="938"/>
      <c r="L123" s="1029">
        <f t="shared" si="41"/>
        <v>0</v>
      </c>
      <c r="M123" s="1028"/>
      <c r="N123" s="1029">
        <f t="shared" si="42"/>
        <v>0</v>
      </c>
      <c r="O123" s="1028">
        <f t="shared" si="43"/>
        <v>0</v>
      </c>
      <c r="P123" s="1029">
        <f t="shared" si="44"/>
        <v>0</v>
      </c>
      <c r="Q123" s="1106"/>
    </row>
    <row r="124" spans="1:20" ht="30" customHeight="1" thickBot="1">
      <c r="A124" s="940"/>
      <c r="B124" s="1311"/>
      <c r="C124" s="984"/>
      <c r="D124" s="941" t="s">
        <v>83</v>
      </c>
      <c r="E124" s="942"/>
      <c r="F124" s="1019"/>
      <c r="G124" s="940"/>
      <c r="H124" s="942"/>
      <c r="I124" s="1030">
        <f>I97+I84+I75+I72+I67+I55+I26+I7</f>
        <v>82935.584186046501</v>
      </c>
      <c r="J124" s="1041"/>
      <c r="K124" s="941"/>
      <c r="L124" s="1030">
        <f>L97+L84+L75+L72+L67+L55+L26+L7</f>
        <v>2230.91</v>
      </c>
      <c r="M124" s="940"/>
      <c r="N124" s="1030">
        <f>N97+N84+N75+N72+N67+N55+N26+N7</f>
        <v>953.98348837209301</v>
      </c>
      <c r="O124" s="940"/>
      <c r="P124" s="1030">
        <f>P97+P84+P75+P72+P67+P55+P26+P7</f>
        <v>84212.510697674414</v>
      </c>
      <c r="Q124" s="1109"/>
    </row>
    <row r="125" spans="1:20" ht="20.25" customHeight="1" thickBot="1">
      <c r="A125" s="1075"/>
      <c r="B125" s="1075"/>
      <c r="C125" s="1075"/>
      <c r="D125" s="1075"/>
      <c r="E125" s="1075"/>
      <c r="F125" s="1075"/>
      <c r="G125" s="1075"/>
      <c r="H125" s="1075"/>
      <c r="I125" s="1075"/>
      <c r="J125" s="1075"/>
      <c r="K125" s="1075"/>
      <c r="L125" s="1075"/>
      <c r="M125" s="1075"/>
      <c r="N125" s="1076"/>
      <c r="O125" s="1076"/>
      <c r="P125" s="1076"/>
      <c r="Q125" s="1078"/>
      <c r="T125" s="890"/>
    </row>
    <row r="126" spans="1:20" ht="54" customHeight="1" thickBot="1">
      <c r="A126" s="1079" t="s">
        <v>161</v>
      </c>
      <c r="B126" s="1312"/>
      <c r="C126" s="1080"/>
      <c r="D126" s="1081" t="s">
        <v>160</v>
      </c>
      <c r="E126" s="1082"/>
      <c r="F126" s="1083" t="s">
        <v>156</v>
      </c>
      <c r="G126" s="1247" t="s">
        <v>157</v>
      </c>
      <c r="H126" s="1248"/>
      <c r="I126" s="1084" t="s">
        <v>158</v>
      </c>
      <c r="J126" s="1249" t="s">
        <v>159</v>
      </c>
      <c r="K126" s="1250"/>
      <c r="L126" s="1110"/>
      <c r="M126" s="1111"/>
      <c r="N126" s="1110"/>
      <c r="O126" s="1112"/>
      <c r="P126" s="1110"/>
      <c r="Q126" s="1113"/>
      <c r="T126" s="890"/>
    </row>
    <row r="127" spans="1:20" ht="26.25" customHeight="1">
      <c r="A127" s="1090">
        <v>1</v>
      </c>
      <c r="B127" s="1313"/>
      <c r="C127" s="1091" t="s">
        <v>376</v>
      </c>
      <c r="D127" s="1092" t="s">
        <v>155</v>
      </c>
      <c r="E127" s="1092"/>
      <c r="F127" s="1093">
        <f>I7</f>
        <v>2261.2399999999998</v>
      </c>
      <c r="G127" s="1251">
        <f>L7</f>
        <v>0</v>
      </c>
      <c r="H127" s="1252"/>
      <c r="I127" s="1094">
        <f>N7</f>
        <v>568.79999999999995</v>
      </c>
      <c r="J127" s="1253">
        <f>P7</f>
        <v>1692.44</v>
      </c>
      <c r="K127" s="1254"/>
      <c r="L127" s="1113"/>
      <c r="M127" s="1114"/>
      <c r="N127" s="1113"/>
      <c r="O127" s="1104"/>
      <c r="P127" s="1113"/>
      <c r="Q127" s="1113"/>
      <c r="T127" s="890"/>
    </row>
    <row r="128" spans="1:20" ht="30" customHeight="1">
      <c r="A128" s="1095">
        <v>2</v>
      </c>
      <c r="B128" s="1314"/>
      <c r="C128" s="1096" t="s">
        <v>377</v>
      </c>
      <c r="D128" s="1097" t="s">
        <v>177</v>
      </c>
      <c r="E128" s="1097"/>
      <c r="F128" s="1098">
        <f>I26</f>
        <v>8962.327906976745</v>
      </c>
      <c r="G128" s="1255">
        <f>L26</f>
        <v>0</v>
      </c>
      <c r="H128" s="1256"/>
      <c r="I128" s="954">
        <f>N26</f>
        <v>370.23</v>
      </c>
      <c r="J128" s="1257">
        <f>P26</f>
        <v>8592.0979069767454</v>
      </c>
      <c r="K128" s="1258"/>
      <c r="L128" s="1113"/>
      <c r="M128" s="1114"/>
      <c r="N128" s="1113"/>
      <c r="O128" s="1104"/>
      <c r="P128" s="1113"/>
      <c r="Q128" s="1113"/>
    </row>
    <row r="129" spans="1:19" ht="30" customHeight="1">
      <c r="A129" s="1095">
        <v>3</v>
      </c>
      <c r="B129" s="1314"/>
      <c r="C129" s="1096" t="s">
        <v>380</v>
      </c>
      <c r="D129" s="1097" t="s">
        <v>233</v>
      </c>
      <c r="E129" s="1097"/>
      <c r="F129" s="1098">
        <f>I55</f>
        <v>2931.4799999999996</v>
      </c>
      <c r="G129" s="1255">
        <f>L55</f>
        <v>2230.91</v>
      </c>
      <c r="H129" s="1256"/>
      <c r="I129" s="954">
        <f>N55</f>
        <v>1</v>
      </c>
      <c r="J129" s="1257">
        <f>P55</f>
        <v>5161.3900000000003</v>
      </c>
      <c r="K129" s="1258"/>
      <c r="L129" s="1113"/>
      <c r="M129" s="1114"/>
      <c r="N129" s="1113"/>
      <c r="O129" s="1104"/>
      <c r="P129" s="1113"/>
      <c r="Q129" s="1113"/>
    </row>
    <row r="130" spans="1:19" ht="30" customHeight="1">
      <c r="A130" s="1095">
        <v>4</v>
      </c>
      <c r="B130" s="1314"/>
      <c r="C130" s="1096" t="s">
        <v>331</v>
      </c>
      <c r="D130" s="1097" t="s">
        <v>234</v>
      </c>
      <c r="E130" s="1097"/>
      <c r="F130" s="1098">
        <f>I67</f>
        <v>89.280465116279075</v>
      </c>
      <c r="G130" s="1255">
        <f>L67</f>
        <v>0</v>
      </c>
      <c r="H130" s="1255"/>
      <c r="I130" s="954">
        <f>N67</f>
        <v>13.953488372093023</v>
      </c>
      <c r="J130" s="1257">
        <f>P67</f>
        <v>75.326976744186055</v>
      </c>
      <c r="K130" s="1258"/>
      <c r="L130" s="1113"/>
      <c r="M130" s="1114"/>
      <c r="N130" s="1113"/>
      <c r="O130" s="1104"/>
      <c r="P130" s="1113"/>
      <c r="Q130" s="1113"/>
    </row>
    <row r="131" spans="1:19" ht="30" customHeight="1">
      <c r="A131" s="1095">
        <v>5</v>
      </c>
      <c r="B131" s="1314"/>
      <c r="C131" s="1096" t="s">
        <v>336</v>
      </c>
      <c r="D131" s="1097" t="s">
        <v>235</v>
      </c>
      <c r="E131" s="1097"/>
      <c r="F131" s="1098">
        <f>I72</f>
        <v>68023.255813953481</v>
      </c>
      <c r="G131" s="1255">
        <f>L72</f>
        <v>0</v>
      </c>
      <c r="H131" s="1255"/>
      <c r="I131" s="954">
        <f>N72</f>
        <v>0</v>
      </c>
      <c r="J131" s="1257">
        <f>P72</f>
        <v>68023.255813953481</v>
      </c>
      <c r="K131" s="1258"/>
      <c r="L131" s="1113"/>
      <c r="M131" s="1114"/>
      <c r="N131" s="1113"/>
      <c r="O131" s="1104"/>
      <c r="P131" s="1113"/>
      <c r="Q131" s="1113"/>
    </row>
    <row r="132" spans="1:19" ht="30" customHeight="1">
      <c r="A132" s="1095">
        <v>6</v>
      </c>
      <c r="B132" s="1314"/>
      <c r="C132" s="1096" t="s">
        <v>338</v>
      </c>
      <c r="D132" s="1097" t="s">
        <v>236</v>
      </c>
      <c r="E132" s="1097"/>
      <c r="F132" s="1098">
        <f>I75</f>
        <v>460</v>
      </c>
      <c r="G132" s="1255">
        <f>L75</f>
        <v>0</v>
      </c>
      <c r="H132" s="1255"/>
      <c r="I132" s="954">
        <f>N75</f>
        <v>0</v>
      </c>
      <c r="J132" s="1257">
        <f>P75</f>
        <v>460</v>
      </c>
      <c r="K132" s="1258"/>
      <c r="L132" s="1113"/>
      <c r="M132" s="1114"/>
      <c r="N132" s="1113"/>
      <c r="O132" s="1104"/>
      <c r="P132" s="1113"/>
      <c r="Q132" s="1113"/>
    </row>
    <row r="133" spans="1:19" ht="30" customHeight="1">
      <c r="A133" s="1095">
        <v>7</v>
      </c>
      <c r="B133" s="1314"/>
      <c r="C133" s="1096" t="s">
        <v>378</v>
      </c>
      <c r="D133" s="1097" t="s">
        <v>237</v>
      </c>
      <c r="E133" s="1097"/>
      <c r="F133" s="1098">
        <f>I84</f>
        <v>208</v>
      </c>
      <c r="G133" s="1255">
        <f>L84</f>
        <v>0</v>
      </c>
      <c r="H133" s="1255"/>
      <c r="I133" s="954">
        <f>N84</f>
        <v>0</v>
      </c>
      <c r="J133" s="1257">
        <f>P84</f>
        <v>208</v>
      </c>
      <c r="K133" s="1258"/>
      <c r="L133" s="1113"/>
      <c r="M133" s="1114"/>
      <c r="N133" s="1113"/>
      <c r="O133" s="1104"/>
      <c r="P133" s="1113"/>
      <c r="Q133" s="1113"/>
    </row>
    <row r="134" spans="1:19" ht="30" customHeight="1" thickBot="1">
      <c r="A134" s="1099">
        <v>8</v>
      </c>
      <c r="B134" s="1315"/>
      <c r="C134" s="1100" t="s">
        <v>379</v>
      </c>
      <c r="D134" s="1101" t="s">
        <v>238</v>
      </c>
      <c r="E134" s="1101"/>
      <c r="F134" s="1102">
        <f>I97</f>
        <v>0</v>
      </c>
      <c r="G134" s="1263">
        <f>L97</f>
        <v>0</v>
      </c>
      <c r="H134" s="1264"/>
      <c r="I134" s="1103">
        <f>N97</f>
        <v>0</v>
      </c>
      <c r="J134" s="1265">
        <f>P97</f>
        <v>0</v>
      </c>
      <c r="K134" s="1266"/>
      <c r="L134" s="1113"/>
      <c r="M134" s="1114"/>
      <c r="N134" s="1113"/>
      <c r="O134" s="1104"/>
      <c r="P134" s="1113"/>
      <c r="Q134" s="1113"/>
    </row>
    <row r="135" spans="1:19" ht="30" customHeight="1" thickBot="1">
      <c r="A135" s="1085"/>
      <c r="B135" s="1147"/>
      <c r="C135" s="1086"/>
      <c r="D135" s="1087" t="s">
        <v>81</v>
      </c>
      <c r="E135" s="1088"/>
      <c r="F135" s="1089">
        <f>SUM(F127:F134)</f>
        <v>82935.584186046501</v>
      </c>
      <c r="G135" s="1267">
        <f>SUM(G127:H134)</f>
        <v>2230.91</v>
      </c>
      <c r="H135" s="1268"/>
      <c r="I135" s="1089">
        <f>SUM(I127:I134)</f>
        <v>953.98348837209301</v>
      </c>
      <c r="J135" s="1269">
        <f>SUM(J127:J134)</f>
        <v>84212.510697674414</v>
      </c>
      <c r="K135" s="1270"/>
      <c r="L135" s="1115"/>
      <c r="M135" s="402"/>
      <c r="N135" s="1115"/>
      <c r="O135" s="402"/>
      <c r="P135" s="402"/>
      <c r="Q135" s="402"/>
    </row>
    <row r="136" spans="1:19" ht="30" hidden="1" customHeight="1">
      <c r="A136" s="947"/>
      <c r="B136" s="1145"/>
      <c r="C136" s="1116"/>
      <c r="D136" s="1117"/>
      <c r="E136" s="1118"/>
      <c r="F136" s="949"/>
      <c r="G136" s="1259"/>
      <c r="H136" s="1260"/>
      <c r="I136" s="1119"/>
      <c r="J136" s="1120"/>
      <c r="K136" s="1104"/>
      <c r="L136" s="1121"/>
      <c r="M136" s="1122"/>
      <c r="N136" s="1121"/>
      <c r="O136" s="1122"/>
      <c r="P136" s="1121"/>
      <c r="Q136" s="1113"/>
    </row>
    <row r="137" spans="1:19" ht="30" hidden="1" customHeight="1">
      <c r="A137" s="1123"/>
      <c r="B137" s="1146"/>
      <c r="C137" s="1124"/>
      <c r="D137" s="1125"/>
      <c r="E137" s="1126"/>
      <c r="F137" s="1127"/>
      <c r="G137" s="1261"/>
      <c r="H137" s="1262"/>
      <c r="I137" s="1128"/>
      <c r="J137" s="1129"/>
      <c r="K137" s="1104"/>
      <c r="L137" s="1121"/>
      <c r="M137" s="1122"/>
      <c r="N137" s="1121"/>
      <c r="O137" s="1122"/>
      <c r="P137" s="1121"/>
      <c r="Q137" s="1113"/>
    </row>
    <row r="138" spans="1:19" ht="0.75" customHeight="1">
      <c r="A138" s="1130"/>
      <c r="B138" s="1130"/>
      <c r="C138" s="1131"/>
      <c r="D138" s="1273"/>
      <c r="E138" s="1273"/>
      <c r="F138" s="1274"/>
      <c r="G138" s="1274"/>
      <c r="H138" s="1274"/>
      <c r="I138" s="1274"/>
      <c r="J138" s="1274"/>
      <c r="K138" s="1274"/>
      <c r="L138" s="1274"/>
      <c r="M138" s="1274"/>
      <c r="N138" s="309"/>
      <c r="O138" s="309"/>
      <c r="P138" s="309"/>
      <c r="Q138" s="309"/>
    </row>
    <row r="139" spans="1:19" ht="22.5" customHeight="1">
      <c r="A139" s="1132"/>
      <c r="B139" s="1132"/>
      <c r="C139" s="1133"/>
      <c r="D139" s="1134"/>
      <c r="E139" s="1132"/>
      <c r="F139" s="1132"/>
      <c r="G139" s="1132"/>
      <c r="H139" s="1132"/>
      <c r="I139" s="1132"/>
      <c r="J139" s="1132"/>
      <c r="K139" s="309"/>
      <c r="L139" s="309"/>
      <c r="M139" s="309"/>
      <c r="N139" s="1275" t="s">
        <v>433</v>
      </c>
      <c r="O139" s="1275"/>
      <c r="P139" s="1275"/>
      <c r="Q139" s="1275"/>
    </row>
    <row r="140" spans="1:19" s="11" customFormat="1" ht="25.5" customHeight="1">
      <c r="A140" s="902"/>
      <c r="B140" s="902"/>
      <c r="C140" s="1135"/>
      <c r="D140" s="402" t="s">
        <v>153</v>
      </c>
      <c r="E140" s="402"/>
      <c r="F140" s="402"/>
      <c r="G140" s="402"/>
      <c r="H140" s="902"/>
      <c r="I140" s="402"/>
      <c r="J140" s="402"/>
      <c r="K140" s="402"/>
      <c r="L140" s="402"/>
      <c r="M140" s="402"/>
      <c r="N140" s="902"/>
      <c r="O140" s="1271" t="s">
        <v>242</v>
      </c>
      <c r="P140" s="1271"/>
      <c r="Q140" s="903"/>
      <c r="R140" s="2"/>
      <c r="S140" s="2"/>
    </row>
    <row r="141" spans="1:19" s="11" customFormat="1" ht="31.5" customHeight="1">
      <c r="A141" s="902"/>
      <c r="B141" s="902"/>
      <c r="C141" s="1135"/>
      <c r="D141" s="908"/>
      <c r="E141" s="1136"/>
      <c r="F141" s="1104"/>
      <c r="G141" s="902"/>
      <c r="H141" s="902"/>
      <c r="I141" s="1137"/>
      <c r="J141" s="1137"/>
      <c r="K141" s="902"/>
      <c r="L141" s="902"/>
      <c r="M141" s="902"/>
      <c r="N141" s="902"/>
      <c r="O141" s="1104"/>
      <c r="P141" s="1136"/>
      <c r="Q141" s="902"/>
    </row>
    <row r="142" spans="1:19" s="11" customFormat="1" ht="33" customHeight="1">
      <c r="A142" s="902"/>
      <c r="B142" s="902"/>
      <c r="C142" s="1135"/>
      <c r="D142" s="1138"/>
      <c r="E142" s="1136"/>
      <c r="F142" s="1104"/>
      <c r="G142" s="1104"/>
      <c r="H142" s="902"/>
      <c r="I142" s="902"/>
      <c r="J142" s="902"/>
      <c r="K142" s="1136"/>
      <c r="L142" s="902"/>
      <c r="M142" s="902"/>
      <c r="N142" s="902"/>
      <c r="O142" s="1104"/>
      <c r="P142" s="1136"/>
      <c r="Q142" s="902"/>
    </row>
    <row r="143" spans="1:19" s="11" customFormat="1" ht="24.75">
      <c r="A143" s="902"/>
      <c r="B143" s="902"/>
      <c r="C143" s="1135"/>
      <c r="D143" s="402" t="s">
        <v>154</v>
      </c>
      <c r="E143" s="402"/>
      <c r="F143" s="402"/>
      <c r="G143" s="402"/>
      <c r="H143" s="908"/>
      <c r="I143" s="903"/>
      <c r="J143" s="903"/>
      <c r="K143" s="402"/>
      <c r="L143" s="908"/>
      <c r="M143" s="908"/>
      <c r="N143" s="908"/>
      <c r="O143" s="1271" t="s">
        <v>434</v>
      </c>
      <c r="P143" s="1271"/>
      <c r="Q143" s="902"/>
    </row>
    <row r="144" spans="1:19" ht="23.1" hidden="1" customHeight="1">
      <c r="A144" s="309"/>
      <c r="B144" s="309"/>
      <c r="C144" s="1139"/>
      <c r="D144" s="402"/>
      <c r="E144" s="309"/>
      <c r="F144" s="402"/>
      <c r="G144" s="309"/>
      <c r="H144" s="309"/>
      <c r="I144" s="402"/>
      <c r="J144" s="402"/>
      <c r="K144" s="309"/>
      <c r="L144" s="309"/>
      <c r="M144" s="309"/>
      <c r="N144" s="309"/>
      <c r="O144" s="1272"/>
      <c r="P144" s="1272"/>
      <c r="Q144" s="181"/>
    </row>
    <row r="145" spans="1:17" ht="23.1" hidden="1" customHeight="1">
      <c r="A145" s="309"/>
      <c r="B145" s="309"/>
      <c r="C145" s="1139"/>
      <c r="D145" s="402"/>
      <c r="E145" s="309"/>
      <c r="F145" s="402"/>
      <c r="G145" s="309"/>
      <c r="H145" s="309"/>
      <c r="I145" s="1104"/>
      <c r="J145" s="1104"/>
      <c r="K145" s="971"/>
      <c r="L145" s="971"/>
      <c r="M145" s="971"/>
      <c r="N145" s="309"/>
      <c r="O145" s="1140"/>
      <c r="P145" s="1140"/>
      <c r="Q145" s="181"/>
    </row>
    <row r="146" spans="1:17" ht="23.1" hidden="1" customHeight="1">
      <c r="A146" s="309"/>
      <c r="B146" s="309"/>
      <c r="C146" s="1139"/>
      <c r="D146" s="402"/>
      <c r="E146" s="309"/>
      <c r="F146" s="402"/>
      <c r="G146" s="309"/>
      <c r="H146" s="309"/>
      <c r="I146" s="1104"/>
      <c r="J146" s="1104"/>
      <c r="K146" s="971"/>
      <c r="L146" s="971"/>
      <c r="M146" s="971"/>
      <c r="N146" s="309"/>
      <c r="O146" s="1140"/>
      <c r="P146" s="1140"/>
      <c r="Q146" s="181"/>
    </row>
    <row r="147" spans="1:17" ht="23.1" hidden="1" customHeight="1">
      <c r="A147" s="1141"/>
      <c r="B147" s="1141"/>
      <c r="C147" s="1142"/>
      <c r="D147" s="1141"/>
      <c r="E147" s="1141"/>
      <c r="F147" s="1141"/>
      <c r="G147" s="309"/>
      <c r="H147" s="309"/>
      <c r="I147" s="309"/>
      <c r="J147" s="309"/>
      <c r="K147" s="309"/>
      <c r="L147" s="309"/>
      <c r="M147" s="309"/>
      <c r="N147" s="309"/>
      <c r="O147" s="309"/>
      <c r="P147" s="309"/>
      <c r="Q147" s="309"/>
    </row>
    <row r="148" spans="1:17" ht="23.1" customHeight="1">
      <c r="A148" s="1141"/>
      <c r="B148" s="1141"/>
      <c r="C148" s="1142"/>
      <c r="D148" s="1143"/>
      <c r="E148" s="1141"/>
      <c r="F148" s="971"/>
      <c r="G148" s="971"/>
      <c r="H148" s="971"/>
      <c r="I148" s="971"/>
      <c r="J148" s="971"/>
      <c r="K148" s="971"/>
      <c r="L148" s="1144"/>
      <c r="M148" s="309"/>
      <c r="N148" s="309"/>
      <c r="O148" s="309"/>
      <c r="P148" s="309"/>
      <c r="Q148" s="309"/>
    </row>
    <row r="149" spans="1:17" ht="23.1" customHeight="1">
      <c r="A149" s="35"/>
      <c r="B149" s="35"/>
      <c r="C149" s="992"/>
      <c r="D149" s="1074"/>
      <c r="E149" s="35"/>
      <c r="F149" s="909"/>
      <c r="G149" s="909"/>
      <c r="H149" s="909"/>
      <c r="I149" s="909"/>
      <c r="J149" s="973"/>
      <c r="K149" s="973"/>
      <c r="L149" s="1072"/>
    </row>
    <row r="150" spans="1:17" ht="23.1" customHeight="1">
      <c r="A150" s="35"/>
      <c r="B150" s="35"/>
      <c r="C150" s="992"/>
      <c r="D150" s="1074"/>
      <c r="F150" s="909"/>
      <c r="G150" s="909"/>
      <c r="H150" s="909"/>
      <c r="I150" s="909"/>
      <c r="J150" s="973"/>
      <c r="K150" s="973"/>
      <c r="L150" s="1072"/>
    </row>
  </sheetData>
  <mergeCells count="45">
    <mergeCell ref="O140:P140"/>
    <mergeCell ref="O143:P143"/>
    <mergeCell ref="O144:P144"/>
    <mergeCell ref="D138:E138"/>
    <mergeCell ref="F138:G138"/>
    <mergeCell ref="H138:I138"/>
    <mergeCell ref="L138:M138"/>
    <mergeCell ref="N139:Q139"/>
    <mergeCell ref="J138:K138"/>
    <mergeCell ref="G136:H136"/>
    <mergeCell ref="G137:H137"/>
    <mergeCell ref="G130:H130"/>
    <mergeCell ref="J130:K130"/>
    <mergeCell ref="G131:H131"/>
    <mergeCell ref="J131:K131"/>
    <mergeCell ref="G132:H132"/>
    <mergeCell ref="J132:K132"/>
    <mergeCell ref="G133:H133"/>
    <mergeCell ref="J133:K133"/>
    <mergeCell ref="G134:H134"/>
    <mergeCell ref="J134:K134"/>
    <mergeCell ref="G135:H135"/>
    <mergeCell ref="J135:K135"/>
    <mergeCell ref="G127:H127"/>
    <mergeCell ref="J127:K127"/>
    <mergeCell ref="G128:H128"/>
    <mergeCell ref="J128:K128"/>
    <mergeCell ref="G129:H129"/>
    <mergeCell ref="J129:K129"/>
    <mergeCell ref="M5:N5"/>
    <mergeCell ref="O5:P5"/>
    <mergeCell ref="Q5:Q6"/>
    <mergeCell ref="G6:H6"/>
    <mergeCell ref="G126:H126"/>
    <mergeCell ref="J126:K126"/>
    <mergeCell ref="A1:F1"/>
    <mergeCell ref="G1:M1"/>
    <mergeCell ref="G2:M2"/>
    <mergeCell ref="A3:E3"/>
    <mergeCell ref="A4:Q4"/>
    <mergeCell ref="A5:A6"/>
    <mergeCell ref="C5:D6"/>
    <mergeCell ref="E5:E6"/>
    <mergeCell ref="G5:I5"/>
    <mergeCell ref="J5:L5"/>
  </mergeCells>
  <phoneticPr fontId="69" type="noConversion"/>
  <dataValidations count="4">
    <dataValidation allowBlank="1" showInputMessage="1" showErrorMessage="1" promptTitle="Connector Label" prompt="If desired, label the connector to the next step. Use commas to separate multiple next steps, such as &quot;Yes,No&quot;." sqref="F147" xr:uid="{EB575E3C-D951-43FB-9D39-AE058189157E}"/>
    <dataValidation allowBlank="1" showInputMessage="1" showErrorMessage="1" promptTitle="Next Step ID" prompt="Enter the process step ID for the next step. Use commas to separate multiple next steps, such as &quot;P600,P700&quot;." sqref="E147" xr:uid="{42497302-32CF-40A1-84FD-DBD34BC567AC}"/>
    <dataValidation allowBlank="1" showInputMessage="1" showErrorMessage="1" promptTitle="Process Step Description" prompt="Enter text for the process step that will appear in the shape." sqref="D147" xr:uid="{031ADB3B-4916-4F39-8457-1E00C49D4013}"/>
    <dataValidation allowBlank="1" showInputMessage="1" showErrorMessage="1" promptTitle="Process Step ID" prompt="Enter a unique process step ID for each shape in the diagram." sqref="A147:C147" xr:uid="{19F07545-D2CF-46C5-A6DB-CA1050CCB429}"/>
  </dataValidations>
  <printOptions horizontalCentered="1"/>
  <pageMargins left="0" right="0" top="0.75" bottom="0.75" header="0.3" footer="0.3"/>
  <pageSetup paperSize="9" scale="37" fitToHeight="0" orientation="landscape" horizontalDpi="360" verticalDpi="360" r:id="rId1"/>
  <rowBreaks count="2" manualBreakCount="2">
    <brk id="41" max="15" man="1"/>
    <brk id="83" max="15" man="1"/>
  </rowBreaks>
  <colBreaks count="1" manualBreakCount="1">
    <brk id="17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7A35E-40B7-4B46-B928-733683D5F643}">
  <sheetPr>
    <pageSetUpPr fitToPage="1"/>
  </sheetPr>
  <dimension ref="A1:W169"/>
  <sheetViews>
    <sheetView topLeftCell="A26" zoomScale="60" zoomScaleNormal="60" zoomScalePageLayoutView="90" workbookViewId="0">
      <selection activeCell="A4" sqref="A4:P4"/>
    </sheetView>
  </sheetViews>
  <sheetFormatPr defaultRowHeight="23.1" customHeight="1"/>
  <cols>
    <col min="1" max="1" width="7.19921875" customWidth="1"/>
    <col min="2" max="2" width="59" style="991" bestFit="1" customWidth="1"/>
    <col min="3" max="3" width="49.796875" customWidth="1"/>
    <col min="4" max="4" width="18.19921875" bestFit="1" customWidth="1"/>
    <col min="5" max="5" width="25.796875" bestFit="1" customWidth="1"/>
    <col min="6" max="6" width="11.19921875" customWidth="1"/>
    <col min="7" max="7" width="11.3984375" bestFit="1" customWidth="1"/>
    <col min="8" max="8" width="23" bestFit="1" customWidth="1"/>
    <col min="9" max="9" width="15.19921875" customWidth="1"/>
    <col min="10" max="10" width="10.796875" customWidth="1"/>
    <col min="11" max="11" width="20.796875" bestFit="1" customWidth="1"/>
    <col min="12" max="12" width="10.796875" customWidth="1"/>
    <col min="13" max="13" width="20.796875" bestFit="1" customWidth="1"/>
    <col min="14" max="14" width="13.19921875" customWidth="1"/>
    <col min="15" max="15" width="23" bestFit="1" customWidth="1"/>
    <col min="16" max="16" width="16" customWidth="1"/>
    <col min="17" max="17" width="10.59765625" customWidth="1"/>
    <col min="18" max="18" width="9" customWidth="1"/>
    <col min="19" max="19" width="15" customWidth="1"/>
    <col min="20" max="22" width="10.59765625" customWidth="1"/>
  </cols>
  <sheetData>
    <row r="1" spans="1:23" s="1" customFormat="1" ht="40.5" customHeight="1">
      <c r="A1" s="1240" t="s">
        <v>0</v>
      </c>
      <c r="B1" s="1240"/>
      <c r="C1" s="1240"/>
      <c r="D1" s="1240"/>
      <c r="E1" s="1240"/>
      <c r="F1" s="1241" t="s">
        <v>1</v>
      </c>
      <c r="G1" s="1241"/>
      <c r="H1" s="1241"/>
      <c r="I1" s="1241"/>
      <c r="J1" s="1241"/>
      <c r="K1" s="1241"/>
      <c r="L1" s="1241"/>
      <c r="M1" s="3"/>
      <c r="N1" s="3"/>
      <c r="O1" s="3"/>
      <c r="P1" s="3"/>
    </row>
    <row r="2" spans="1:23" s="1" customFormat="1" ht="36.75" customHeight="1">
      <c r="A2" s="907" t="s">
        <v>2</v>
      </c>
      <c r="B2" s="980"/>
      <c r="C2" s="907"/>
      <c r="D2" s="907"/>
      <c r="E2" s="2"/>
      <c r="F2" s="1241" t="s">
        <v>3</v>
      </c>
      <c r="G2" s="1241"/>
      <c r="H2" s="1241"/>
      <c r="I2" s="1241"/>
      <c r="J2" s="1241"/>
      <c r="K2" s="1241"/>
      <c r="L2" s="1241"/>
      <c r="M2" s="3"/>
      <c r="N2" s="3"/>
      <c r="O2" s="3"/>
      <c r="P2" s="3"/>
    </row>
    <row r="3" spans="1:23" ht="21" customHeight="1">
      <c r="A3" s="1242" t="s">
        <v>4</v>
      </c>
      <c r="B3" s="1242"/>
      <c r="C3" s="1242"/>
      <c r="D3" s="1242"/>
      <c r="E3" s="4"/>
      <c r="F3" s="4"/>
      <c r="G3" s="5"/>
      <c r="H3" s="5"/>
      <c r="I3" s="5"/>
      <c r="J3" s="5"/>
      <c r="K3" s="5"/>
      <c r="L3" s="5"/>
      <c r="M3" s="5"/>
      <c r="N3" s="5"/>
      <c r="O3" s="5"/>
      <c r="P3" s="5"/>
    </row>
    <row r="4" spans="1:23" ht="33.75" customHeight="1" thickBot="1">
      <c r="A4" s="1243" t="s">
        <v>432</v>
      </c>
      <c r="B4" s="1243"/>
      <c r="C4" s="1243"/>
      <c r="D4" s="1243"/>
      <c r="E4" s="1243"/>
      <c r="F4" s="1243"/>
      <c r="G4" s="1243"/>
      <c r="H4" s="1243"/>
      <c r="I4" s="1243"/>
      <c r="J4" s="1243"/>
      <c r="K4" s="1243"/>
      <c r="L4" s="1243"/>
      <c r="M4" s="1243"/>
      <c r="N4" s="1243"/>
      <c r="O4" s="1243"/>
      <c r="P4" s="1243"/>
    </row>
    <row r="5" spans="1:23" ht="29.25" customHeight="1">
      <c r="A5" s="1230" t="s">
        <v>5</v>
      </c>
      <c r="B5" s="1232" t="s">
        <v>6</v>
      </c>
      <c r="C5" s="1233"/>
      <c r="D5" s="1236" t="s">
        <v>244</v>
      </c>
      <c r="E5" s="1005" t="s">
        <v>7</v>
      </c>
      <c r="F5" s="1230" t="s">
        <v>8</v>
      </c>
      <c r="G5" s="1238"/>
      <c r="H5" s="1239"/>
      <c r="I5" s="1230" t="s">
        <v>9</v>
      </c>
      <c r="J5" s="1238"/>
      <c r="K5" s="1239"/>
      <c r="L5" s="1230" t="s">
        <v>10</v>
      </c>
      <c r="M5" s="1239"/>
      <c r="N5" s="1230" t="s">
        <v>11</v>
      </c>
      <c r="O5" s="1239"/>
      <c r="P5" s="1244"/>
    </row>
    <row r="6" spans="1:23" ht="29.25" customHeight="1" thickBot="1">
      <c r="A6" s="1231"/>
      <c r="B6" s="1234"/>
      <c r="C6" s="1235"/>
      <c r="D6" s="1237"/>
      <c r="E6" s="1006" t="s">
        <v>12</v>
      </c>
      <c r="F6" s="1231" t="s">
        <v>13</v>
      </c>
      <c r="G6" s="1246"/>
      <c r="H6" s="1020" t="s">
        <v>14</v>
      </c>
      <c r="I6" s="993" t="s">
        <v>15</v>
      </c>
      <c r="J6" s="994" t="s">
        <v>16</v>
      </c>
      <c r="K6" s="995" t="s">
        <v>14</v>
      </c>
      <c r="L6" s="993" t="s">
        <v>17</v>
      </c>
      <c r="M6" s="995" t="s">
        <v>14</v>
      </c>
      <c r="N6" s="993" t="s">
        <v>18</v>
      </c>
      <c r="O6" s="995" t="s">
        <v>14</v>
      </c>
      <c r="P6" s="1245"/>
    </row>
    <row r="7" spans="1:23" ht="29.25" customHeight="1">
      <c r="A7" s="934" t="s">
        <v>19</v>
      </c>
      <c r="B7" s="997" t="s">
        <v>286</v>
      </c>
      <c r="C7" s="935" t="s">
        <v>162</v>
      </c>
      <c r="D7" s="936"/>
      <c r="E7" s="1007"/>
      <c r="F7" s="1021"/>
      <c r="G7" s="936"/>
      <c r="H7" s="1022">
        <f>SUM(H8:H25)</f>
        <v>1572.24</v>
      </c>
      <c r="I7" s="1031"/>
      <c r="J7" s="937"/>
      <c r="K7" s="1022">
        <f t="shared" ref="K7:O7" si="0">SUM(K8:K25)</f>
        <v>57422</v>
      </c>
      <c r="L7" s="1042"/>
      <c r="M7" s="1022">
        <f t="shared" si="0"/>
        <v>733</v>
      </c>
      <c r="N7" s="1042"/>
      <c r="O7" s="1022">
        <f t="shared" si="0"/>
        <v>58261.24</v>
      </c>
      <c r="P7" s="1046"/>
    </row>
    <row r="8" spans="1:23" ht="25.5">
      <c r="A8" s="897">
        <v>1</v>
      </c>
      <c r="B8" s="1001" t="s">
        <v>287</v>
      </c>
      <c r="C8" s="898" t="s">
        <v>163</v>
      </c>
      <c r="D8" s="889"/>
      <c r="E8" s="1017">
        <v>0.44</v>
      </c>
      <c r="F8" s="1028">
        <v>0</v>
      </c>
      <c r="G8" s="939" t="s">
        <v>173</v>
      </c>
      <c r="H8" s="1029">
        <f>F8*E8</f>
        <v>0</v>
      </c>
      <c r="I8" s="1040">
        <f>E8</f>
        <v>0.44</v>
      </c>
      <c r="J8" s="938"/>
      <c r="K8" s="1029">
        <f>J8*I8</f>
        <v>0</v>
      </c>
      <c r="L8" s="1028"/>
      <c r="M8" s="1029">
        <f>E8*L8</f>
        <v>0</v>
      </c>
      <c r="N8" s="1028">
        <f t="shared" ref="N8:N25" si="1">F8+J8-L8</f>
        <v>0</v>
      </c>
      <c r="O8" s="1029">
        <f t="shared" ref="O8:O25" si="2">H8+K8-M8</f>
        <v>0</v>
      </c>
      <c r="P8" s="1059"/>
    </row>
    <row r="9" spans="1:23" ht="25.5">
      <c r="A9" s="897">
        <v>2</v>
      </c>
      <c r="B9" s="1001" t="s">
        <v>288</v>
      </c>
      <c r="C9" s="898" t="s">
        <v>164</v>
      </c>
      <c r="D9" s="889"/>
      <c r="E9" s="1017">
        <v>0.44</v>
      </c>
      <c r="F9" s="1028">
        <v>0</v>
      </c>
      <c r="G9" s="939" t="s">
        <v>173</v>
      </c>
      <c r="H9" s="1029">
        <f>F9*E9</f>
        <v>0</v>
      </c>
      <c r="I9" s="1040">
        <v>28</v>
      </c>
      <c r="J9" s="938">
        <v>2000</v>
      </c>
      <c r="K9" s="1029">
        <f>J9*I9</f>
        <v>56000</v>
      </c>
      <c r="L9" s="1028"/>
      <c r="M9" s="1029">
        <f>E9*L9</f>
        <v>0</v>
      </c>
      <c r="N9" s="1028">
        <f t="shared" si="1"/>
        <v>2000</v>
      </c>
      <c r="O9" s="1029">
        <f t="shared" si="2"/>
        <v>56000</v>
      </c>
      <c r="P9" s="1059"/>
    </row>
    <row r="10" spans="1:23" ht="25.5">
      <c r="A10" s="897">
        <v>3</v>
      </c>
      <c r="B10" s="1001" t="s">
        <v>382</v>
      </c>
      <c r="C10" s="898" t="s">
        <v>165</v>
      </c>
      <c r="D10" s="889"/>
      <c r="E10" s="1017">
        <v>0.71099999999999997</v>
      </c>
      <c r="F10" s="1028">
        <v>1000</v>
      </c>
      <c r="G10" s="939" t="s">
        <v>173</v>
      </c>
      <c r="H10" s="1029">
        <f t="shared" ref="H10:H24" si="3">F10*E10</f>
        <v>711</v>
      </c>
      <c r="I10" s="1040">
        <f>E10</f>
        <v>0.71099999999999997</v>
      </c>
      <c r="J10" s="938">
        <v>1000</v>
      </c>
      <c r="K10" s="1029">
        <f t="shared" ref="K10:K42" si="4">J10*I10</f>
        <v>711</v>
      </c>
      <c r="L10" s="1028">
        <v>1000</v>
      </c>
      <c r="M10" s="1029">
        <f t="shared" ref="M10:M25" si="5">E10*L10</f>
        <v>711</v>
      </c>
      <c r="N10" s="1028">
        <f t="shared" si="1"/>
        <v>1000</v>
      </c>
      <c r="O10" s="1029">
        <f t="shared" si="2"/>
        <v>711</v>
      </c>
      <c r="P10" s="1059"/>
      <c r="R10" t="s">
        <v>240</v>
      </c>
      <c r="S10" t="s">
        <v>239</v>
      </c>
      <c r="W10">
        <v>23.9</v>
      </c>
    </row>
    <row r="11" spans="1:23" ht="25.5">
      <c r="A11" s="897">
        <v>4</v>
      </c>
      <c r="B11" s="1001" t="s">
        <v>383</v>
      </c>
      <c r="C11" s="898" t="s">
        <v>166</v>
      </c>
      <c r="D11" s="889"/>
      <c r="E11" s="1017">
        <v>0.71099999999999997</v>
      </c>
      <c r="F11" s="1028">
        <v>0</v>
      </c>
      <c r="G11" s="939" t="s">
        <v>173</v>
      </c>
      <c r="H11" s="1029">
        <f t="shared" si="3"/>
        <v>0</v>
      </c>
      <c r="I11" s="1040">
        <f t="shared" ref="I11:I24" si="6">E11</f>
        <v>0.71099999999999997</v>
      </c>
      <c r="J11" s="938">
        <v>1000</v>
      </c>
      <c r="K11" s="1029">
        <f t="shared" si="4"/>
        <v>711</v>
      </c>
      <c r="L11" s="1028"/>
      <c r="M11" s="1029">
        <f t="shared" si="5"/>
        <v>0</v>
      </c>
      <c r="N11" s="1028">
        <f t="shared" si="1"/>
        <v>1000</v>
      </c>
      <c r="O11" s="1029">
        <f t="shared" si="2"/>
        <v>711</v>
      </c>
      <c r="P11" s="1059"/>
    </row>
    <row r="12" spans="1:23" ht="25.5">
      <c r="A12" s="897">
        <v>5</v>
      </c>
      <c r="B12" s="1001" t="s">
        <v>289</v>
      </c>
      <c r="C12" s="898" t="s">
        <v>150</v>
      </c>
      <c r="D12" s="889"/>
      <c r="E12" s="1017">
        <v>12</v>
      </c>
      <c r="F12" s="1028">
        <v>0</v>
      </c>
      <c r="G12" s="939" t="s">
        <v>23</v>
      </c>
      <c r="H12" s="1029">
        <f t="shared" si="3"/>
        <v>0</v>
      </c>
      <c r="I12" s="1040">
        <f t="shared" si="6"/>
        <v>12</v>
      </c>
      <c r="J12" s="938"/>
      <c r="K12" s="1029">
        <f t="shared" si="4"/>
        <v>0</v>
      </c>
      <c r="L12" s="1028"/>
      <c r="M12" s="1029">
        <f>E12*L12</f>
        <v>0</v>
      </c>
      <c r="N12" s="1028">
        <f t="shared" si="1"/>
        <v>0</v>
      </c>
      <c r="O12" s="1029">
        <f t="shared" si="2"/>
        <v>0</v>
      </c>
      <c r="P12" s="1059"/>
    </row>
    <row r="13" spans="1:23" ht="25.5">
      <c r="A13" s="897">
        <v>6</v>
      </c>
      <c r="B13" s="1001" t="s">
        <v>290</v>
      </c>
      <c r="C13" s="898" t="s">
        <v>44</v>
      </c>
      <c r="D13" s="889"/>
      <c r="E13" s="1017">
        <v>5</v>
      </c>
      <c r="F13" s="1028">
        <v>1</v>
      </c>
      <c r="G13" s="939" t="s">
        <v>23</v>
      </c>
      <c r="H13" s="1029">
        <f t="shared" si="3"/>
        <v>5</v>
      </c>
      <c r="I13" s="1040">
        <f t="shared" si="6"/>
        <v>5</v>
      </c>
      <c r="J13" s="938"/>
      <c r="K13" s="1029">
        <f t="shared" si="4"/>
        <v>0</v>
      </c>
      <c r="L13" s="1028">
        <v>1</v>
      </c>
      <c r="M13" s="1029">
        <f t="shared" si="5"/>
        <v>5</v>
      </c>
      <c r="N13" s="1028">
        <f t="shared" si="1"/>
        <v>0</v>
      </c>
      <c r="O13" s="1029">
        <f t="shared" si="2"/>
        <v>0</v>
      </c>
      <c r="P13" s="1059"/>
    </row>
    <row r="14" spans="1:23" ht="25.5">
      <c r="A14" s="897">
        <v>7</v>
      </c>
      <c r="B14" s="1001" t="s">
        <v>291</v>
      </c>
      <c r="C14" s="898" t="s">
        <v>167</v>
      </c>
      <c r="D14" s="889"/>
      <c r="E14" s="1017">
        <v>8.5</v>
      </c>
      <c r="F14" s="1028">
        <v>20</v>
      </c>
      <c r="G14" s="939" t="s">
        <v>174</v>
      </c>
      <c r="H14" s="1029">
        <f t="shared" si="3"/>
        <v>170</v>
      </c>
      <c r="I14" s="1040">
        <f t="shared" si="6"/>
        <v>8.5</v>
      </c>
      <c r="J14" s="938"/>
      <c r="K14" s="1029">
        <f t="shared" si="4"/>
        <v>0</v>
      </c>
      <c r="L14" s="1028">
        <v>2</v>
      </c>
      <c r="M14" s="1029">
        <f t="shared" si="5"/>
        <v>17</v>
      </c>
      <c r="N14" s="1028">
        <f t="shared" si="1"/>
        <v>18</v>
      </c>
      <c r="O14" s="1029">
        <f t="shared" si="2"/>
        <v>153</v>
      </c>
      <c r="P14" s="1059"/>
    </row>
    <row r="15" spans="1:23" ht="25.5">
      <c r="A15" s="897">
        <v>8</v>
      </c>
      <c r="B15" s="1001" t="s">
        <v>292</v>
      </c>
      <c r="C15" s="898" t="s">
        <v>168</v>
      </c>
      <c r="D15" s="889"/>
      <c r="E15" s="1017">
        <v>3.5</v>
      </c>
      <c r="F15" s="1028">
        <v>0</v>
      </c>
      <c r="G15" s="939" t="s">
        <v>174</v>
      </c>
      <c r="H15" s="1029">
        <f t="shared" si="3"/>
        <v>0</v>
      </c>
      <c r="I15" s="1040">
        <f t="shared" si="6"/>
        <v>3.5</v>
      </c>
      <c r="J15" s="938"/>
      <c r="K15" s="1029">
        <f>J15*I15</f>
        <v>0</v>
      </c>
      <c r="L15" s="1028"/>
      <c r="M15" s="1029">
        <f t="shared" si="5"/>
        <v>0</v>
      </c>
      <c r="N15" s="1028">
        <f t="shared" si="1"/>
        <v>0</v>
      </c>
      <c r="O15" s="1029">
        <f t="shared" si="2"/>
        <v>0</v>
      </c>
      <c r="P15" s="1059"/>
    </row>
    <row r="16" spans="1:23" ht="25.5">
      <c r="A16" s="897">
        <v>9</v>
      </c>
      <c r="B16" s="1001" t="s">
        <v>293</v>
      </c>
      <c r="C16" s="898" t="s">
        <v>169</v>
      </c>
      <c r="D16" s="889"/>
      <c r="E16" s="1017">
        <v>75</v>
      </c>
      <c r="F16" s="1028">
        <v>2</v>
      </c>
      <c r="G16" s="939" t="s">
        <v>152</v>
      </c>
      <c r="H16" s="1029">
        <f t="shared" si="3"/>
        <v>150</v>
      </c>
      <c r="I16" s="1040">
        <v>15</v>
      </c>
      <c r="J16" s="938"/>
      <c r="K16" s="1029">
        <f t="shared" si="4"/>
        <v>0</v>
      </c>
      <c r="L16" s="1028"/>
      <c r="M16" s="1029">
        <f>I16*L16</f>
        <v>0</v>
      </c>
      <c r="N16" s="1028">
        <f t="shared" si="1"/>
        <v>2</v>
      </c>
      <c r="O16" s="1029">
        <f t="shared" si="2"/>
        <v>150</v>
      </c>
      <c r="P16" s="1059"/>
    </row>
    <row r="17" spans="1:16" ht="25.5">
      <c r="A17" s="897">
        <v>10</v>
      </c>
      <c r="B17" s="1001" t="s">
        <v>384</v>
      </c>
      <c r="C17" s="898" t="s">
        <v>170</v>
      </c>
      <c r="D17" s="889"/>
      <c r="E17" s="1017">
        <v>5</v>
      </c>
      <c r="F17" s="1028">
        <v>10</v>
      </c>
      <c r="G17" s="939" t="s">
        <v>175</v>
      </c>
      <c r="H17" s="1029">
        <f t="shared" si="3"/>
        <v>50</v>
      </c>
      <c r="I17" s="1040">
        <f t="shared" si="6"/>
        <v>5</v>
      </c>
      <c r="J17" s="938"/>
      <c r="K17" s="1029">
        <f t="shared" si="4"/>
        <v>0</v>
      </c>
      <c r="L17" s="1028"/>
      <c r="M17" s="1029">
        <f t="shared" si="5"/>
        <v>0</v>
      </c>
      <c r="N17" s="1028">
        <f t="shared" si="1"/>
        <v>10</v>
      </c>
      <c r="O17" s="1029">
        <f t="shared" si="2"/>
        <v>50</v>
      </c>
      <c r="P17" s="1059"/>
    </row>
    <row r="18" spans="1:16" ht="25.5">
      <c r="A18" s="897">
        <v>11</v>
      </c>
      <c r="B18" s="1001" t="s">
        <v>401</v>
      </c>
      <c r="C18" s="898" t="s">
        <v>171</v>
      </c>
      <c r="D18" s="889"/>
      <c r="E18" s="1017">
        <v>13.76</v>
      </c>
      <c r="F18" s="1028">
        <v>24</v>
      </c>
      <c r="G18" s="939" t="s">
        <v>176</v>
      </c>
      <c r="H18" s="1029">
        <f t="shared" si="3"/>
        <v>330.24</v>
      </c>
      <c r="I18" s="1040">
        <f t="shared" si="6"/>
        <v>13.76</v>
      </c>
      <c r="J18" s="938"/>
      <c r="K18" s="1029">
        <f>J18*I18</f>
        <v>0</v>
      </c>
      <c r="L18" s="1028"/>
      <c r="M18" s="1029">
        <f t="shared" si="5"/>
        <v>0</v>
      </c>
      <c r="N18" s="1028">
        <f t="shared" si="1"/>
        <v>24</v>
      </c>
      <c r="O18" s="1029">
        <f t="shared" si="2"/>
        <v>330.24</v>
      </c>
      <c r="P18" s="1059"/>
    </row>
    <row r="19" spans="1:16" ht="25.5">
      <c r="A19" s="897">
        <v>12</v>
      </c>
      <c r="B19" s="1001" t="s">
        <v>402</v>
      </c>
      <c r="C19" s="898" t="s">
        <v>172</v>
      </c>
      <c r="D19" s="889"/>
      <c r="E19" s="1017">
        <v>13</v>
      </c>
      <c r="F19" s="1028">
        <v>12</v>
      </c>
      <c r="G19" s="939" t="s">
        <v>176</v>
      </c>
      <c r="H19" s="1029">
        <f t="shared" si="3"/>
        <v>156</v>
      </c>
      <c r="I19" s="1040">
        <f t="shared" si="6"/>
        <v>13</v>
      </c>
      <c r="J19" s="938"/>
      <c r="K19" s="1029">
        <f t="shared" ref="K19:K25" si="7">J19*I19</f>
        <v>0</v>
      </c>
      <c r="L19" s="1028"/>
      <c r="M19" s="1029">
        <f t="shared" si="5"/>
        <v>0</v>
      </c>
      <c r="N19" s="1028">
        <f t="shared" si="1"/>
        <v>12</v>
      </c>
      <c r="O19" s="1029">
        <f t="shared" si="2"/>
        <v>156</v>
      </c>
      <c r="P19" s="1059"/>
    </row>
    <row r="20" spans="1:16" ht="25.5">
      <c r="A20" s="897">
        <v>13</v>
      </c>
      <c r="B20" s="1001" t="s">
        <v>407</v>
      </c>
      <c r="C20" s="898" t="s">
        <v>413</v>
      </c>
      <c r="D20" s="889"/>
      <c r="E20" s="1017">
        <v>32.093023255813954</v>
      </c>
      <c r="F20" s="1028">
        <v>0</v>
      </c>
      <c r="G20" s="939" t="s">
        <v>25</v>
      </c>
      <c r="H20" s="1029">
        <f t="shared" si="3"/>
        <v>0</v>
      </c>
      <c r="I20" s="1040">
        <f t="shared" si="6"/>
        <v>32.093023255813954</v>
      </c>
      <c r="J20" s="938"/>
      <c r="K20" s="1029">
        <f t="shared" si="7"/>
        <v>0</v>
      </c>
      <c r="L20" s="1028"/>
      <c r="M20" s="1029">
        <f t="shared" si="5"/>
        <v>0</v>
      </c>
      <c r="N20" s="1028">
        <f t="shared" si="1"/>
        <v>0</v>
      </c>
      <c r="O20" s="1029">
        <f t="shared" si="2"/>
        <v>0</v>
      </c>
      <c r="P20" s="1059"/>
    </row>
    <row r="21" spans="1:16" ht="25.5">
      <c r="A21" s="897">
        <v>14</v>
      </c>
      <c r="B21" s="1001" t="s">
        <v>408</v>
      </c>
      <c r="C21" s="898" t="s">
        <v>412</v>
      </c>
      <c r="D21" s="889"/>
      <c r="E21" s="1017">
        <v>65.116279069767444</v>
      </c>
      <c r="F21" s="1028">
        <v>0</v>
      </c>
      <c r="G21" s="939" t="s">
        <v>25</v>
      </c>
      <c r="H21" s="1029">
        <f t="shared" si="3"/>
        <v>0</v>
      </c>
      <c r="I21" s="1040">
        <f t="shared" si="6"/>
        <v>65.116279069767444</v>
      </c>
      <c r="J21" s="938"/>
      <c r="K21" s="1029">
        <f t="shared" si="7"/>
        <v>0</v>
      </c>
      <c r="L21" s="1028"/>
      <c r="M21" s="1029">
        <f t="shared" si="5"/>
        <v>0</v>
      </c>
      <c r="N21" s="1028">
        <f t="shared" si="1"/>
        <v>0</v>
      </c>
      <c r="O21" s="1029">
        <f t="shared" si="2"/>
        <v>0</v>
      </c>
      <c r="P21" s="1059"/>
    </row>
    <row r="22" spans="1:16" ht="25.5">
      <c r="A22" s="897">
        <v>15</v>
      </c>
      <c r="B22" s="1001" t="s">
        <v>409</v>
      </c>
      <c r="C22" s="898" t="s">
        <v>414</v>
      </c>
      <c r="D22" s="889"/>
      <c r="E22" s="1017">
        <v>139.53488372093022</v>
      </c>
      <c r="F22" s="1028">
        <v>0</v>
      </c>
      <c r="G22" s="939" t="s">
        <v>25</v>
      </c>
      <c r="H22" s="1029">
        <f t="shared" si="3"/>
        <v>0</v>
      </c>
      <c r="I22" s="1040">
        <f t="shared" si="6"/>
        <v>139.53488372093022</v>
      </c>
      <c r="J22" s="938"/>
      <c r="K22" s="1029">
        <f t="shared" si="7"/>
        <v>0</v>
      </c>
      <c r="L22" s="1028"/>
      <c r="M22" s="1029">
        <f t="shared" si="5"/>
        <v>0</v>
      </c>
      <c r="N22" s="1028">
        <f t="shared" si="1"/>
        <v>0</v>
      </c>
      <c r="O22" s="1029">
        <f t="shared" si="2"/>
        <v>0</v>
      </c>
      <c r="P22" s="1059"/>
    </row>
    <row r="23" spans="1:16" ht="25.5">
      <c r="A23" s="897">
        <v>16</v>
      </c>
      <c r="B23" s="1001" t="s">
        <v>410</v>
      </c>
      <c r="C23" s="898" t="s">
        <v>415</v>
      </c>
      <c r="D23" s="889"/>
      <c r="E23" s="1017">
        <v>232.55813953488371</v>
      </c>
      <c r="F23" s="1028">
        <v>0</v>
      </c>
      <c r="G23" s="939" t="s">
        <v>25</v>
      </c>
      <c r="H23" s="1029">
        <f t="shared" si="3"/>
        <v>0</v>
      </c>
      <c r="I23" s="1040">
        <f t="shared" si="6"/>
        <v>232.55813953488371</v>
      </c>
      <c r="J23" s="938"/>
      <c r="K23" s="1029">
        <f t="shared" si="7"/>
        <v>0</v>
      </c>
      <c r="L23" s="1028"/>
      <c r="M23" s="1029">
        <f t="shared" si="5"/>
        <v>0</v>
      </c>
      <c r="N23" s="1028">
        <f t="shared" si="1"/>
        <v>0</v>
      </c>
      <c r="O23" s="1029">
        <f t="shared" si="2"/>
        <v>0</v>
      </c>
      <c r="P23" s="1059"/>
    </row>
    <row r="24" spans="1:16" ht="25.5">
      <c r="A24" s="897">
        <v>17</v>
      </c>
      <c r="B24" s="1001" t="s">
        <v>411</v>
      </c>
      <c r="C24" s="898" t="s">
        <v>416</v>
      </c>
      <c r="D24" s="889"/>
      <c r="E24" s="1017">
        <v>306.97674418604652</v>
      </c>
      <c r="F24" s="1028">
        <v>0</v>
      </c>
      <c r="G24" s="939" t="s">
        <v>25</v>
      </c>
      <c r="H24" s="1029">
        <f t="shared" si="3"/>
        <v>0</v>
      </c>
      <c r="I24" s="1040">
        <f t="shared" si="6"/>
        <v>306.97674418604652</v>
      </c>
      <c r="J24" s="938"/>
      <c r="K24" s="1029">
        <f t="shared" si="7"/>
        <v>0</v>
      </c>
      <c r="L24" s="1028"/>
      <c r="M24" s="1029">
        <f t="shared" si="5"/>
        <v>0</v>
      </c>
      <c r="N24" s="1028">
        <f t="shared" si="1"/>
        <v>0</v>
      </c>
      <c r="O24" s="1029">
        <f t="shared" si="2"/>
        <v>0</v>
      </c>
      <c r="P24" s="1059"/>
    </row>
    <row r="25" spans="1:16" ht="25.5" hidden="1">
      <c r="A25" s="897"/>
      <c r="B25" s="1001"/>
      <c r="C25" s="898"/>
      <c r="D25" s="889"/>
      <c r="E25" s="1017"/>
      <c r="F25" s="1028">
        <v>0</v>
      </c>
      <c r="G25" s="939"/>
      <c r="H25" s="1029"/>
      <c r="I25" s="1040"/>
      <c r="J25" s="938"/>
      <c r="K25" s="1029">
        <f t="shared" si="7"/>
        <v>0</v>
      </c>
      <c r="L25" s="1028"/>
      <c r="M25" s="1029">
        <f t="shared" si="5"/>
        <v>0</v>
      </c>
      <c r="N25" s="1028">
        <f t="shared" si="1"/>
        <v>0</v>
      </c>
      <c r="O25" s="1029">
        <f t="shared" si="2"/>
        <v>0</v>
      </c>
      <c r="P25" s="1059"/>
    </row>
    <row r="26" spans="1:16" ht="27.75" customHeight="1">
      <c r="A26" s="932" t="s">
        <v>26</v>
      </c>
      <c r="B26" s="1002" t="s">
        <v>377</v>
      </c>
      <c r="C26" s="930" t="s">
        <v>177</v>
      </c>
      <c r="D26" s="931"/>
      <c r="E26" s="1010"/>
      <c r="F26" s="929"/>
      <c r="G26" s="931"/>
      <c r="H26" s="933">
        <f>SUM(H27:H54)</f>
        <v>9136.8744186046497</v>
      </c>
      <c r="I26" s="1033"/>
      <c r="J26" s="932">
        <v>0</v>
      </c>
      <c r="K26" s="933">
        <f>SUM(K27:K54)</f>
        <v>890.05953488372086</v>
      </c>
      <c r="L26" s="929"/>
      <c r="M26" s="933">
        <f>SUM(M27:M54)</f>
        <v>476.65325581395354</v>
      </c>
      <c r="N26" s="929"/>
      <c r="O26" s="933">
        <f>SUM(O27:O54)</f>
        <v>9550.2806976744196</v>
      </c>
      <c r="P26" s="1048"/>
    </row>
    <row r="27" spans="1:16" ht="25.5">
      <c r="A27" s="897">
        <v>1</v>
      </c>
      <c r="B27" s="1001" t="s">
        <v>296</v>
      </c>
      <c r="C27" s="898" t="s">
        <v>178</v>
      </c>
      <c r="D27" s="1017"/>
      <c r="E27" s="1017">
        <v>5.3488372093023253</v>
      </c>
      <c r="F27" s="1028">
        <v>155</v>
      </c>
      <c r="G27" s="939" t="s">
        <v>152</v>
      </c>
      <c r="H27" s="1029">
        <f>F27*E27</f>
        <v>829.06976744186045</v>
      </c>
      <c r="I27" s="1040">
        <f>E27</f>
        <v>5.3488372093023253</v>
      </c>
      <c r="J27" s="938">
        <v>20</v>
      </c>
      <c r="K27" s="1029">
        <f>J27*I27</f>
        <v>106.9767441860465</v>
      </c>
      <c r="L27" s="1028"/>
      <c r="M27" s="1029">
        <f>E27*L27</f>
        <v>0</v>
      </c>
      <c r="N27" s="1028">
        <f>F27+J27-L27</f>
        <v>175</v>
      </c>
      <c r="O27" s="1029">
        <f t="shared" ref="O27:O48" si="8">H27+K27-M27</f>
        <v>936.04651162790697</v>
      </c>
      <c r="P27" s="1059"/>
    </row>
    <row r="28" spans="1:16" ht="25.5">
      <c r="A28" s="897">
        <v>2</v>
      </c>
      <c r="B28" s="1001" t="s">
        <v>297</v>
      </c>
      <c r="C28" s="898" t="s">
        <v>179</v>
      </c>
      <c r="D28" s="889"/>
      <c r="E28" s="1017">
        <v>5.3488372093023253</v>
      </c>
      <c r="F28" s="1028">
        <v>20</v>
      </c>
      <c r="G28" s="939" t="s">
        <v>152</v>
      </c>
      <c r="H28" s="1029">
        <f>F28*E28</f>
        <v>106.9767441860465</v>
      </c>
      <c r="I28" s="1040">
        <f>E28</f>
        <v>5.3488372093023253</v>
      </c>
      <c r="J28" s="938"/>
      <c r="K28" s="1029">
        <f>J28*I28</f>
        <v>0</v>
      </c>
      <c r="L28" s="1028"/>
      <c r="M28" s="1029">
        <f>E28*L28</f>
        <v>0</v>
      </c>
      <c r="N28" s="1028">
        <f t="shared" ref="N28:N54" si="9">F28+J28-L28</f>
        <v>20</v>
      </c>
      <c r="O28" s="1029">
        <f t="shared" si="8"/>
        <v>106.9767441860465</v>
      </c>
      <c r="P28" s="1059"/>
    </row>
    <row r="29" spans="1:16" ht="25.5">
      <c r="A29" s="897">
        <v>3</v>
      </c>
      <c r="B29" s="1001" t="s">
        <v>298</v>
      </c>
      <c r="C29" s="898" t="s">
        <v>180</v>
      </c>
      <c r="D29" s="889"/>
      <c r="E29" s="1017">
        <v>5.3488372093023253</v>
      </c>
      <c r="F29" s="1028">
        <v>20</v>
      </c>
      <c r="G29" s="939" t="s">
        <v>152</v>
      </c>
      <c r="H29" s="1029">
        <f t="shared" ref="H29:H54" si="10">F29*E29</f>
        <v>106.9767441860465</v>
      </c>
      <c r="I29" s="1040">
        <f t="shared" ref="I29:I42" si="11">E29</f>
        <v>5.3488372093023253</v>
      </c>
      <c r="J29" s="938"/>
      <c r="K29" s="1029">
        <f t="shared" si="4"/>
        <v>0</v>
      </c>
      <c r="L29" s="1028"/>
      <c r="M29" s="1029">
        <f t="shared" ref="M29:M38" si="12">E29*L29</f>
        <v>0</v>
      </c>
      <c r="N29" s="1028">
        <f t="shared" si="9"/>
        <v>20</v>
      </c>
      <c r="O29" s="1029">
        <f t="shared" si="8"/>
        <v>106.9767441860465</v>
      </c>
      <c r="P29" s="1059"/>
    </row>
    <row r="30" spans="1:16" ht="25.5">
      <c r="A30" s="897">
        <v>4</v>
      </c>
      <c r="B30" s="1001" t="s">
        <v>299</v>
      </c>
      <c r="C30" s="898" t="s">
        <v>181</v>
      </c>
      <c r="D30" s="889"/>
      <c r="E30" s="1017">
        <v>5.3488372093023253</v>
      </c>
      <c r="F30" s="1028">
        <v>20</v>
      </c>
      <c r="G30" s="939" t="s">
        <v>152</v>
      </c>
      <c r="H30" s="1029">
        <f t="shared" si="10"/>
        <v>106.9767441860465</v>
      </c>
      <c r="I30" s="1040">
        <f t="shared" si="11"/>
        <v>5.3488372093023253</v>
      </c>
      <c r="J30" s="938"/>
      <c r="K30" s="1029">
        <f t="shared" si="4"/>
        <v>0</v>
      </c>
      <c r="L30" s="1028"/>
      <c r="M30" s="1029">
        <f>E30*L30</f>
        <v>0</v>
      </c>
      <c r="N30" s="1028">
        <f t="shared" si="9"/>
        <v>20</v>
      </c>
      <c r="O30" s="1029">
        <f t="shared" si="8"/>
        <v>106.9767441860465</v>
      </c>
      <c r="P30" s="1059"/>
    </row>
    <row r="31" spans="1:16" ht="25.5">
      <c r="A31" s="897">
        <v>5</v>
      </c>
      <c r="B31" s="1001" t="s">
        <v>300</v>
      </c>
      <c r="C31" s="898" t="s">
        <v>424</v>
      </c>
      <c r="D31" s="1017"/>
      <c r="E31" s="1017">
        <f>12500000/21500/50</f>
        <v>11.627906976744187</v>
      </c>
      <c r="F31" s="1028">
        <v>0</v>
      </c>
      <c r="G31" s="939" t="s">
        <v>152</v>
      </c>
      <c r="H31" s="1029">
        <f t="shared" si="10"/>
        <v>0</v>
      </c>
      <c r="I31" s="1040">
        <f t="shared" si="11"/>
        <v>11.627906976744187</v>
      </c>
      <c r="J31" s="938"/>
      <c r="K31" s="1029">
        <f t="shared" si="4"/>
        <v>0</v>
      </c>
      <c r="L31" s="1028"/>
      <c r="M31" s="1029">
        <f t="shared" si="12"/>
        <v>0</v>
      </c>
      <c r="N31" s="1028">
        <f t="shared" si="9"/>
        <v>0</v>
      </c>
      <c r="O31" s="1029">
        <f t="shared" si="8"/>
        <v>0</v>
      </c>
      <c r="P31" s="1059"/>
    </row>
    <row r="32" spans="1:16" ht="25.5">
      <c r="A32" s="897">
        <v>6</v>
      </c>
      <c r="B32" s="1001" t="s">
        <v>301</v>
      </c>
      <c r="C32" s="898" t="s">
        <v>278</v>
      </c>
      <c r="D32" s="889"/>
      <c r="E32" s="1017">
        <v>7.2</v>
      </c>
      <c r="F32" s="1028">
        <v>0</v>
      </c>
      <c r="G32" s="939" t="s">
        <v>152</v>
      </c>
      <c r="H32" s="1029"/>
      <c r="I32" s="1040">
        <f t="shared" si="11"/>
        <v>7.2</v>
      </c>
      <c r="J32" s="938"/>
      <c r="K32" s="1029">
        <f t="shared" si="4"/>
        <v>0</v>
      </c>
      <c r="L32" s="1028"/>
      <c r="M32" s="1029">
        <f t="shared" si="12"/>
        <v>0</v>
      </c>
      <c r="N32" s="1028">
        <f t="shared" si="9"/>
        <v>0</v>
      </c>
      <c r="O32" s="1029">
        <f t="shared" si="8"/>
        <v>0</v>
      </c>
      <c r="P32" s="1059"/>
    </row>
    <row r="33" spans="1:16" ht="25.5">
      <c r="A33" s="897">
        <v>7</v>
      </c>
      <c r="B33" s="1001" t="s">
        <v>302</v>
      </c>
      <c r="C33" s="898" t="s">
        <v>425</v>
      </c>
      <c r="D33" s="889"/>
      <c r="E33" s="1017">
        <f>12500000/21500/50</f>
        <v>11.627906976744187</v>
      </c>
      <c r="F33" s="1028">
        <v>55</v>
      </c>
      <c r="G33" s="939" t="s">
        <v>152</v>
      </c>
      <c r="H33" s="1029">
        <f t="shared" si="10"/>
        <v>639.53488372093034</v>
      </c>
      <c r="I33" s="1040">
        <f t="shared" si="11"/>
        <v>11.627906976744187</v>
      </c>
      <c r="J33" s="938"/>
      <c r="K33" s="1029">
        <f t="shared" si="4"/>
        <v>0</v>
      </c>
      <c r="L33" s="1028">
        <v>2</v>
      </c>
      <c r="M33" s="1029">
        <f t="shared" si="12"/>
        <v>23.255813953488374</v>
      </c>
      <c r="N33" s="1028">
        <f t="shared" si="9"/>
        <v>53</v>
      </c>
      <c r="O33" s="1029">
        <f t="shared" si="8"/>
        <v>616.27906976744191</v>
      </c>
      <c r="P33" s="1059"/>
    </row>
    <row r="34" spans="1:16" ht="25.5">
      <c r="A34" s="897">
        <v>8</v>
      </c>
      <c r="B34" s="1001" t="s">
        <v>303</v>
      </c>
      <c r="C34" s="898" t="s">
        <v>184</v>
      </c>
      <c r="D34" s="889"/>
      <c r="E34" s="1017">
        <f>12500000/21500/50</f>
        <v>11.627906976744187</v>
      </c>
      <c r="F34" s="1028">
        <v>28</v>
      </c>
      <c r="G34" s="939" t="s">
        <v>152</v>
      </c>
      <c r="H34" s="1029">
        <f t="shared" si="10"/>
        <v>325.58139534883725</v>
      </c>
      <c r="I34" s="1040">
        <f t="shared" si="11"/>
        <v>11.627906976744187</v>
      </c>
      <c r="J34" s="938"/>
      <c r="K34" s="1029">
        <f t="shared" si="4"/>
        <v>0</v>
      </c>
      <c r="L34" s="1028">
        <v>2</v>
      </c>
      <c r="M34" s="1029">
        <f t="shared" si="12"/>
        <v>23.255813953488374</v>
      </c>
      <c r="N34" s="1028">
        <f t="shared" si="9"/>
        <v>26</v>
      </c>
      <c r="O34" s="1029">
        <f t="shared" si="8"/>
        <v>302.32558139534888</v>
      </c>
      <c r="P34" s="1059"/>
    </row>
    <row r="35" spans="1:16" ht="25.5">
      <c r="A35" s="897">
        <v>9</v>
      </c>
      <c r="B35" s="1001" t="s">
        <v>304</v>
      </c>
      <c r="C35" s="898" t="s">
        <v>185</v>
      </c>
      <c r="D35" s="889"/>
      <c r="E35" s="1017">
        <v>7</v>
      </c>
      <c r="F35" s="1028">
        <v>48</v>
      </c>
      <c r="G35" s="939" t="s">
        <v>152</v>
      </c>
      <c r="H35" s="1029">
        <f t="shared" si="10"/>
        <v>336</v>
      </c>
      <c r="I35" s="1040">
        <f t="shared" si="11"/>
        <v>7</v>
      </c>
      <c r="J35" s="938"/>
      <c r="K35" s="1029">
        <f t="shared" si="4"/>
        <v>0</v>
      </c>
      <c r="L35" s="1028"/>
      <c r="M35" s="1029">
        <f>L35*E35</f>
        <v>0</v>
      </c>
      <c r="N35" s="1028">
        <f t="shared" si="9"/>
        <v>48</v>
      </c>
      <c r="O35" s="1029">
        <f t="shared" si="8"/>
        <v>336</v>
      </c>
      <c r="P35" s="1059"/>
    </row>
    <row r="36" spans="1:16" ht="25.5">
      <c r="A36" s="897">
        <v>10</v>
      </c>
      <c r="B36" s="1001" t="s">
        <v>305</v>
      </c>
      <c r="C36" s="898" t="s">
        <v>426</v>
      </c>
      <c r="D36" s="889"/>
      <c r="E36" s="1017">
        <f>12500000/21500/50</f>
        <v>11.627906976744187</v>
      </c>
      <c r="F36" s="1028">
        <v>100</v>
      </c>
      <c r="G36" s="939" t="s">
        <v>152</v>
      </c>
      <c r="H36" s="1029">
        <f t="shared" si="10"/>
        <v>1162.7906976744187</v>
      </c>
      <c r="I36" s="1040">
        <f t="shared" si="11"/>
        <v>11.627906976744187</v>
      </c>
      <c r="J36" s="938"/>
      <c r="K36" s="1029">
        <f t="shared" si="4"/>
        <v>0</v>
      </c>
      <c r="L36" s="1028">
        <v>2</v>
      </c>
      <c r="M36" s="1029">
        <f t="shared" si="12"/>
        <v>23.255813953488374</v>
      </c>
      <c r="N36" s="1028">
        <f t="shared" si="9"/>
        <v>98</v>
      </c>
      <c r="O36" s="1029">
        <f t="shared" si="8"/>
        <v>1139.5348837209303</v>
      </c>
      <c r="P36" s="1059"/>
    </row>
    <row r="37" spans="1:16" ht="25.5">
      <c r="A37" s="897">
        <v>11</v>
      </c>
      <c r="B37" s="1001" t="s">
        <v>306</v>
      </c>
      <c r="C37" s="898" t="s">
        <v>187</v>
      </c>
      <c r="D37" s="889"/>
      <c r="E37" s="1017">
        <v>7.63</v>
      </c>
      <c r="F37" s="1028">
        <v>80</v>
      </c>
      <c r="G37" s="939" t="s">
        <v>152</v>
      </c>
      <c r="H37" s="1029">
        <f t="shared" si="10"/>
        <v>610.4</v>
      </c>
      <c r="I37" s="1040">
        <f t="shared" si="11"/>
        <v>7.63</v>
      </c>
      <c r="J37" s="938"/>
      <c r="K37" s="1029">
        <f t="shared" si="4"/>
        <v>0</v>
      </c>
      <c r="L37" s="1028">
        <v>2</v>
      </c>
      <c r="M37" s="1029">
        <f t="shared" si="12"/>
        <v>15.26</v>
      </c>
      <c r="N37" s="1028">
        <f t="shared" si="9"/>
        <v>78</v>
      </c>
      <c r="O37" s="1029">
        <f t="shared" si="8"/>
        <v>595.14</v>
      </c>
      <c r="P37" s="1059"/>
    </row>
    <row r="38" spans="1:16" ht="25.5">
      <c r="A38" s="897">
        <v>12</v>
      </c>
      <c r="B38" s="1001" t="s">
        <v>307</v>
      </c>
      <c r="C38" s="898" t="s">
        <v>427</v>
      </c>
      <c r="D38" s="889"/>
      <c r="E38" s="1017">
        <f>12500000/21500/50</f>
        <v>11.627906976744187</v>
      </c>
      <c r="F38" s="1028">
        <v>50</v>
      </c>
      <c r="G38" s="939" t="s">
        <v>152</v>
      </c>
      <c r="H38" s="1029">
        <f t="shared" si="10"/>
        <v>581.39534883720933</v>
      </c>
      <c r="I38" s="1040">
        <f t="shared" si="11"/>
        <v>11.627906976744187</v>
      </c>
      <c r="J38" s="938"/>
      <c r="K38" s="1029">
        <f t="shared" si="4"/>
        <v>0</v>
      </c>
      <c r="L38" s="1028">
        <v>2</v>
      </c>
      <c r="M38" s="1029">
        <f t="shared" si="12"/>
        <v>23.255813953488374</v>
      </c>
      <c r="N38" s="1028">
        <f t="shared" si="9"/>
        <v>48</v>
      </c>
      <c r="O38" s="1029">
        <f t="shared" si="8"/>
        <v>558.1395348837209</v>
      </c>
      <c r="P38" s="1059"/>
    </row>
    <row r="39" spans="1:16" ht="25.5">
      <c r="A39" s="897">
        <v>13</v>
      </c>
      <c r="B39" s="1001" t="s">
        <v>308</v>
      </c>
      <c r="C39" s="898" t="s">
        <v>189</v>
      </c>
      <c r="D39" s="889"/>
      <c r="E39" s="1017">
        <v>8.58</v>
      </c>
      <c r="F39" s="1028">
        <v>32</v>
      </c>
      <c r="G39" s="939" t="s">
        <v>152</v>
      </c>
      <c r="H39" s="1029">
        <f t="shared" si="10"/>
        <v>274.56</v>
      </c>
      <c r="I39" s="1040">
        <f t="shared" si="11"/>
        <v>8.58</v>
      </c>
      <c r="J39" s="938"/>
      <c r="K39" s="1029">
        <f t="shared" si="4"/>
        <v>0</v>
      </c>
      <c r="L39" s="1028"/>
      <c r="M39" s="1029">
        <f>E39*L39</f>
        <v>0</v>
      </c>
      <c r="N39" s="1028">
        <f t="shared" si="9"/>
        <v>32</v>
      </c>
      <c r="O39" s="1029">
        <f t="shared" si="8"/>
        <v>274.56</v>
      </c>
      <c r="P39" s="1059"/>
    </row>
    <row r="40" spans="1:16" ht="25.5">
      <c r="A40" s="897">
        <v>14</v>
      </c>
      <c r="B40" s="1001" t="s">
        <v>309</v>
      </c>
      <c r="C40" s="898" t="s">
        <v>190</v>
      </c>
      <c r="D40" s="889"/>
      <c r="E40" s="1017">
        <v>24</v>
      </c>
      <c r="F40" s="1028">
        <v>22</v>
      </c>
      <c r="G40" s="939" t="s">
        <v>152</v>
      </c>
      <c r="H40" s="1029">
        <f t="shared" si="10"/>
        <v>528</v>
      </c>
      <c r="I40" s="1040">
        <f t="shared" si="11"/>
        <v>24</v>
      </c>
      <c r="J40" s="938"/>
      <c r="K40" s="1029">
        <f t="shared" si="4"/>
        <v>0</v>
      </c>
      <c r="L40" s="1028">
        <v>2</v>
      </c>
      <c r="M40" s="1029">
        <f t="shared" ref="M40:M54" si="13">E40*L40</f>
        <v>48</v>
      </c>
      <c r="N40" s="1028">
        <f t="shared" si="9"/>
        <v>20</v>
      </c>
      <c r="O40" s="1029">
        <f>H40+K40-M40</f>
        <v>480</v>
      </c>
      <c r="P40" s="1059"/>
    </row>
    <row r="41" spans="1:16" ht="25.5">
      <c r="A41" s="897">
        <v>15</v>
      </c>
      <c r="B41" s="1001" t="s">
        <v>310</v>
      </c>
      <c r="C41" s="898" t="s">
        <v>277</v>
      </c>
      <c r="D41" s="889"/>
      <c r="E41" s="1017">
        <v>13.5</v>
      </c>
      <c r="F41" s="1028">
        <v>0</v>
      </c>
      <c r="G41" s="939"/>
      <c r="H41" s="1029"/>
      <c r="I41" s="1040">
        <f t="shared" si="11"/>
        <v>13.5</v>
      </c>
      <c r="J41" s="938"/>
      <c r="K41" s="1029">
        <f t="shared" si="4"/>
        <v>0</v>
      </c>
      <c r="L41" s="1028"/>
      <c r="M41" s="1029">
        <f t="shared" si="13"/>
        <v>0</v>
      </c>
      <c r="N41" s="1028">
        <f t="shared" si="9"/>
        <v>0</v>
      </c>
      <c r="O41" s="1029">
        <f>H41+K41-M41</f>
        <v>0</v>
      </c>
      <c r="P41" s="1059"/>
    </row>
    <row r="42" spans="1:16" ht="25.5">
      <c r="A42" s="897">
        <v>16</v>
      </c>
      <c r="B42" s="1001"/>
      <c r="C42" s="898" t="s">
        <v>419</v>
      </c>
      <c r="D42" s="889"/>
      <c r="E42" s="1017">
        <f>7000000/21500/10</f>
        <v>32.558139534883722</v>
      </c>
      <c r="F42" s="1028">
        <v>10</v>
      </c>
      <c r="G42" s="939"/>
      <c r="H42" s="1029"/>
      <c r="I42" s="1040">
        <f t="shared" si="11"/>
        <v>32.558139534883722</v>
      </c>
      <c r="J42" s="938">
        <v>20</v>
      </c>
      <c r="K42" s="1029">
        <f t="shared" si="4"/>
        <v>651.16279069767438</v>
      </c>
      <c r="L42" s="1028"/>
      <c r="M42" s="1029">
        <f t="shared" si="13"/>
        <v>0</v>
      </c>
      <c r="N42" s="1028">
        <f t="shared" si="9"/>
        <v>30</v>
      </c>
      <c r="O42" s="1029">
        <f>H42+K42-M42</f>
        <v>651.16279069767438</v>
      </c>
      <c r="P42" s="1059"/>
    </row>
    <row r="43" spans="1:16" ht="25.5">
      <c r="A43" s="897">
        <v>17</v>
      </c>
      <c r="B43" s="1001" t="s">
        <v>311</v>
      </c>
      <c r="C43" s="898" t="s">
        <v>191</v>
      </c>
      <c r="D43" s="889"/>
      <c r="E43" s="1017">
        <v>16.489999999999998</v>
      </c>
      <c r="F43" s="1028">
        <v>7</v>
      </c>
      <c r="G43" s="939" t="s">
        <v>152</v>
      </c>
      <c r="H43" s="1029">
        <f t="shared" si="10"/>
        <v>115.42999999999999</v>
      </c>
      <c r="I43" s="1040">
        <f>E43</f>
        <v>16.489999999999998</v>
      </c>
      <c r="J43" s="938">
        <v>8</v>
      </c>
      <c r="K43" s="1029">
        <f>J43*I43</f>
        <v>131.91999999999999</v>
      </c>
      <c r="L43" s="1028">
        <v>3</v>
      </c>
      <c r="M43" s="1029">
        <f>L43*E43</f>
        <v>49.47</v>
      </c>
      <c r="N43" s="1028">
        <f t="shared" si="9"/>
        <v>12</v>
      </c>
      <c r="O43" s="1029">
        <f t="shared" si="8"/>
        <v>197.87999999999997</v>
      </c>
      <c r="P43" s="1059"/>
    </row>
    <row r="44" spans="1:16" ht="25.5">
      <c r="A44" s="897">
        <v>18</v>
      </c>
      <c r="B44" s="1001" t="s">
        <v>385</v>
      </c>
      <c r="C44" s="898" t="s">
        <v>312</v>
      </c>
      <c r="D44" s="889"/>
      <c r="E44" s="1017">
        <v>9.0299999999999994</v>
      </c>
      <c r="F44" s="1028">
        <v>16</v>
      </c>
      <c r="G44" s="939" t="s">
        <v>152</v>
      </c>
      <c r="H44" s="1029">
        <f t="shared" si="10"/>
        <v>144.47999999999999</v>
      </c>
      <c r="I44" s="1040">
        <v>9.0299999999999994</v>
      </c>
      <c r="J44" s="938"/>
      <c r="K44" s="1029">
        <f>J44*I44</f>
        <v>0</v>
      </c>
      <c r="L44" s="1028">
        <v>10</v>
      </c>
      <c r="M44" s="1029">
        <f t="shared" si="13"/>
        <v>90.3</v>
      </c>
      <c r="N44" s="1028">
        <f t="shared" si="9"/>
        <v>6</v>
      </c>
      <c r="O44" s="1029">
        <f>H44+K44-M44</f>
        <v>54.179999999999993</v>
      </c>
      <c r="P44" s="1059"/>
    </row>
    <row r="45" spans="1:16" ht="25.5">
      <c r="A45" s="897">
        <v>19</v>
      </c>
      <c r="B45" s="1001" t="s">
        <v>386</v>
      </c>
      <c r="C45" s="898" t="s">
        <v>313</v>
      </c>
      <c r="D45" s="889"/>
      <c r="E45" s="1017">
        <v>9.0299999999999994</v>
      </c>
      <c r="F45" s="1028">
        <v>23</v>
      </c>
      <c r="G45" s="939" t="s">
        <v>152</v>
      </c>
      <c r="H45" s="1029">
        <f t="shared" si="10"/>
        <v>207.69</v>
      </c>
      <c r="I45" s="1040">
        <f t="shared" ref="I45:I46" si="14">E45</f>
        <v>9.0299999999999994</v>
      </c>
      <c r="J45" s="938"/>
      <c r="K45" s="1029">
        <f t="shared" ref="K45:K46" si="15">J45*I45</f>
        <v>0</v>
      </c>
      <c r="L45" s="1028">
        <v>10</v>
      </c>
      <c r="M45" s="1029">
        <f t="shared" si="13"/>
        <v>90.3</v>
      </c>
      <c r="N45" s="1028">
        <f t="shared" si="9"/>
        <v>13</v>
      </c>
      <c r="O45" s="1029">
        <f t="shared" si="8"/>
        <v>117.39</v>
      </c>
      <c r="P45" s="1059"/>
    </row>
    <row r="46" spans="1:16" ht="25.5">
      <c r="A46" s="897">
        <v>20</v>
      </c>
      <c r="B46" s="1001" t="s">
        <v>387</v>
      </c>
      <c r="C46" s="898" t="s">
        <v>314</v>
      </c>
      <c r="D46" s="889"/>
      <c r="E46" s="1017">
        <v>9.0299999999999994</v>
      </c>
      <c r="F46" s="1028">
        <v>63</v>
      </c>
      <c r="G46" s="939" t="s">
        <v>152</v>
      </c>
      <c r="H46" s="1029">
        <f t="shared" si="10"/>
        <v>568.89</v>
      </c>
      <c r="I46" s="1040">
        <f t="shared" si="14"/>
        <v>9.0299999999999994</v>
      </c>
      <c r="J46" s="938"/>
      <c r="K46" s="1029">
        <f t="shared" si="15"/>
        <v>0</v>
      </c>
      <c r="L46" s="1028">
        <v>10</v>
      </c>
      <c r="M46" s="1029">
        <f t="shared" si="13"/>
        <v>90.3</v>
      </c>
      <c r="N46" s="1028">
        <f t="shared" si="9"/>
        <v>53</v>
      </c>
      <c r="O46" s="1029">
        <f t="shared" si="8"/>
        <v>478.59</v>
      </c>
      <c r="P46" s="1059"/>
    </row>
    <row r="47" spans="1:16" ht="25.5">
      <c r="A47" s="897">
        <v>21</v>
      </c>
      <c r="B47" s="1001" t="s">
        <v>388</v>
      </c>
      <c r="C47" s="898" t="s">
        <v>315</v>
      </c>
      <c r="D47" s="889"/>
      <c r="E47" s="1017">
        <v>9.0299999999999994</v>
      </c>
      <c r="F47" s="1028">
        <v>109</v>
      </c>
      <c r="G47" s="939" t="s">
        <v>152</v>
      </c>
      <c r="H47" s="1029">
        <f t="shared" si="10"/>
        <v>984.27</v>
      </c>
      <c r="I47" s="1040">
        <f>E47</f>
        <v>9.0299999999999994</v>
      </c>
      <c r="J47" s="938"/>
      <c r="K47" s="1029">
        <f>J47*I47</f>
        <v>0</v>
      </c>
      <c r="L47" s="1028"/>
      <c r="M47" s="1029">
        <f t="shared" si="13"/>
        <v>0</v>
      </c>
      <c r="N47" s="1028">
        <f t="shared" si="9"/>
        <v>109</v>
      </c>
      <c r="O47" s="1029">
        <f t="shared" si="8"/>
        <v>984.27</v>
      </c>
      <c r="P47" s="1059"/>
    </row>
    <row r="48" spans="1:16" ht="25.5">
      <c r="A48" s="897">
        <v>22</v>
      </c>
      <c r="B48" s="1001" t="s">
        <v>389</v>
      </c>
      <c r="C48" s="898" t="s">
        <v>316</v>
      </c>
      <c r="D48" s="889"/>
      <c r="E48" s="1017">
        <v>9.0299999999999994</v>
      </c>
      <c r="F48" s="1028">
        <v>102</v>
      </c>
      <c r="G48" s="939" t="s">
        <v>152</v>
      </c>
      <c r="H48" s="1029">
        <f t="shared" si="10"/>
        <v>921.06</v>
      </c>
      <c r="I48" s="1040">
        <f t="shared" ref="I48:I52" si="16">E48</f>
        <v>9.0299999999999994</v>
      </c>
      <c r="J48" s="938"/>
      <c r="K48" s="1029">
        <f t="shared" ref="K48:K54" si="17">J48*I48</f>
        <v>0</v>
      </c>
      <c r="L48" s="1028"/>
      <c r="M48" s="1029">
        <f t="shared" si="13"/>
        <v>0</v>
      </c>
      <c r="N48" s="1028">
        <f t="shared" si="9"/>
        <v>102</v>
      </c>
      <c r="O48" s="1029">
        <f t="shared" si="8"/>
        <v>921.06</v>
      </c>
      <c r="P48" s="1059"/>
    </row>
    <row r="49" spans="1:16" ht="25.5">
      <c r="A49" s="897">
        <v>23</v>
      </c>
      <c r="B49" s="1001" t="s">
        <v>390</v>
      </c>
      <c r="C49" s="898" t="s">
        <v>317</v>
      </c>
      <c r="D49" s="889"/>
      <c r="E49" s="1017">
        <v>9.0299999999999994</v>
      </c>
      <c r="F49" s="1028">
        <v>44</v>
      </c>
      <c r="G49" s="939" t="s">
        <v>152</v>
      </c>
      <c r="H49" s="1029">
        <f t="shared" si="10"/>
        <v>397.32</v>
      </c>
      <c r="I49" s="1040">
        <f t="shared" si="16"/>
        <v>9.0299999999999994</v>
      </c>
      <c r="J49" s="938"/>
      <c r="K49" s="1029">
        <f t="shared" si="17"/>
        <v>0</v>
      </c>
      <c r="L49" s="1028"/>
      <c r="M49" s="1029">
        <f t="shared" si="13"/>
        <v>0</v>
      </c>
      <c r="N49" s="1028">
        <f t="shared" si="9"/>
        <v>44</v>
      </c>
      <c r="O49" s="1029">
        <f>H49+K49-M49</f>
        <v>397.32</v>
      </c>
      <c r="P49" s="1059"/>
    </row>
    <row r="50" spans="1:16" ht="25.5">
      <c r="A50" s="897">
        <v>24</v>
      </c>
      <c r="B50" s="1001"/>
      <c r="C50" s="898" t="s">
        <v>420</v>
      </c>
      <c r="D50" s="889"/>
      <c r="E50" s="1017">
        <f>3000000/21500/20</f>
        <v>6.9767441860465116</v>
      </c>
      <c r="F50" s="1028"/>
      <c r="G50" s="939" t="s">
        <v>152</v>
      </c>
      <c r="H50" s="1029">
        <f t="shared" si="10"/>
        <v>0</v>
      </c>
      <c r="I50" s="1040">
        <f t="shared" si="16"/>
        <v>6.9767441860465116</v>
      </c>
      <c r="J50" s="938"/>
      <c r="K50" s="1029">
        <f t="shared" si="17"/>
        <v>0</v>
      </c>
      <c r="L50" s="1028"/>
      <c r="M50" s="1029">
        <f t="shared" si="13"/>
        <v>0</v>
      </c>
      <c r="N50" s="1028">
        <f t="shared" si="9"/>
        <v>0</v>
      </c>
      <c r="O50" s="1029">
        <f t="shared" ref="O50:O51" si="18">H50+K50-M50</f>
        <v>0</v>
      </c>
      <c r="P50" s="1059"/>
    </row>
    <row r="51" spans="1:16" ht="25.5">
      <c r="A51" s="897">
        <v>25</v>
      </c>
      <c r="B51" s="1001"/>
      <c r="C51" s="898" t="s">
        <v>421</v>
      </c>
      <c r="D51" s="889"/>
      <c r="E51" s="1017">
        <f>14000000/21500/20</f>
        <v>32.558139534883722</v>
      </c>
      <c r="F51" s="1028"/>
      <c r="G51" s="939" t="s">
        <v>152</v>
      </c>
      <c r="H51" s="1029">
        <f t="shared" si="10"/>
        <v>0</v>
      </c>
      <c r="I51" s="1040">
        <f t="shared" si="16"/>
        <v>32.558139534883722</v>
      </c>
      <c r="J51" s="938"/>
      <c r="K51" s="1029">
        <f t="shared" si="17"/>
        <v>0</v>
      </c>
      <c r="L51" s="1028"/>
      <c r="M51" s="1029">
        <f t="shared" si="13"/>
        <v>0</v>
      </c>
      <c r="N51" s="1028">
        <f t="shared" si="9"/>
        <v>0</v>
      </c>
      <c r="O51" s="1029">
        <f t="shared" si="18"/>
        <v>0</v>
      </c>
      <c r="P51" s="1059"/>
    </row>
    <row r="52" spans="1:16" ht="25.5">
      <c r="A52" s="897">
        <v>26</v>
      </c>
      <c r="B52" s="1001"/>
      <c r="C52" s="898" t="s">
        <v>422</v>
      </c>
      <c r="D52" s="889"/>
      <c r="E52" s="1017">
        <f>180000/21500/5</f>
        <v>1.6744186046511629</v>
      </c>
      <c r="F52" s="1028">
        <v>5</v>
      </c>
      <c r="G52" s="939" t="s">
        <v>152</v>
      </c>
      <c r="H52" s="1029">
        <f t="shared" si="10"/>
        <v>8.3720930232558146</v>
      </c>
      <c r="I52" s="1040">
        <f t="shared" si="16"/>
        <v>1.6744186046511629</v>
      </c>
      <c r="J52" s="938"/>
      <c r="K52" s="1029">
        <f t="shared" si="17"/>
        <v>0</v>
      </c>
      <c r="L52" s="1028"/>
      <c r="M52" s="1029">
        <f t="shared" si="13"/>
        <v>0</v>
      </c>
      <c r="N52" s="1028">
        <f t="shared" si="9"/>
        <v>5</v>
      </c>
      <c r="O52" s="1029">
        <f t="shared" ref="O52" si="19">H52+K52-M52</f>
        <v>8.3720930232558146</v>
      </c>
      <c r="P52" s="1059"/>
    </row>
    <row r="53" spans="1:16" ht="25.5">
      <c r="A53" s="897">
        <v>27</v>
      </c>
      <c r="B53" s="1001" t="s">
        <v>318</v>
      </c>
      <c r="C53" s="898" t="s">
        <v>192</v>
      </c>
      <c r="D53" s="889"/>
      <c r="E53" s="1017">
        <v>21.5</v>
      </c>
      <c r="F53" s="1028">
        <v>7</v>
      </c>
      <c r="G53" s="939" t="s">
        <v>152</v>
      </c>
      <c r="H53" s="1029">
        <f t="shared" si="10"/>
        <v>150.5</v>
      </c>
      <c r="I53" s="1040">
        <f>E53</f>
        <v>21.5</v>
      </c>
      <c r="J53" s="938"/>
      <c r="K53" s="1029">
        <f t="shared" si="17"/>
        <v>0</v>
      </c>
      <c r="L53" s="1028"/>
      <c r="M53" s="1029">
        <f>L53*E53</f>
        <v>0</v>
      </c>
      <c r="N53" s="1028">
        <f t="shared" si="9"/>
        <v>7</v>
      </c>
      <c r="O53" s="1029">
        <f>H53+K53-M53</f>
        <v>150.5</v>
      </c>
      <c r="P53" s="1059"/>
    </row>
    <row r="54" spans="1:16" ht="25.5">
      <c r="A54" s="897">
        <v>28</v>
      </c>
      <c r="B54" s="1001" t="s">
        <v>319</v>
      </c>
      <c r="C54" s="898" t="s">
        <v>193</v>
      </c>
      <c r="D54" s="889"/>
      <c r="E54" s="1017">
        <v>2.5499999999999998</v>
      </c>
      <c r="F54" s="1028">
        <v>12</v>
      </c>
      <c r="G54" s="939" t="s">
        <v>194</v>
      </c>
      <c r="H54" s="1029">
        <f t="shared" si="10"/>
        <v>30.599999999999998</v>
      </c>
      <c r="I54" s="1040">
        <f>E54</f>
        <v>2.5499999999999998</v>
      </c>
      <c r="J54" s="938"/>
      <c r="K54" s="1029">
        <f t="shared" si="17"/>
        <v>0</v>
      </c>
      <c r="L54" s="1028"/>
      <c r="M54" s="1029">
        <f t="shared" si="13"/>
        <v>0</v>
      </c>
      <c r="N54" s="1028">
        <f t="shared" si="9"/>
        <v>12</v>
      </c>
      <c r="O54" s="1029">
        <f>H54+K54-M54</f>
        <v>30.599999999999998</v>
      </c>
      <c r="P54" s="1059"/>
    </row>
    <row r="55" spans="1:16" ht="26.25" customHeight="1">
      <c r="A55" s="1064" t="s">
        <v>38</v>
      </c>
      <c r="B55" s="1002" t="s">
        <v>380</v>
      </c>
      <c r="C55" s="930" t="s">
        <v>195</v>
      </c>
      <c r="D55" s="931"/>
      <c r="E55" s="1010"/>
      <c r="F55" s="1026">
        <v>0</v>
      </c>
      <c r="G55" s="931"/>
      <c r="H55" s="933">
        <f ca="1">SUM(H56:H70)</f>
        <v>3391.68</v>
      </c>
      <c r="I55" s="1036"/>
      <c r="J55" s="932">
        <v>0</v>
      </c>
      <c r="K55" s="933">
        <f>SUM(K56:K69)</f>
        <v>0</v>
      </c>
      <c r="L55" s="1033"/>
      <c r="M55" s="933">
        <f ca="1">SUM(M56:M70)</f>
        <v>0</v>
      </c>
      <c r="N55" s="1026">
        <v>0</v>
      </c>
      <c r="O55" s="933">
        <f ca="1">SUM(O56:O70)</f>
        <v>3391.68</v>
      </c>
      <c r="P55" s="1051"/>
    </row>
    <row r="56" spans="1:16" ht="25.5">
      <c r="A56" s="897">
        <v>1</v>
      </c>
      <c r="B56" s="1001" t="s">
        <v>326</v>
      </c>
      <c r="C56" s="898" t="s">
        <v>196</v>
      </c>
      <c r="D56" s="889"/>
      <c r="E56" s="1017">
        <v>5</v>
      </c>
      <c r="F56" s="1028">
        <v>10</v>
      </c>
      <c r="G56" s="939" t="s">
        <v>207</v>
      </c>
      <c r="H56" s="1029">
        <f t="shared" ref="H56:H70" si="20">E56*F56</f>
        <v>50</v>
      </c>
      <c r="I56" s="1040">
        <f t="shared" ref="I56:I66" si="21">E56</f>
        <v>5</v>
      </c>
      <c r="J56" s="938"/>
      <c r="K56" s="1029">
        <f>I56*J56</f>
        <v>0</v>
      </c>
      <c r="L56" s="1028"/>
      <c r="M56" s="1029">
        <f>L56*I56</f>
        <v>0</v>
      </c>
      <c r="N56" s="1028">
        <f>F56+J56-L56</f>
        <v>10</v>
      </c>
      <c r="O56" s="1029">
        <f>H56+K56-M56</f>
        <v>50</v>
      </c>
      <c r="P56" s="1059"/>
    </row>
    <row r="57" spans="1:16" ht="25.5">
      <c r="A57" s="897">
        <v>2</v>
      </c>
      <c r="B57" s="1001" t="s">
        <v>321</v>
      </c>
      <c r="C57" s="898" t="s">
        <v>197</v>
      </c>
      <c r="D57" s="889"/>
      <c r="E57" s="1017">
        <v>32.33</v>
      </c>
      <c r="F57" s="1028">
        <v>20</v>
      </c>
      <c r="G57" s="939" t="s">
        <v>207</v>
      </c>
      <c r="H57" s="1029">
        <f t="shared" si="20"/>
        <v>646.59999999999991</v>
      </c>
      <c r="I57" s="1040">
        <f t="shared" si="21"/>
        <v>32.33</v>
      </c>
      <c r="J57" s="938"/>
      <c r="K57" s="1029">
        <f t="shared" ref="K57:K70" si="22">J57*I57</f>
        <v>0</v>
      </c>
      <c r="L57" s="1028"/>
      <c r="M57" s="1029">
        <f t="shared" ref="M57:M70" si="23">E57*L57</f>
        <v>0</v>
      </c>
      <c r="N57" s="1028">
        <f t="shared" ref="N57:N70" si="24">F57+J57-L57</f>
        <v>20</v>
      </c>
      <c r="O57" s="1029">
        <f t="shared" ref="O57:O70" si="25">H57+K57-M57</f>
        <v>646.59999999999991</v>
      </c>
      <c r="P57" s="1059"/>
    </row>
    <row r="58" spans="1:16" ht="25.5">
      <c r="A58" s="897">
        <v>3</v>
      </c>
      <c r="B58" s="1001" t="s">
        <v>322</v>
      </c>
      <c r="C58" s="898" t="s">
        <v>198</v>
      </c>
      <c r="D58" s="889"/>
      <c r="E58" s="1017">
        <v>17.03</v>
      </c>
      <c r="F58" s="1028">
        <v>50</v>
      </c>
      <c r="G58" s="939" t="s">
        <v>23</v>
      </c>
      <c r="H58" s="1029">
        <f t="shared" si="20"/>
        <v>851.5</v>
      </c>
      <c r="I58" s="1040">
        <f t="shared" si="21"/>
        <v>17.03</v>
      </c>
      <c r="J58" s="938"/>
      <c r="K58" s="1029">
        <f t="shared" si="22"/>
        <v>0</v>
      </c>
      <c r="L58" s="1028"/>
      <c r="M58" s="1029">
        <f t="shared" si="23"/>
        <v>0</v>
      </c>
      <c r="N58" s="1028">
        <f t="shared" si="24"/>
        <v>50</v>
      </c>
      <c r="O58" s="1029">
        <f t="shared" si="25"/>
        <v>851.5</v>
      </c>
      <c r="P58" s="1059"/>
    </row>
    <row r="59" spans="1:16" ht="25.5">
      <c r="A59" s="897">
        <v>4</v>
      </c>
      <c r="B59" s="1001" t="s">
        <v>429</v>
      </c>
      <c r="C59" s="898" t="s">
        <v>428</v>
      </c>
      <c r="D59" s="889"/>
      <c r="E59" s="1017">
        <v>46.8</v>
      </c>
      <c r="F59" s="1028">
        <v>17</v>
      </c>
      <c r="G59" s="939" t="s">
        <v>207</v>
      </c>
      <c r="H59" s="1029">
        <f t="shared" si="20"/>
        <v>795.59999999999991</v>
      </c>
      <c r="I59" s="1040">
        <f t="shared" si="21"/>
        <v>46.8</v>
      </c>
      <c r="J59" s="938"/>
      <c r="K59" s="1029">
        <f t="shared" si="22"/>
        <v>0</v>
      </c>
      <c r="L59" s="1028"/>
      <c r="M59" s="1029">
        <f t="shared" si="23"/>
        <v>0</v>
      </c>
      <c r="N59" s="1028">
        <f t="shared" si="24"/>
        <v>17</v>
      </c>
      <c r="O59" s="1029">
        <f t="shared" si="25"/>
        <v>795.59999999999991</v>
      </c>
      <c r="P59" s="1059"/>
    </row>
    <row r="60" spans="1:16" ht="25.5">
      <c r="A60" s="897">
        <v>5</v>
      </c>
      <c r="B60" s="1001" t="s">
        <v>324</v>
      </c>
      <c r="C60" s="898" t="s">
        <v>200</v>
      </c>
      <c r="D60" s="889"/>
      <c r="E60" s="1017">
        <v>19.170000000000002</v>
      </c>
      <c r="F60" s="1028">
        <v>6</v>
      </c>
      <c r="G60" s="939" t="s">
        <v>207</v>
      </c>
      <c r="H60" s="1029">
        <f t="shared" si="20"/>
        <v>115.02000000000001</v>
      </c>
      <c r="I60" s="1040">
        <f t="shared" si="21"/>
        <v>19.170000000000002</v>
      </c>
      <c r="J60" s="938"/>
      <c r="K60" s="1029">
        <f t="shared" si="22"/>
        <v>0</v>
      </c>
      <c r="L60" s="1028"/>
      <c r="M60" s="1029">
        <f t="shared" si="23"/>
        <v>0</v>
      </c>
      <c r="N60" s="1028">
        <f t="shared" si="24"/>
        <v>6</v>
      </c>
      <c r="O60" s="1029">
        <f t="shared" si="25"/>
        <v>115.02000000000001</v>
      </c>
      <c r="P60" s="1059"/>
    </row>
    <row r="61" spans="1:16" ht="25.5">
      <c r="A61" s="897">
        <v>6</v>
      </c>
      <c r="B61" s="1001" t="s">
        <v>325</v>
      </c>
      <c r="C61" s="898" t="s">
        <v>201</v>
      </c>
      <c r="D61" s="889"/>
      <c r="E61" s="1017">
        <v>12.35</v>
      </c>
      <c r="F61" s="1028">
        <v>6</v>
      </c>
      <c r="G61" s="939" t="s">
        <v>207</v>
      </c>
      <c r="H61" s="1029">
        <f t="shared" si="20"/>
        <v>74.099999999999994</v>
      </c>
      <c r="I61" s="1040">
        <f t="shared" si="21"/>
        <v>12.35</v>
      </c>
      <c r="J61" s="938"/>
      <c r="K61" s="1029">
        <f t="shared" si="22"/>
        <v>0</v>
      </c>
      <c r="L61" s="1028"/>
      <c r="M61" s="1029">
        <f t="shared" si="23"/>
        <v>0</v>
      </c>
      <c r="N61" s="1028">
        <f t="shared" si="24"/>
        <v>6</v>
      </c>
      <c r="O61" s="1029">
        <f t="shared" si="25"/>
        <v>74.099999999999994</v>
      </c>
      <c r="P61" s="1059"/>
    </row>
    <row r="62" spans="1:16" ht="25.5">
      <c r="A62" s="897">
        <v>7</v>
      </c>
      <c r="B62" s="1001" t="s">
        <v>327</v>
      </c>
      <c r="C62" s="898" t="s">
        <v>202</v>
      </c>
      <c r="D62" s="889"/>
      <c r="E62" s="1017">
        <v>7.67</v>
      </c>
      <c r="F62" s="1028">
        <v>1</v>
      </c>
      <c r="G62" s="939" t="s">
        <v>207</v>
      </c>
      <c r="H62" s="1029">
        <f t="shared" si="20"/>
        <v>7.67</v>
      </c>
      <c r="I62" s="1040">
        <f t="shared" si="21"/>
        <v>7.67</v>
      </c>
      <c r="J62" s="938"/>
      <c r="K62" s="1029">
        <f t="shared" si="22"/>
        <v>0</v>
      </c>
      <c r="L62" s="1028"/>
      <c r="M62" s="1029">
        <f t="shared" si="23"/>
        <v>0</v>
      </c>
      <c r="N62" s="1028">
        <f t="shared" si="24"/>
        <v>1</v>
      </c>
      <c r="O62" s="1029">
        <f t="shared" si="25"/>
        <v>7.67</v>
      </c>
      <c r="P62" s="1059"/>
    </row>
    <row r="63" spans="1:16" ht="25.5">
      <c r="A63" s="897">
        <v>8</v>
      </c>
      <c r="B63" s="1001" t="s">
        <v>391</v>
      </c>
      <c r="C63" s="898" t="s">
        <v>203</v>
      </c>
      <c r="D63" s="889"/>
      <c r="E63" s="1017">
        <v>1</v>
      </c>
      <c r="F63" s="1028">
        <v>10</v>
      </c>
      <c r="G63" s="939" t="s">
        <v>207</v>
      </c>
      <c r="H63" s="1029">
        <f t="shared" si="20"/>
        <v>10</v>
      </c>
      <c r="I63" s="1040">
        <f t="shared" si="21"/>
        <v>1</v>
      </c>
      <c r="J63" s="938"/>
      <c r="K63" s="1029">
        <f t="shared" si="22"/>
        <v>0</v>
      </c>
      <c r="L63" s="1028"/>
      <c r="M63" s="1029">
        <f t="shared" si="23"/>
        <v>0</v>
      </c>
      <c r="N63" s="1028">
        <f t="shared" si="24"/>
        <v>10</v>
      </c>
      <c r="O63" s="1029">
        <f t="shared" si="25"/>
        <v>10</v>
      </c>
      <c r="P63" s="1059"/>
    </row>
    <row r="64" spans="1:16" ht="25.5">
      <c r="A64" s="897">
        <v>9</v>
      </c>
      <c r="B64" s="1001" t="s">
        <v>328</v>
      </c>
      <c r="C64" s="898" t="s">
        <v>204</v>
      </c>
      <c r="D64" s="889"/>
      <c r="E64" s="1017">
        <v>2.5099999999999998</v>
      </c>
      <c r="F64" s="1028">
        <v>145</v>
      </c>
      <c r="G64" s="939" t="s">
        <v>23</v>
      </c>
      <c r="H64" s="1029">
        <f t="shared" si="20"/>
        <v>363.95</v>
      </c>
      <c r="I64" s="1040">
        <f t="shared" si="21"/>
        <v>2.5099999999999998</v>
      </c>
      <c r="J64" s="938"/>
      <c r="K64" s="1029">
        <f t="shared" si="22"/>
        <v>0</v>
      </c>
      <c r="L64" s="1028"/>
      <c r="M64" s="1029">
        <f t="shared" si="23"/>
        <v>0</v>
      </c>
      <c r="N64" s="1028">
        <f t="shared" si="24"/>
        <v>145</v>
      </c>
      <c r="O64" s="1029">
        <f t="shared" si="25"/>
        <v>363.95</v>
      </c>
      <c r="P64" s="1059"/>
    </row>
    <row r="65" spans="1:16" ht="25.5">
      <c r="A65" s="897">
        <v>10</v>
      </c>
      <c r="B65" s="1001" t="s">
        <v>329</v>
      </c>
      <c r="C65" s="898" t="s">
        <v>205</v>
      </c>
      <c r="D65" s="889"/>
      <c r="E65" s="1017">
        <v>4.26</v>
      </c>
      <c r="F65" s="1028">
        <v>4</v>
      </c>
      <c r="G65" s="939" t="s">
        <v>23</v>
      </c>
      <c r="H65" s="1029">
        <f t="shared" si="20"/>
        <v>17.04</v>
      </c>
      <c r="I65" s="1040">
        <f t="shared" si="21"/>
        <v>4.26</v>
      </c>
      <c r="J65" s="938"/>
      <c r="K65" s="1029">
        <f t="shared" si="22"/>
        <v>0</v>
      </c>
      <c r="L65" s="1028"/>
      <c r="M65" s="1029">
        <f t="shared" si="23"/>
        <v>0</v>
      </c>
      <c r="N65" s="1028">
        <f t="shared" si="24"/>
        <v>4</v>
      </c>
      <c r="O65" s="1029">
        <f t="shared" si="25"/>
        <v>17.04</v>
      </c>
      <c r="P65" s="1059"/>
    </row>
    <row r="66" spans="1:16" ht="25.5">
      <c r="A66" s="897">
        <v>11</v>
      </c>
      <c r="B66" s="1001" t="s">
        <v>330</v>
      </c>
      <c r="C66" s="898" t="s">
        <v>206</v>
      </c>
      <c r="D66" s="889"/>
      <c r="E66" s="1017">
        <v>25.54</v>
      </c>
      <c r="F66" s="1028">
        <v>0</v>
      </c>
      <c r="G66" s="939" t="s">
        <v>20</v>
      </c>
      <c r="H66" s="1029">
        <f t="shared" si="20"/>
        <v>0</v>
      </c>
      <c r="I66" s="1040">
        <f t="shared" si="21"/>
        <v>25.54</v>
      </c>
      <c r="J66" s="938"/>
      <c r="K66" s="1029">
        <f t="shared" si="22"/>
        <v>0</v>
      </c>
      <c r="L66" s="1028"/>
      <c r="M66" s="1029">
        <f t="shared" si="23"/>
        <v>0</v>
      </c>
      <c r="N66" s="1028">
        <f t="shared" si="24"/>
        <v>0</v>
      </c>
      <c r="O66" s="1029">
        <f t="shared" si="25"/>
        <v>0</v>
      </c>
      <c r="P66" s="1059"/>
    </row>
    <row r="67" spans="1:16" ht="21.75" hidden="1" customHeight="1">
      <c r="A67" s="897">
        <v>12</v>
      </c>
      <c r="B67" s="1067"/>
      <c r="C67" s="862"/>
      <c r="D67" s="7"/>
      <c r="E67" s="1014">
        <f t="shared" ref="E67:E69" ca="1" si="26">IFERROR((H67+K67)/(F67+J67),)</f>
        <v>0</v>
      </c>
      <c r="F67" s="1027">
        <v>0</v>
      </c>
      <c r="G67" s="7"/>
      <c r="H67" s="100">
        <f t="shared" ca="1" si="20"/>
        <v>0</v>
      </c>
      <c r="I67" s="1037">
        <v>6</v>
      </c>
      <c r="J67" s="7"/>
      <c r="K67" s="888">
        <f t="shared" si="22"/>
        <v>0</v>
      </c>
      <c r="L67" s="1027"/>
      <c r="M67" s="888">
        <f t="shared" ca="1" si="23"/>
        <v>0</v>
      </c>
      <c r="N67" s="1027">
        <f t="shared" si="24"/>
        <v>0</v>
      </c>
      <c r="O67" s="100">
        <f t="shared" ca="1" si="25"/>
        <v>0</v>
      </c>
      <c r="P67" s="1049"/>
    </row>
    <row r="68" spans="1:16" ht="21.75" hidden="1" customHeight="1">
      <c r="A68" s="897">
        <v>13</v>
      </c>
      <c r="B68" s="1067"/>
      <c r="C68" s="862"/>
      <c r="D68" s="7"/>
      <c r="E68" s="1014">
        <f t="shared" ca="1" si="26"/>
        <v>0</v>
      </c>
      <c r="F68" s="1027">
        <v>0</v>
      </c>
      <c r="G68" s="7"/>
      <c r="H68" s="100">
        <f t="shared" ca="1" si="20"/>
        <v>0</v>
      </c>
      <c r="I68" s="1037">
        <v>23</v>
      </c>
      <c r="J68" s="7"/>
      <c r="K68" s="888">
        <f t="shared" si="22"/>
        <v>0</v>
      </c>
      <c r="L68" s="1027"/>
      <c r="M68" s="888">
        <f t="shared" ca="1" si="23"/>
        <v>0</v>
      </c>
      <c r="N68" s="1027">
        <f t="shared" si="24"/>
        <v>0</v>
      </c>
      <c r="O68" s="100">
        <f t="shared" ca="1" si="25"/>
        <v>0</v>
      </c>
      <c r="P68" s="1049"/>
    </row>
    <row r="69" spans="1:16" ht="21.75" hidden="1" customHeight="1">
      <c r="A69" s="897">
        <v>14</v>
      </c>
      <c r="B69" s="1067"/>
      <c r="C69" s="862"/>
      <c r="D69" s="7"/>
      <c r="E69" s="1014">
        <f t="shared" ca="1" si="26"/>
        <v>0</v>
      </c>
      <c r="F69" s="1027">
        <v>0</v>
      </c>
      <c r="G69" s="287"/>
      <c r="H69" s="100">
        <f t="shared" ca="1" si="20"/>
        <v>0</v>
      </c>
      <c r="I69" s="1037">
        <v>26</v>
      </c>
      <c r="J69" s="7"/>
      <c r="K69" s="888">
        <f t="shared" si="22"/>
        <v>0</v>
      </c>
      <c r="L69" s="1027"/>
      <c r="M69" s="888">
        <f t="shared" ca="1" si="23"/>
        <v>0</v>
      </c>
      <c r="N69" s="1027">
        <f t="shared" si="24"/>
        <v>0</v>
      </c>
      <c r="O69" s="100">
        <f t="shared" ca="1" si="25"/>
        <v>0</v>
      </c>
      <c r="P69" s="1049"/>
    </row>
    <row r="70" spans="1:16" ht="21.75" hidden="1" customHeight="1">
      <c r="A70" s="897">
        <v>15</v>
      </c>
      <c r="B70" s="1067"/>
      <c r="C70" s="862"/>
      <c r="D70" s="7"/>
      <c r="E70" s="1014"/>
      <c r="F70" s="1027">
        <v>0</v>
      </c>
      <c r="G70" s="7"/>
      <c r="H70" s="100">
        <f t="shared" si="20"/>
        <v>0</v>
      </c>
      <c r="I70" s="1037">
        <f t="shared" ref="I70" si="27">E70</f>
        <v>0</v>
      </c>
      <c r="J70" s="7"/>
      <c r="K70" s="888">
        <f t="shared" si="22"/>
        <v>0</v>
      </c>
      <c r="L70" s="1027"/>
      <c r="M70" s="888">
        <f t="shared" si="23"/>
        <v>0</v>
      </c>
      <c r="N70" s="1027">
        <f t="shared" si="24"/>
        <v>0</v>
      </c>
      <c r="O70" s="100">
        <f t="shared" si="25"/>
        <v>0</v>
      </c>
      <c r="P70" s="1049"/>
    </row>
    <row r="71" spans="1:16" ht="21.75" hidden="1" customHeight="1">
      <c r="A71" s="897">
        <v>16</v>
      </c>
      <c r="B71" s="1067"/>
      <c r="C71" s="862"/>
      <c r="D71" s="7"/>
      <c r="E71" s="1015"/>
      <c r="F71" s="1027"/>
      <c r="G71" s="7"/>
      <c r="H71" s="100"/>
      <c r="I71" s="1037"/>
      <c r="J71" s="7"/>
      <c r="K71" s="888"/>
      <c r="L71" s="1027"/>
      <c r="M71" s="888"/>
      <c r="N71" s="1027"/>
      <c r="O71" s="100"/>
      <c r="P71" s="1049"/>
    </row>
    <row r="72" spans="1:16" ht="26.25" customHeight="1">
      <c r="A72" s="1064" t="s">
        <v>136</v>
      </c>
      <c r="B72" s="1002" t="s">
        <v>331</v>
      </c>
      <c r="C72" s="930" t="s">
        <v>208</v>
      </c>
      <c r="D72" s="931"/>
      <c r="E72" s="1010"/>
      <c r="F72" s="929">
        <v>22</v>
      </c>
      <c r="G72" s="931"/>
      <c r="H72" s="933">
        <f>SUM(H74:H76)</f>
        <v>97.652558139534889</v>
      </c>
      <c r="I72" s="1033"/>
      <c r="J72" s="932">
        <v>0</v>
      </c>
      <c r="K72" s="933">
        <f>SUM(K74:K76)</f>
        <v>0</v>
      </c>
      <c r="L72" s="929">
        <f>SUM(L74:L76)</f>
        <v>3</v>
      </c>
      <c r="M72" s="933">
        <f>SUM(M74:M76)</f>
        <v>8.3720930232558146</v>
      </c>
      <c r="N72" s="929">
        <f>SUM(N74:N76)</f>
        <v>16</v>
      </c>
      <c r="O72" s="933">
        <f>SUM(O74:O76)</f>
        <v>89.280465116279075</v>
      </c>
      <c r="P72" s="1048"/>
    </row>
    <row r="73" spans="1:16" ht="25.5">
      <c r="A73" s="897">
        <v>1</v>
      </c>
      <c r="B73" s="1001" t="s">
        <v>417</v>
      </c>
      <c r="C73" s="898" t="s">
        <v>418</v>
      </c>
      <c r="D73" s="889"/>
      <c r="E73" s="1017">
        <v>20</v>
      </c>
      <c r="F73" s="1028">
        <v>1</v>
      </c>
      <c r="G73" s="939" t="s">
        <v>25</v>
      </c>
      <c r="H73" s="1029">
        <f>F73*E73</f>
        <v>20</v>
      </c>
      <c r="I73" s="1040">
        <v>2</v>
      </c>
      <c r="J73" s="938"/>
      <c r="K73" s="1029">
        <f>J73*I73</f>
        <v>0</v>
      </c>
      <c r="L73" s="1028">
        <v>1</v>
      </c>
      <c r="M73" s="1029">
        <f>E73*L73</f>
        <v>20</v>
      </c>
      <c r="N73" s="1028">
        <f>F73+J73-L73</f>
        <v>0</v>
      </c>
      <c r="O73" s="1029">
        <f>H73+K73-M73</f>
        <v>0</v>
      </c>
      <c r="P73" s="1059"/>
    </row>
    <row r="74" spans="1:16" ht="25.5">
      <c r="A74" s="897">
        <v>2</v>
      </c>
      <c r="B74" s="1001" t="s">
        <v>333</v>
      </c>
      <c r="C74" s="898" t="s">
        <v>209</v>
      </c>
      <c r="D74" s="889"/>
      <c r="E74" s="1017">
        <v>20</v>
      </c>
      <c r="F74" s="1028">
        <v>0</v>
      </c>
      <c r="G74" s="939" t="s">
        <v>25</v>
      </c>
      <c r="H74" s="1029">
        <f>F74*E74</f>
        <v>0</v>
      </c>
      <c r="I74" s="1040">
        <v>2</v>
      </c>
      <c r="J74" s="938"/>
      <c r="K74" s="1029">
        <f>J74*I74</f>
        <v>0</v>
      </c>
      <c r="L74" s="1028"/>
      <c r="M74" s="1029">
        <f>E74*L74</f>
        <v>0</v>
      </c>
      <c r="N74" s="1028">
        <f>F74+J74-L74</f>
        <v>0</v>
      </c>
      <c r="O74" s="1029">
        <f>H74+K74-M74</f>
        <v>0</v>
      </c>
      <c r="P74" s="1059"/>
    </row>
    <row r="75" spans="1:16" ht="25.5">
      <c r="A75" s="897">
        <v>3</v>
      </c>
      <c r="B75" s="1001" t="s">
        <v>334</v>
      </c>
      <c r="C75" s="898" t="s">
        <v>210</v>
      </c>
      <c r="D75" s="889"/>
      <c r="E75" s="1017">
        <v>2.7906976744186047</v>
      </c>
      <c r="F75" s="1028">
        <v>18</v>
      </c>
      <c r="G75" s="939" t="s">
        <v>25</v>
      </c>
      <c r="H75" s="1029">
        <f t="shared" ref="H75:H88" si="28">F75*E75</f>
        <v>50.232558139534888</v>
      </c>
      <c r="I75" s="1040">
        <f t="shared" ref="I75:I88" si="29">E75</f>
        <v>2.7906976744186047</v>
      </c>
      <c r="J75" s="938"/>
      <c r="K75" s="1029">
        <f t="shared" ref="K75:K88" si="30">J75*I75</f>
        <v>0</v>
      </c>
      <c r="L75" s="1028">
        <v>3</v>
      </c>
      <c r="M75" s="1029">
        <f>L75*E75</f>
        <v>8.3720930232558146</v>
      </c>
      <c r="N75" s="1028">
        <f t="shared" ref="N75:N88" si="31">F75+J75-L75</f>
        <v>15</v>
      </c>
      <c r="O75" s="1029">
        <f t="shared" ref="O75:O88" si="32">H75+K75-M75</f>
        <v>41.860465116279073</v>
      </c>
      <c r="P75" s="1059"/>
    </row>
    <row r="76" spans="1:16" ht="25.5">
      <c r="A76" s="897">
        <v>4</v>
      </c>
      <c r="B76" s="1001" t="s">
        <v>335</v>
      </c>
      <c r="C76" s="898" t="s">
        <v>211</v>
      </c>
      <c r="D76" s="889"/>
      <c r="E76" s="1017">
        <v>47.42</v>
      </c>
      <c r="F76" s="1028">
        <v>1</v>
      </c>
      <c r="G76" s="939" t="s">
        <v>25</v>
      </c>
      <c r="H76" s="1029">
        <f t="shared" si="28"/>
        <v>47.42</v>
      </c>
      <c r="I76" s="1040">
        <f t="shared" si="29"/>
        <v>47.42</v>
      </c>
      <c r="J76" s="938"/>
      <c r="K76" s="1029">
        <f t="shared" si="30"/>
        <v>0</v>
      </c>
      <c r="L76" s="1028"/>
      <c r="M76" s="1029">
        <f t="shared" ref="M76" si="33">E76*L76</f>
        <v>0</v>
      </c>
      <c r="N76" s="1028">
        <f t="shared" si="31"/>
        <v>1</v>
      </c>
      <c r="O76" s="1029">
        <f t="shared" si="32"/>
        <v>47.42</v>
      </c>
      <c r="P76" s="1059"/>
    </row>
    <row r="77" spans="1:16" ht="24.75" customHeight="1">
      <c r="A77" s="926" t="s">
        <v>41</v>
      </c>
      <c r="B77" s="1002" t="s">
        <v>336</v>
      </c>
      <c r="C77" s="925" t="s">
        <v>212</v>
      </c>
      <c r="D77" s="928"/>
      <c r="E77" s="1016"/>
      <c r="F77" s="924"/>
      <c r="G77" s="926"/>
      <c r="H77" s="927">
        <f>SUM(H78:H79)</f>
        <v>34883.720930232557</v>
      </c>
      <c r="I77" s="1038"/>
      <c r="J77" s="926">
        <f>SUM(J78:J79)</f>
        <v>200</v>
      </c>
      <c r="K77" s="927">
        <f>SUM(K78:K79)</f>
        <v>34883.720930232557</v>
      </c>
      <c r="L77" s="924">
        <f>SUM(L78:L79)</f>
        <v>10</v>
      </c>
      <c r="M77" s="927">
        <f>SUM(M78:M79)</f>
        <v>1744.1860465116279</v>
      </c>
      <c r="N77" s="924"/>
      <c r="O77" s="927">
        <f t="shared" si="32"/>
        <v>68023.255813953481</v>
      </c>
      <c r="P77" s="1052"/>
    </row>
    <row r="78" spans="1:16" ht="25.5">
      <c r="A78" s="897">
        <v>1</v>
      </c>
      <c r="B78" s="1001" t="s">
        <v>430</v>
      </c>
      <c r="C78" s="898" t="s">
        <v>213</v>
      </c>
      <c r="D78" s="1017">
        <f>18750000/21500/5</f>
        <v>174.41860465116278</v>
      </c>
      <c r="E78" s="1017">
        <v>174.41860465116278</v>
      </c>
      <c r="F78" s="1028">
        <v>200</v>
      </c>
      <c r="G78" s="939" t="s">
        <v>221</v>
      </c>
      <c r="H78" s="1029">
        <f t="shared" si="28"/>
        <v>34883.720930232557</v>
      </c>
      <c r="I78" s="1040">
        <f t="shared" si="29"/>
        <v>174.41860465116278</v>
      </c>
      <c r="J78" s="938">
        <v>200</v>
      </c>
      <c r="K78" s="1029">
        <f t="shared" si="30"/>
        <v>34883.720930232557</v>
      </c>
      <c r="L78" s="1028">
        <v>10</v>
      </c>
      <c r="M78" s="1029">
        <f t="shared" ref="M78:M88" si="34">E78*L78</f>
        <v>1744.1860465116279</v>
      </c>
      <c r="N78" s="1028">
        <f t="shared" si="31"/>
        <v>390</v>
      </c>
      <c r="O78" s="1029">
        <f t="shared" si="32"/>
        <v>68023.255813953481</v>
      </c>
      <c r="P78" s="1059"/>
    </row>
    <row r="79" spans="1:16" ht="21.75" hidden="1" customHeight="1">
      <c r="A79" s="1003"/>
      <c r="B79" s="1004"/>
      <c r="C79" s="895"/>
      <c r="D79" s="7"/>
      <c r="E79" s="1014"/>
      <c r="F79" s="1027">
        <v>0</v>
      </c>
      <c r="G79" s="7" t="s">
        <v>25</v>
      </c>
      <c r="H79" s="100">
        <f t="shared" si="28"/>
        <v>0</v>
      </c>
      <c r="I79" s="1037">
        <f t="shared" si="29"/>
        <v>0</v>
      </c>
      <c r="J79" s="7"/>
      <c r="K79" s="888">
        <f t="shared" si="30"/>
        <v>0</v>
      </c>
      <c r="L79" s="1027"/>
      <c r="M79" s="888">
        <f t="shared" si="34"/>
        <v>0</v>
      </c>
      <c r="N79" s="1027">
        <f t="shared" si="31"/>
        <v>0</v>
      </c>
      <c r="O79" s="888">
        <f t="shared" si="32"/>
        <v>0</v>
      </c>
      <c r="P79" s="1049"/>
    </row>
    <row r="80" spans="1:16" ht="25.5" customHeight="1">
      <c r="A80" s="926" t="s">
        <v>42</v>
      </c>
      <c r="B80" s="1002" t="s">
        <v>338</v>
      </c>
      <c r="C80" s="925" t="s">
        <v>214</v>
      </c>
      <c r="D80" s="926"/>
      <c r="E80" s="1016"/>
      <c r="F80" s="924">
        <v>1170</v>
      </c>
      <c r="G80" s="926"/>
      <c r="H80" s="927">
        <f>SUM(H81:H88)</f>
        <v>460</v>
      </c>
      <c r="I80" s="1038"/>
      <c r="J80" s="926">
        <f>SUM(J81:J99)</f>
        <v>0</v>
      </c>
      <c r="K80" s="927">
        <f>SUM(K81:K99)</f>
        <v>0</v>
      </c>
      <c r="L80" s="924">
        <f>SUM(L81:L99)</f>
        <v>0</v>
      </c>
      <c r="M80" s="927">
        <f>SUM(M81:M99)</f>
        <v>0</v>
      </c>
      <c r="N80" s="924">
        <f>SUM(N81:N88)</f>
        <v>1173</v>
      </c>
      <c r="O80" s="927">
        <f t="shared" si="32"/>
        <v>460</v>
      </c>
      <c r="P80" s="1054"/>
    </row>
    <row r="81" spans="1:16" ht="25.5">
      <c r="A81" s="897">
        <v>1</v>
      </c>
      <c r="B81" s="1001" t="s">
        <v>395</v>
      </c>
      <c r="C81" s="898" t="s">
        <v>339</v>
      </c>
      <c r="D81" s="889"/>
      <c r="E81" s="1017">
        <v>30</v>
      </c>
      <c r="F81" s="1028">
        <v>3</v>
      </c>
      <c r="G81" s="939" t="s">
        <v>221</v>
      </c>
      <c r="H81" s="1029">
        <f t="shared" si="28"/>
        <v>90</v>
      </c>
      <c r="I81" s="1040">
        <f t="shared" si="29"/>
        <v>30</v>
      </c>
      <c r="J81" s="938"/>
      <c r="K81" s="1029">
        <f t="shared" si="30"/>
        <v>0</v>
      </c>
      <c r="L81" s="1028"/>
      <c r="M81" s="1029">
        <f t="shared" si="34"/>
        <v>0</v>
      </c>
      <c r="N81" s="1028">
        <f t="shared" si="31"/>
        <v>3</v>
      </c>
      <c r="O81" s="1029">
        <f t="shared" si="32"/>
        <v>90</v>
      </c>
      <c r="P81" s="1059"/>
    </row>
    <row r="82" spans="1:16" ht="25.5">
      <c r="A82" s="897">
        <v>2</v>
      </c>
      <c r="B82" s="1001" t="s">
        <v>341</v>
      </c>
      <c r="C82" s="898" t="s">
        <v>215</v>
      </c>
      <c r="D82" s="889"/>
      <c r="E82" s="1017">
        <v>30</v>
      </c>
      <c r="F82" s="1028">
        <v>0</v>
      </c>
      <c r="G82" s="939" t="s">
        <v>20</v>
      </c>
      <c r="H82" s="1029">
        <f t="shared" si="28"/>
        <v>0</v>
      </c>
      <c r="I82" s="1040">
        <f t="shared" si="29"/>
        <v>30</v>
      </c>
      <c r="J82" s="938"/>
      <c r="K82" s="1029">
        <f t="shared" si="30"/>
        <v>0</v>
      </c>
      <c r="L82" s="1028"/>
      <c r="M82" s="1029">
        <f t="shared" si="34"/>
        <v>0</v>
      </c>
      <c r="N82" s="1028">
        <f t="shared" si="31"/>
        <v>0</v>
      </c>
      <c r="O82" s="1029">
        <f t="shared" si="32"/>
        <v>0</v>
      </c>
      <c r="P82" s="1059"/>
    </row>
    <row r="83" spans="1:16" ht="25.5">
      <c r="A83" s="897">
        <v>3</v>
      </c>
      <c r="B83" s="1001" t="s">
        <v>394</v>
      </c>
      <c r="C83" s="898" t="s">
        <v>216</v>
      </c>
      <c r="D83" s="889"/>
      <c r="E83" s="1017">
        <v>15</v>
      </c>
      <c r="F83" s="1028">
        <v>0</v>
      </c>
      <c r="G83" s="939" t="s">
        <v>151</v>
      </c>
      <c r="H83" s="1029">
        <f t="shared" si="28"/>
        <v>0</v>
      </c>
      <c r="I83" s="1040">
        <f t="shared" si="29"/>
        <v>15</v>
      </c>
      <c r="J83" s="938"/>
      <c r="K83" s="1029">
        <f t="shared" si="30"/>
        <v>0</v>
      </c>
      <c r="L83" s="1028"/>
      <c r="M83" s="1029">
        <f t="shared" si="34"/>
        <v>0</v>
      </c>
      <c r="N83" s="1028">
        <f t="shared" si="31"/>
        <v>0</v>
      </c>
      <c r="O83" s="1029">
        <f t="shared" si="32"/>
        <v>0</v>
      </c>
      <c r="P83" s="1059"/>
    </row>
    <row r="84" spans="1:16" ht="25.5">
      <c r="A84" s="897">
        <v>4</v>
      </c>
      <c r="B84" s="1001" t="s">
        <v>381</v>
      </c>
      <c r="C84" s="898" t="s">
        <v>217</v>
      </c>
      <c r="D84" s="889"/>
      <c r="E84" s="1017">
        <v>0.04</v>
      </c>
      <c r="F84" s="1028">
        <v>1000</v>
      </c>
      <c r="G84" s="939" t="s">
        <v>222</v>
      </c>
      <c r="H84" s="1029">
        <f t="shared" si="28"/>
        <v>40</v>
      </c>
      <c r="I84" s="1040">
        <f t="shared" si="29"/>
        <v>0.04</v>
      </c>
      <c r="J84" s="938"/>
      <c r="K84" s="1029">
        <f t="shared" si="30"/>
        <v>0</v>
      </c>
      <c r="L84" s="1028"/>
      <c r="M84" s="1029">
        <f t="shared" si="34"/>
        <v>0</v>
      </c>
      <c r="N84" s="1028">
        <f t="shared" si="31"/>
        <v>1000</v>
      </c>
      <c r="O84" s="1029">
        <f t="shared" si="32"/>
        <v>40</v>
      </c>
      <c r="P84" s="1059"/>
    </row>
    <row r="85" spans="1:16" ht="25.5">
      <c r="A85" s="897">
        <v>5</v>
      </c>
      <c r="B85" s="1001" t="s">
        <v>343</v>
      </c>
      <c r="C85" s="898" t="s">
        <v>218</v>
      </c>
      <c r="D85" s="889"/>
      <c r="E85" s="1017">
        <v>2.25</v>
      </c>
      <c r="F85" s="1028">
        <v>0</v>
      </c>
      <c r="G85" s="939" t="s">
        <v>223</v>
      </c>
      <c r="H85" s="1029">
        <f t="shared" si="28"/>
        <v>0</v>
      </c>
      <c r="I85" s="1040">
        <f t="shared" si="29"/>
        <v>2.25</v>
      </c>
      <c r="J85" s="938"/>
      <c r="K85" s="1029">
        <f t="shared" si="30"/>
        <v>0</v>
      </c>
      <c r="L85" s="1028"/>
      <c r="M85" s="1029">
        <f t="shared" si="34"/>
        <v>0</v>
      </c>
      <c r="N85" s="1028">
        <f t="shared" si="31"/>
        <v>0</v>
      </c>
      <c r="O85" s="1029">
        <f t="shared" si="32"/>
        <v>0</v>
      </c>
      <c r="P85" s="1059"/>
    </row>
    <row r="86" spans="1:16" ht="25.5">
      <c r="A86" s="897">
        <v>6</v>
      </c>
      <c r="B86" s="1001" t="s">
        <v>344</v>
      </c>
      <c r="C86" s="898" t="s">
        <v>219</v>
      </c>
      <c r="D86" s="889"/>
      <c r="E86" s="1017">
        <v>2.75</v>
      </c>
      <c r="F86" s="1028">
        <v>10</v>
      </c>
      <c r="G86" s="939" t="s">
        <v>223</v>
      </c>
      <c r="H86" s="1029">
        <f t="shared" si="28"/>
        <v>27.5</v>
      </c>
      <c r="I86" s="1040">
        <f t="shared" si="29"/>
        <v>2.75</v>
      </c>
      <c r="J86" s="938"/>
      <c r="K86" s="1029">
        <f t="shared" si="30"/>
        <v>0</v>
      </c>
      <c r="L86" s="1028"/>
      <c r="M86" s="1029">
        <f t="shared" si="34"/>
        <v>0</v>
      </c>
      <c r="N86" s="1028">
        <f t="shared" si="31"/>
        <v>10</v>
      </c>
      <c r="O86" s="1029">
        <f t="shared" si="32"/>
        <v>27.5</v>
      </c>
      <c r="P86" s="1059"/>
    </row>
    <row r="87" spans="1:16" ht="25.5">
      <c r="A87" s="897">
        <v>7</v>
      </c>
      <c r="B87" s="1001" t="s">
        <v>345</v>
      </c>
      <c r="C87" s="898" t="s">
        <v>220</v>
      </c>
      <c r="D87" s="889"/>
      <c r="E87" s="1017">
        <v>0.25</v>
      </c>
      <c r="F87" s="1028">
        <v>10</v>
      </c>
      <c r="G87" s="939" t="s">
        <v>151</v>
      </c>
      <c r="H87" s="1029">
        <f t="shared" si="28"/>
        <v>2.5</v>
      </c>
      <c r="I87" s="1040">
        <f t="shared" si="29"/>
        <v>0.25</v>
      </c>
      <c r="J87" s="938"/>
      <c r="K87" s="1029">
        <f t="shared" si="30"/>
        <v>0</v>
      </c>
      <c r="L87" s="1028"/>
      <c r="M87" s="1029">
        <f t="shared" si="34"/>
        <v>0</v>
      </c>
      <c r="N87" s="1028">
        <f t="shared" si="31"/>
        <v>10</v>
      </c>
      <c r="O87" s="1029">
        <f t="shared" si="32"/>
        <v>2.5</v>
      </c>
      <c r="P87" s="1059"/>
    </row>
    <row r="88" spans="1:16" ht="25.5">
      <c r="A88" s="897">
        <v>8</v>
      </c>
      <c r="B88" s="1001" t="s">
        <v>397</v>
      </c>
      <c r="C88" s="898" t="s">
        <v>220</v>
      </c>
      <c r="D88" s="889"/>
      <c r="E88" s="1017">
        <v>2</v>
      </c>
      <c r="F88" s="1028">
        <v>150</v>
      </c>
      <c r="G88" s="939" t="s">
        <v>151</v>
      </c>
      <c r="H88" s="1029">
        <f t="shared" si="28"/>
        <v>300</v>
      </c>
      <c r="I88" s="1040">
        <f t="shared" si="29"/>
        <v>2</v>
      </c>
      <c r="J88" s="938"/>
      <c r="K88" s="1029">
        <f t="shared" si="30"/>
        <v>0</v>
      </c>
      <c r="L88" s="1028"/>
      <c r="M88" s="1029">
        <f t="shared" si="34"/>
        <v>0</v>
      </c>
      <c r="N88" s="1028">
        <f t="shared" si="31"/>
        <v>150</v>
      </c>
      <c r="O88" s="1029">
        <f t="shared" si="32"/>
        <v>300</v>
      </c>
      <c r="P88" s="1059"/>
    </row>
    <row r="89" spans="1:16" ht="26.25" customHeight="1">
      <c r="A89" s="926" t="s">
        <v>224</v>
      </c>
      <c r="B89" s="1002" t="s">
        <v>378</v>
      </c>
      <c r="C89" s="925" t="s">
        <v>225</v>
      </c>
      <c r="D89" s="926"/>
      <c r="E89" s="1016"/>
      <c r="F89" s="924">
        <v>40</v>
      </c>
      <c r="G89" s="926"/>
      <c r="H89" s="927">
        <f>SUM(H90:H99)</f>
        <v>208</v>
      </c>
      <c r="I89" s="1038"/>
      <c r="J89" s="926">
        <f t="shared" ref="J89:O89" si="35">SUM(J90:J99)</f>
        <v>0</v>
      </c>
      <c r="K89" s="927">
        <f t="shared" si="35"/>
        <v>0</v>
      </c>
      <c r="L89" s="924">
        <f t="shared" si="35"/>
        <v>0</v>
      </c>
      <c r="M89" s="927">
        <f t="shared" si="35"/>
        <v>0</v>
      </c>
      <c r="N89" s="924">
        <f t="shared" si="35"/>
        <v>26</v>
      </c>
      <c r="O89" s="927">
        <f t="shared" si="35"/>
        <v>208</v>
      </c>
      <c r="P89" s="1056"/>
    </row>
    <row r="90" spans="1:16" ht="25.5">
      <c r="A90" s="897">
        <v>1</v>
      </c>
      <c r="B90" s="1001" t="s">
        <v>346</v>
      </c>
      <c r="C90" s="898" t="s">
        <v>248</v>
      </c>
      <c r="D90" s="889"/>
      <c r="E90" s="1017">
        <v>5</v>
      </c>
      <c r="F90" s="1028">
        <v>0</v>
      </c>
      <c r="G90" s="939" t="s">
        <v>25</v>
      </c>
      <c r="H90" s="1029">
        <f>E90*F90</f>
        <v>0</v>
      </c>
      <c r="I90" s="1040">
        <f>E90</f>
        <v>5</v>
      </c>
      <c r="J90" s="938"/>
      <c r="K90" s="1029">
        <f>I90*J90</f>
        <v>0</v>
      </c>
      <c r="L90" s="1028"/>
      <c r="M90" s="1029">
        <f>L90*E90</f>
        <v>0</v>
      </c>
      <c r="N90" s="1028">
        <f>F90+J90-L90</f>
        <v>0</v>
      </c>
      <c r="O90" s="1029">
        <f>H90+K90-M90</f>
        <v>0</v>
      </c>
      <c r="P90" s="1059"/>
    </row>
    <row r="91" spans="1:16" ht="25.5">
      <c r="A91" s="897">
        <v>2</v>
      </c>
      <c r="B91" s="1001" t="s">
        <v>347</v>
      </c>
      <c r="C91" s="898" t="s">
        <v>259</v>
      </c>
      <c r="D91" s="889"/>
      <c r="E91" s="1017">
        <v>0.5</v>
      </c>
      <c r="F91" s="1028">
        <v>0</v>
      </c>
      <c r="G91" s="939" t="s">
        <v>25</v>
      </c>
      <c r="H91" s="1029">
        <f>E91*F91</f>
        <v>0</v>
      </c>
      <c r="I91" s="1040">
        <f>E91</f>
        <v>0.5</v>
      </c>
      <c r="J91" s="938"/>
      <c r="K91" s="1029">
        <f>I91*J91</f>
        <v>0</v>
      </c>
      <c r="L91" s="1028"/>
      <c r="M91" s="1029">
        <f>L91*E91</f>
        <v>0</v>
      </c>
      <c r="N91" s="1028">
        <f>F91+J91-L91</f>
        <v>0</v>
      </c>
      <c r="O91" s="1029">
        <f>H91+K91-M91</f>
        <v>0</v>
      </c>
      <c r="P91" s="1059"/>
    </row>
    <row r="92" spans="1:16" ht="25.5">
      <c r="A92" s="897">
        <v>3</v>
      </c>
      <c r="B92" s="1001" t="s">
        <v>348</v>
      </c>
      <c r="C92" s="898" t="s">
        <v>263</v>
      </c>
      <c r="D92" s="889"/>
      <c r="E92" s="1017">
        <v>1.875</v>
      </c>
      <c r="F92" s="1028">
        <v>0</v>
      </c>
      <c r="G92" s="939" t="s">
        <v>25</v>
      </c>
      <c r="H92" s="1029">
        <f>E92*F92</f>
        <v>0</v>
      </c>
      <c r="I92" s="1040">
        <f>E92</f>
        <v>1.875</v>
      </c>
      <c r="J92" s="938"/>
      <c r="K92" s="1029">
        <f>I92*J92</f>
        <v>0</v>
      </c>
      <c r="L92" s="1028"/>
      <c r="M92" s="1029">
        <f>L92*I92</f>
        <v>0</v>
      </c>
      <c r="N92" s="1028">
        <f>F92+J92-L92</f>
        <v>0</v>
      </c>
      <c r="O92" s="1029">
        <f>H92+K92-M92</f>
        <v>0</v>
      </c>
      <c r="P92" s="1059"/>
    </row>
    <row r="93" spans="1:16" ht="25.5">
      <c r="A93" s="897">
        <v>4</v>
      </c>
      <c r="B93" s="1001" t="s">
        <v>349</v>
      </c>
      <c r="C93" s="898" t="s">
        <v>226</v>
      </c>
      <c r="D93" s="889"/>
      <c r="E93" s="1017">
        <v>10</v>
      </c>
      <c r="F93" s="1028">
        <v>7</v>
      </c>
      <c r="G93" s="939" t="s">
        <v>25</v>
      </c>
      <c r="H93" s="1029">
        <f t="shared" ref="H93:H97" si="36">E93*F93</f>
        <v>70</v>
      </c>
      <c r="I93" s="1040">
        <f t="shared" ref="I93:I97" si="37">E93</f>
        <v>10</v>
      </c>
      <c r="J93" s="938"/>
      <c r="K93" s="1029">
        <f t="shared" ref="K93:K101" si="38">I93*J93</f>
        <v>0</v>
      </c>
      <c r="L93" s="1028"/>
      <c r="M93" s="1029">
        <f t="shared" ref="M93:M101" si="39">L93*I93</f>
        <v>0</v>
      </c>
      <c r="N93" s="1028">
        <f t="shared" ref="N93:N98" si="40">F93+J93+L93</f>
        <v>7</v>
      </c>
      <c r="O93" s="1029">
        <f t="shared" ref="O93:O101" si="41">H93+K93-M93</f>
        <v>70</v>
      </c>
      <c r="P93" s="1059"/>
    </row>
    <row r="94" spans="1:16" ht="25.5">
      <c r="A94" s="897">
        <v>5</v>
      </c>
      <c r="B94" s="1001" t="s">
        <v>350</v>
      </c>
      <c r="C94" s="898" t="s">
        <v>227</v>
      </c>
      <c r="D94" s="889"/>
      <c r="E94" s="1017">
        <v>12</v>
      </c>
      <c r="F94" s="1028">
        <v>7</v>
      </c>
      <c r="G94" s="939" t="s">
        <v>25</v>
      </c>
      <c r="H94" s="1029">
        <f t="shared" si="36"/>
        <v>84</v>
      </c>
      <c r="I94" s="1040">
        <f t="shared" si="37"/>
        <v>12</v>
      </c>
      <c r="J94" s="938"/>
      <c r="K94" s="1029">
        <f t="shared" si="38"/>
        <v>0</v>
      </c>
      <c r="L94" s="1028"/>
      <c r="M94" s="1029">
        <f t="shared" si="39"/>
        <v>0</v>
      </c>
      <c r="N94" s="1028">
        <f t="shared" si="40"/>
        <v>7</v>
      </c>
      <c r="O94" s="1029">
        <f t="shared" si="41"/>
        <v>84</v>
      </c>
      <c r="P94" s="1059"/>
    </row>
    <row r="95" spans="1:16" ht="25.5">
      <c r="A95" s="897">
        <v>6</v>
      </c>
      <c r="B95" s="1001" t="s">
        <v>351</v>
      </c>
      <c r="C95" s="898" t="s">
        <v>228</v>
      </c>
      <c r="D95" s="889"/>
      <c r="E95" s="1017">
        <v>9</v>
      </c>
      <c r="F95" s="1028">
        <v>6</v>
      </c>
      <c r="G95" s="939" t="s">
        <v>25</v>
      </c>
      <c r="H95" s="1029">
        <f t="shared" si="36"/>
        <v>54</v>
      </c>
      <c r="I95" s="1040">
        <f t="shared" si="37"/>
        <v>9</v>
      </c>
      <c r="J95" s="938"/>
      <c r="K95" s="1029">
        <f t="shared" si="38"/>
        <v>0</v>
      </c>
      <c r="L95" s="1028"/>
      <c r="M95" s="1029">
        <f t="shared" si="39"/>
        <v>0</v>
      </c>
      <c r="N95" s="1028">
        <f t="shared" si="40"/>
        <v>6</v>
      </c>
      <c r="O95" s="1029">
        <f t="shared" si="41"/>
        <v>54</v>
      </c>
      <c r="P95" s="1059"/>
    </row>
    <row r="96" spans="1:16" ht="25.5">
      <c r="A96" s="897">
        <v>7</v>
      </c>
      <c r="B96" s="1001" t="s">
        <v>352</v>
      </c>
      <c r="C96" s="898" t="s">
        <v>229</v>
      </c>
      <c r="D96" s="889"/>
      <c r="E96" s="1017">
        <v>25</v>
      </c>
      <c r="F96" s="1028">
        <v>0</v>
      </c>
      <c r="G96" s="939" t="s">
        <v>25</v>
      </c>
      <c r="H96" s="1029">
        <f t="shared" si="36"/>
        <v>0</v>
      </c>
      <c r="I96" s="1040">
        <f t="shared" si="37"/>
        <v>25</v>
      </c>
      <c r="J96" s="938"/>
      <c r="K96" s="1029">
        <f t="shared" si="38"/>
        <v>0</v>
      </c>
      <c r="L96" s="1028"/>
      <c r="M96" s="1029">
        <f t="shared" si="39"/>
        <v>0</v>
      </c>
      <c r="N96" s="1028">
        <f t="shared" si="40"/>
        <v>0</v>
      </c>
      <c r="O96" s="1029">
        <f t="shared" si="41"/>
        <v>0</v>
      </c>
      <c r="P96" s="1059"/>
    </row>
    <row r="97" spans="1:16" ht="48" customHeight="1">
      <c r="A97" s="899">
        <v>8</v>
      </c>
      <c r="B97" s="996" t="s">
        <v>353</v>
      </c>
      <c r="C97" s="979" t="s">
        <v>403</v>
      </c>
      <c r="D97" s="389"/>
      <c r="E97" s="1009">
        <v>104.17</v>
      </c>
      <c r="F97" s="912">
        <v>0</v>
      </c>
      <c r="G97" s="389" t="s">
        <v>25</v>
      </c>
      <c r="H97" s="919">
        <f t="shared" si="36"/>
        <v>0</v>
      </c>
      <c r="I97" s="1032">
        <f t="shared" si="37"/>
        <v>104.17</v>
      </c>
      <c r="J97" s="910"/>
      <c r="K97" s="1023">
        <f t="shared" si="38"/>
        <v>0</v>
      </c>
      <c r="L97" s="912"/>
      <c r="M97" s="1023">
        <f t="shared" si="39"/>
        <v>0</v>
      </c>
      <c r="N97" s="912">
        <f>F97+J97-L97</f>
        <v>0</v>
      </c>
      <c r="O97" s="1023">
        <f t="shared" si="41"/>
        <v>0</v>
      </c>
      <c r="P97" s="1050"/>
    </row>
    <row r="98" spans="1:16" ht="25.5">
      <c r="A98" s="897">
        <v>9</v>
      </c>
      <c r="B98" s="1001" t="s">
        <v>354</v>
      </c>
      <c r="C98" s="898" t="s">
        <v>264</v>
      </c>
      <c r="D98" s="889"/>
      <c r="E98" s="1017">
        <v>15</v>
      </c>
      <c r="F98" s="1028">
        <v>6</v>
      </c>
      <c r="G98" s="939" t="s">
        <v>25</v>
      </c>
      <c r="H98" s="1029">
        <v>0</v>
      </c>
      <c r="I98" s="1040">
        <v>15</v>
      </c>
      <c r="J98" s="938"/>
      <c r="K98" s="1029">
        <f t="shared" si="38"/>
        <v>0</v>
      </c>
      <c r="L98" s="1028"/>
      <c r="M98" s="1029">
        <f t="shared" si="39"/>
        <v>0</v>
      </c>
      <c r="N98" s="1028">
        <f t="shared" si="40"/>
        <v>6</v>
      </c>
      <c r="O98" s="1029">
        <f t="shared" si="41"/>
        <v>0</v>
      </c>
      <c r="P98" s="1059"/>
    </row>
    <row r="99" spans="1:16" ht="25.5">
      <c r="A99" s="897">
        <v>10</v>
      </c>
      <c r="B99" s="1001" t="s">
        <v>392</v>
      </c>
      <c r="C99" s="898" t="s">
        <v>265</v>
      </c>
      <c r="D99" s="889"/>
      <c r="E99" s="1017">
        <v>3</v>
      </c>
      <c r="F99" s="1028">
        <v>0</v>
      </c>
      <c r="G99" s="939" t="s">
        <v>25</v>
      </c>
      <c r="H99" s="1029">
        <v>0</v>
      </c>
      <c r="I99" s="1040">
        <v>3</v>
      </c>
      <c r="J99" s="938"/>
      <c r="K99" s="1029">
        <f t="shared" si="38"/>
        <v>0</v>
      </c>
      <c r="L99" s="1028"/>
      <c r="M99" s="1029">
        <f t="shared" si="39"/>
        <v>0</v>
      </c>
      <c r="N99" s="1028">
        <f t="shared" ref="N99:N101" si="42">F99+J99-L99</f>
        <v>0</v>
      </c>
      <c r="O99" s="1029">
        <f t="shared" si="41"/>
        <v>0</v>
      </c>
      <c r="P99" s="1059"/>
    </row>
    <row r="100" spans="1:16" ht="25.5">
      <c r="A100" s="897">
        <v>11</v>
      </c>
      <c r="B100" s="1001" t="s">
        <v>355</v>
      </c>
      <c r="C100" s="898" t="s">
        <v>279</v>
      </c>
      <c r="D100" s="889"/>
      <c r="E100" s="1017">
        <v>90</v>
      </c>
      <c r="F100" s="1028">
        <v>0</v>
      </c>
      <c r="G100" s="939" t="s">
        <v>25</v>
      </c>
      <c r="H100" s="1029">
        <v>0</v>
      </c>
      <c r="I100" s="1040">
        <f>E100</f>
        <v>90</v>
      </c>
      <c r="J100" s="938"/>
      <c r="K100" s="1029">
        <f t="shared" si="38"/>
        <v>0</v>
      </c>
      <c r="L100" s="1028"/>
      <c r="M100" s="1029">
        <f t="shared" si="39"/>
        <v>0</v>
      </c>
      <c r="N100" s="1028">
        <f t="shared" si="42"/>
        <v>0</v>
      </c>
      <c r="O100" s="1029">
        <f t="shared" si="41"/>
        <v>0</v>
      </c>
      <c r="P100" s="1059"/>
    </row>
    <row r="101" spans="1:16" ht="25.5">
      <c r="A101" s="897">
        <v>12</v>
      </c>
      <c r="B101" s="1001" t="s">
        <v>356</v>
      </c>
      <c r="C101" s="898" t="s">
        <v>280</v>
      </c>
      <c r="D101" s="889"/>
      <c r="E101" s="1017">
        <v>160</v>
      </c>
      <c r="F101" s="1028">
        <v>0</v>
      </c>
      <c r="G101" s="939" t="s">
        <v>25</v>
      </c>
      <c r="H101" s="1029">
        <v>0</v>
      </c>
      <c r="I101" s="1040">
        <f>E101</f>
        <v>160</v>
      </c>
      <c r="J101" s="938"/>
      <c r="K101" s="1029">
        <f t="shared" si="38"/>
        <v>0</v>
      </c>
      <c r="L101" s="1028"/>
      <c r="M101" s="1029">
        <f t="shared" si="39"/>
        <v>0</v>
      </c>
      <c r="N101" s="1028">
        <f t="shared" si="42"/>
        <v>0</v>
      </c>
      <c r="O101" s="1029">
        <f t="shared" si="41"/>
        <v>0</v>
      </c>
      <c r="P101" s="1059"/>
    </row>
    <row r="102" spans="1:16" ht="28.5" hidden="1" customHeight="1">
      <c r="A102" s="897"/>
      <c r="B102" s="1001"/>
      <c r="C102" s="898"/>
      <c r="D102" s="938"/>
      <c r="E102" s="1017"/>
      <c r="F102" s="1028"/>
      <c r="G102" s="938"/>
      <c r="H102" s="1023">
        <v>0</v>
      </c>
      <c r="I102" s="1032"/>
      <c r="J102" s="938"/>
      <c r="K102" s="1023"/>
      <c r="L102" s="1028"/>
      <c r="M102" s="1029"/>
      <c r="N102" s="1028"/>
      <c r="O102" s="1029"/>
      <c r="P102" s="1057"/>
    </row>
    <row r="103" spans="1:16" ht="28.5" hidden="1" customHeight="1">
      <c r="A103" s="897"/>
      <c r="B103" s="1001"/>
      <c r="C103" s="898"/>
      <c r="D103" s="938"/>
      <c r="E103" s="1017"/>
      <c r="F103" s="1028"/>
      <c r="G103" s="938"/>
      <c r="H103" s="1023">
        <v>0</v>
      </c>
      <c r="I103" s="1032"/>
      <c r="J103" s="938"/>
      <c r="K103" s="1023"/>
      <c r="L103" s="1028"/>
      <c r="M103" s="1029"/>
      <c r="N103" s="1028"/>
      <c r="O103" s="1029"/>
      <c r="P103" s="1057"/>
    </row>
    <row r="104" spans="1:16" ht="27.75" hidden="1" customHeight="1">
      <c r="A104" s="920" t="s">
        <v>230</v>
      </c>
      <c r="B104" s="1002" t="s">
        <v>379</v>
      </c>
      <c r="C104" s="921" t="s">
        <v>231</v>
      </c>
      <c r="D104" s="922"/>
      <c r="E104" s="1018"/>
      <c r="F104" s="920">
        <v>152.19999999999999</v>
      </c>
      <c r="G104" s="922"/>
      <c r="H104" s="923">
        <f>SUM(H105:H130)</f>
        <v>0</v>
      </c>
      <c r="I104" s="1039"/>
      <c r="J104" s="922"/>
      <c r="K104" s="923">
        <f>SUM(K105:K130)</f>
        <v>0</v>
      </c>
      <c r="L104" s="920"/>
      <c r="M104" s="923">
        <f>SUM(M105:M130)</f>
        <v>0</v>
      </c>
      <c r="N104" s="920">
        <f>SUM(N105:N130)</f>
        <v>0</v>
      </c>
      <c r="O104" s="923">
        <f>SUM(O107:O130)</f>
        <v>0</v>
      </c>
      <c r="P104" s="1058"/>
    </row>
    <row r="105" spans="1:16" ht="25.5" hidden="1">
      <c r="A105" s="897">
        <v>1</v>
      </c>
      <c r="B105" s="1001" t="s">
        <v>357</v>
      </c>
      <c r="C105" s="898" t="s">
        <v>246</v>
      </c>
      <c r="D105" s="889"/>
      <c r="E105" s="1017">
        <v>1.375</v>
      </c>
      <c r="F105" s="1028">
        <v>0</v>
      </c>
      <c r="G105" s="939" t="s">
        <v>268</v>
      </c>
      <c r="H105" s="1029"/>
      <c r="I105" s="1040">
        <f t="shared" ref="I105:I130" si="43">E105</f>
        <v>1.375</v>
      </c>
      <c r="J105" s="938"/>
      <c r="K105" s="1029">
        <f t="shared" ref="K105:K130" si="44">I105*J105</f>
        <v>0</v>
      </c>
      <c r="L105" s="1028"/>
      <c r="M105" s="1029">
        <f t="shared" ref="M105:M130" si="45">L105*I105</f>
        <v>0</v>
      </c>
      <c r="N105" s="1028">
        <f>F105+J105-L105</f>
        <v>0</v>
      </c>
      <c r="O105" s="1029">
        <f>N105*E105</f>
        <v>0</v>
      </c>
      <c r="P105" s="1059"/>
    </row>
    <row r="106" spans="1:16" ht="25.5" hidden="1">
      <c r="A106" s="897">
        <v>2</v>
      </c>
      <c r="B106" s="1001" t="s">
        <v>358</v>
      </c>
      <c r="C106" s="898" t="s">
        <v>247</v>
      </c>
      <c r="D106" s="889"/>
      <c r="E106" s="1017">
        <f>220/3</f>
        <v>73.333333333333329</v>
      </c>
      <c r="F106" s="1028"/>
      <c r="G106" s="939" t="s">
        <v>285</v>
      </c>
      <c r="H106" s="1029"/>
      <c r="I106" s="1040">
        <f t="shared" si="43"/>
        <v>73.333333333333329</v>
      </c>
      <c r="J106" s="938"/>
      <c r="K106" s="1029">
        <f t="shared" si="44"/>
        <v>0</v>
      </c>
      <c r="L106" s="1028"/>
      <c r="M106" s="1029">
        <f t="shared" si="45"/>
        <v>0</v>
      </c>
      <c r="N106" s="1028">
        <f t="shared" ref="N106:N130" si="46">F106+J106-L106</f>
        <v>0</v>
      </c>
      <c r="O106" s="1029">
        <f t="shared" ref="O106:O130" si="47">N106*E106</f>
        <v>0</v>
      </c>
      <c r="P106" s="1059"/>
    </row>
    <row r="107" spans="1:16" ht="21.75" hidden="1" customHeight="1">
      <c r="A107" s="897">
        <v>3</v>
      </c>
      <c r="B107" s="1001" t="s">
        <v>359</v>
      </c>
      <c r="C107" s="898" t="s">
        <v>249</v>
      </c>
      <c r="D107" s="889"/>
      <c r="E107" s="1017">
        <v>4</v>
      </c>
      <c r="F107" s="1028"/>
      <c r="G107" s="939" t="s">
        <v>269</v>
      </c>
      <c r="H107" s="1029"/>
      <c r="I107" s="1040">
        <f t="shared" si="43"/>
        <v>4</v>
      </c>
      <c r="J107" s="938"/>
      <c r="K107" s="1029">
        <f t="shared" si="44"/>
        <v>0</v>
      </c>
      <c r="L107" s="1028"/>
      <c r="M107" s="1029">
        <f t="shared" si="45"/>
        <v>0</v>
      </c>
      <c r="N107" s="1028">
        <f t="shared" si="46"/>
        <v>0</v>
      </c>
      <c r="O107" s="1029">
        <f t="shared" si="47"/>
        <v>0</v>
      </c>
      <c r="P107" s="1059"/>
    </row>
    <row r="108" spans="1:16" ht="21.75" hidden="1" customHeight="1">
      <c r="A108" s="897">
        <v>4</v>
      </c>
      <c r="B108" s="1001" t="s">
        <v>360</v>
      </c>
      <c r="C108" s="898" t="s">
        <v>251</v>
      </c>
      <c r="D108" s="889"/>
      <c r="E108" s="1017"/>
      <c r="F108" s="1028"/>
      <c r="G108" s="939" t="s">
        <v>269</v>
      </c>
      <c r="H108" s="1029"/>
      <c r="I108" s="1040">
        <f t="shared" si="43"/>
        <v>0</v>
      </c>
      <c r="J108" s="938"/>
      <c r="K108" s="1029">
        <f t="shared" si="44"/>
        <v>0</v>
      </c>
      <c r="L108" s="1028"/>
      <c r="M108" s="1029">
        <f t="shared" si="45"/>
        <v>0</v>
      </c>
      <c r="N108" s="1028">
        <f t="shared" si="46"/>
        <v>0</v>
      </c>
      <c r="O108" s="1029">
        <f t="shared" si="47"/>
        <v>0</v>
      </c>
      <c r="P108" s="1059"/>
    </row>
    <row r="109" spans="1:16" ht="21.75" hidden="1" customHeight="1">
      <c r="A109" s="897">
        <v>5</v>
      </c>
      <c r="B109" s="996" t="s">
        <v>361</v>
      </c>
      <c r="C109" s="898" t="s">
        <v>250</v>
      </c>
      <c r="D109" s="889"/>
      <c r="E109" s="1017"/>
      <c r="F109" s="1028"/>
      <c r="G109" s="939" t="s">
        <v>269</v>
      </c>
      <c r="H109" s="1029"/>
      <c r="I109" s="1040">
        <f t="shared" si="43"/>
        <v>0</v>
      </c>
      <c r="J109" s="938"/>
      <c r="K109" s="1029">
        <f t="shared" si="44"/>
        <v>0</v>
      </c>
      <c r="L109" s="1028"/>
      <c r="M109" s="1029">
        <f t="shared" si="45"/>
        <v>0</v>
      </c>
      <c r="N109" s="1028">
        <f t="shared" si="46"/>
        <v>0</v>
      </c>
      <c r="O109" s="1029">
        <f t="shared" si="47"/>
        <v>0</v>
      </c>
      <c r="P109" s="1059"/>
    </row>
    <row r="110" spans="1:16" ht="21.75" hidden="1" customHeight="1">
      <c r="A110" s="897">
        <v>6</v>
      </c>
      <c r="B110" s="996" t="s">
        <v>362</v>
      </c>
      <c r="C110" s="898" t="s">
        <v>252</v>
      </c>
      <c r="D110" s="889"/>
      <c r="E110" s="1017"/>
      <c r="F110" s="1028"/>
      <c r="G110" s="939" t="s">
        <v>269</v>
      </c>
      <c r="H110" s="1029"/>
      <c r="I110" s="1040">
        <f t="shared" si="43"/>
        <v>0</v>
      </c>
      <c r="J110" s="938"/>
      <c r="K110" s="1029">
        <f t="shared" si="44"/>
        <v>0</v>
      </c>
      <c r="L110" s="1028"/>
      <c r="M110" s="1029">
        <f t="shared" si="45"/>
        <v>0</v>
      </c>
      <c r="N110" s="1028">
        <f t="shared" si="46"/>
        <v>0</v>
      </c>
      <c r="O110" s="1029">
        <f t="shared" si="47"/>
        <v>0</v>
      </c>
      <c r="P110" s="1059"/>
    </row>
    <row r="111" spans="1:16" ht="21.75" hidden="1" customHeight="1">
      <c r="A111" s="897">
        <v>7</v>
      </c>
      <c r="B111" s="996" t="s">
        <v>363</v>
      </c>
      <c r="C111" s="898" t="s">
        <v>266</v>
      </c>
      <c r="D111" s="889"/>
      <c r="E111" s="1017">
        <v>17.5</v>
      </c>
      <c r="F111" s="1028"/>
      <c r="G111" s="939" t="s">
        <v>281</v>
      </c>
      <c r="H111" s="1029"/>
      <c r="I111" s="1040">
        <f t="shared" si="43"/>
        <v>17.5</v>
      </c>
      <c r="J111" s="938"/>
      <c r="K111" s="1029">
        <f t="shared" si="44"/>
        <v>0</v>
      </c>
      <c r="L111" s="1028"/>
      <c r="M111" s="1029">
        <f t="shared" si="45"/>
        <v>0</v>
      </c>
      <c r="N111" s="1028">
        <f t="shared" si="46"/>
        <v>0</v>
      </c>
      <c r="O111" s="1029">
        <f t="shared" si="47"/>
        <v>0</v>
      </c>
      <c r="P111" s="1059"/>
    </row>
    <row r="112" spans="1:16" ht="21.75" hidden="1" customHeight="1">
      <c r="A112" s="897">
        <v>8</v>
      </c>
      <c r="B112" s="996" t="s">
        <v>363</v>
      </c>
      <c r="C112" s="898" t="s">
        <v>266</v>
      </c>
      <c r="D112" s="889"/>
      <c r="E112" s="1017">
        <v>38.75</v>
      </c>
      <c r="F112" s="1028"/>
      <c r="G112" s="939" t="s">
        <v>281</v>
      </c>
      <c r="H112" s="1029"/>
      <c r="I112" s="1040">
        <f t="shared" si="43"/>
        <v>38.75</v>
      </c>
      <c r="J112" s="938"/>
      <c r="K112" s="1029">
        <f t="shared" si="44"/>
        <v>0</v>
      </c>
      <c r="L112" s="1028"/>
      <c r="M112" s="1029">
        <f t="shared" si="45"/>
        <v>0</v>
      </c>
      <c r="N112" s="1028">
        <f t="shared" si="46"/>
        <v>0</v>
      </c>
      <c r="O112" s="1029">
        <f t="shared" si="47"/>
        <v>0</v>
      </c>
      <c r="P112" s="1059"/>
    </row>
    <row r="113" spans="1:16" ht="21.75" hidden="1" customHeight="1">
      <c r="A113" s="897">
        <v>9</v>
      </c>
      <c r="B113" s="996" t="s">
        <v>364</v>
      </c>
      <c r="C113" s="898" t="s">
        <v>282</v>
      </c>
      <c r="D113" s="889"/>
      <c r="E113" s="1017">
        <v>60</v>
      </c>
      <c r="F113" s="1028"/>
      <c r="G113" s="939" t="s">
        <v>257</v>
      </c>
      <c r="H113" s="1029"/>
      <c r="I113" s="1040">
        <f t="shared" si="43"/>
        <v>60</v>
      </c>
      <c r="J113" s="938"/>
      <c r="K113" s="1029">
        <f t="shared" si="44"/>
        <v>0</v>
      </c>
      <c r="L113" s="1028"/>
      <c r="M113" s="1029">
        <f t="shared" si="45"/>
        <v>0</v>
      </c>
      <c r="N113" s="1028">
        <f t="shared" si="46"/>
        <v>0</v>
      </c>
      <c r="O113" s="1029">
        <f t="shared" si="47"/>
        <v>0</v>
      </c>
      <c r="P113" s="1059"/>
    </row>
    <row r="114" spans="1:16" ht="21.75" hidden="1" customHeight="1">
      <c r="A114" s="897">
        <v>10</v>
      </c>
      <c r="B114" s="996" t="s">
        <v>365</v>
      </c>
      <c r="C114" s="898" t="s">
        <v>274</v>
      </c>
      <c r="D114" s="889"/>
      <c r="E114" s="1017">
        <v>3.75</v>
      </c>
      <c r="F114" s="1028"/>
      <c r="G114" s="939" t="s">
        <v>275</v>
      </c>
      <c r="H114" s="1029"/>
      <c r="I114" s="1040">
        <f t="shared" si="43"/>
        <v>3.75</v>
      </c>
      <c r="J114" s="938"/>
      <c r="K114" s="1029">
        <f t="shared" si="44"/>
        <v>0</v>
      </c>
      <c r="L114" s="1028"/>
      <c r="M114" s="1029">
        <f t="shared" si="45"/>
        <v>0</v>
      </c>
      <c r="N114" s="1028">
        <f t="shared" si="46"/>
        <v>0</v>
      </c>
      <c r="O114" s="1029">
        <f t="shared" si="47"/>
        <v>0</v>
      </c>
      <c r="P114" s="1059"/>
    </row>
    <row r="115" spans="1:16" ht="21.75" hidden="1" customHeight="1">
      <c r="A115" s="897">
        <v>11</v>
      </c>
      <c r="B115" s="996" t="s">
        <v>366</v>
      </c>
      <c r="C115" s="898" t="s">
        <v>283</v>
      </c>
      <c r="D115" s="889"/>
      <c r="E115" s="1017">
        <v>0.125</v>
      </c>
      <c r="F115" s="1028"/>
      <c r="G115" s="939" t="s">
        <v>284</v>
      </c>
      <c r="H115" s="1029"/>
      <c r="I115" s="1040">
        <f t="shared" si="43"/>
        <v>0.125</v>
      </c>
      <c r="J115" s="938"/>
      <c r="K115" s="1029">
        <f t="shared" si="44"/>
        <v>0</v>
      </c>
      <c r="L115" s="1028"/>
      <c r="M115" s="1029">
        <f t="shared" si="45"/>
        <v>0</v>
      </c>
      <c r="N115" s="1028">
        <f t="shared" si="46"/>
        <v>0</v>
      </c>
      <c r="O115" s="1029">
        <f t="shared" si="47"/>
        <v>0</v>
      </c>
      <c r="P115" s="1059"/>
    </row>
    <row r="116" spans="1:16" ht="21.75" hidden="1" customHeight="1">
      <c r="A116" s="897">
        <v>12</v>
      </c>
      <c r="B116" s="996" t="s">
        <v>367</v>
      </c>
      <c r="C116" s="898" t="s">
        <v>276</v>
      </c>
      <c r="D116" s="889"/>
      <c r="E116" s="1017">
        <v>23.5</v>
      </c>
      <c r="F116" s="1028"/>
      <c r="G116" s="939" t="s">
        <v>269</v>
      </c>
      <c r="H116" s="1029"/>
      <c r="I116" s="1040">
        <f t="shared" si="43"/>
        <v>23.5</v>
      </c>
      <c r="J116" s="938"/>
      <c r="K116" s="1029">
        <f t="shared" si="44"/>
        <v>0</v>
      </c>
      <c r="L116" s="1028"/>
      <c r="M116" s="1029">
        <f t="shared" si="45"/>
        <v>0</v>
      </c>
      <c r="N116" s="1028">
        <f t="shared" si="46"/>
        <v>0</v>
      </c>
      <c r="O116" s="1029">
        <f t="shared" si="47"/>
        <v>0</v>
      </c>
      <c r="P116" s="1059"/>
    </row>
    <row r="117" spans="1:16" ht="21.75" hidden="1" customHeight="1">
      <c r="A117" s="897">
        <v>13</v>
      </c>
      <c r="B117" s="996" t="s">
        <v>368</v>
      </c>
      <c r="C117" s="898" t="s">
        <v>253</v>
      </c>
      <c r="D117" s="889"/>
      <c r="E117" s="1017">
        <v>1.75</v>
      </c>
      <c r="F117" s="1028"/>
      <c r="G117" s="939" t="s">
        <v>152</v>
      </c>
      <c r="H117" s="1029"/>
      <c r="I117" s="1040">
        <f t="shared" si="43"/>
        <v>1.75</v>
      </c>
      <c r="J117" s="938"/>
      <c r="K117" s="1029">
        <f t="shared" si="44"/>
        <v>0</v>
      </c>
      <c r="L117" s="1028"/>
      <c r="M117" s="1029">
        <f t="shared" si="45"/>
        <v>0</v>
      </c>
      <c r="N117" s="1028">
        <f t="shared" si="46"/>
        <v>0</v>
      </c>
      <c r="O117" s="1029">
        <f t="shared" si="47"/>
        <v>0</v>
      </c>
      <c r="P117" s="1059"/>
    </row>
    <row r="118" spans="1:16" ht="21.75" hidden="1" customHeight="1">
      <c r="A118" s="897">
        <v>14</v>
      </c>
      <c r="B118" s="996" t="s">
        <v>369</v>
      </c>
      <c r="C118" s="898" t="s">
        <v>254</v>
      </c>
      <c r="D118" s="889"/>
      <c r="E118" s="1017">
        <v>5.5</v>
      </c>
      <c r="F118" s="1028"/>
      <c r="G118" s="939" t="s">
        <v>23</v>
      </c>
      <c r="H118" s="1029"/>
      <c r="I118" s="1040">
        <f t="shared" si="43"/>
        <v>5.5</v>
      </c>
      <c r="J118" s="938"/>
      <c r="K118" s="1029">
        <f t="shared" si="44"/>
        <v>0</v>
      </c>
      <c r="L118" s="1028"/>
      <c r="M118" s="1029">
        <f t="shared" si="45"/>
        <v>0</v>
      </c>
      <c r="N118" s="1028">
        <f t="shared" si="46"/>
        <v>0</v>
      </c>
      <c r="O118" s="1029">
        <f t="shared" si="47"/>
        <v>0</v>
      </c>
      <c r="P118" s="1059"/>
    </row>
    <row r="119" spans="1:16" ht="21.75" hidden="1" customHeight="1">
      <c r="A119" s="897">
        <v>15</v>
      </c>
      <c r="B119" s="996" t="s">
        <v>370</v>
      </c>
      <c r="C119" s="898" t="s">
        <v>255</v>
      </c>
      <c r="D119" s="889"/>
      <c r="E119" s="1017">
        <v>0.75</v>
      </c>
      <c r="F119" s="1028"/>
      <c r="G119" s="939" t="s">
        <v>256</v>
      </c>
      <c r="H119" s="1029"/>
      <c r="I119" s="1040">
        <f t="shared" si="43"/>
        <v>0.75</v>
      </c>
      <c r="J119" s="938"/>
      <c r="K119" s="1029">
        <f t="shared" si="44"/>
        <v>0</v>
      </c>
      <c r="L119" s="1028"/>
      <c r="M119" s="1029">
        <f t="shared" si="45"/>
        <v>0</v>
      </c>
      <c r="N119" s="1028">
        <f t="shared" si="46"/>
        <v>0</v>
      </c>
      <c r="O119" s="1029">
        <f t="shared" si="47"/>
        <v>0</v>
      </c>
      <c r="P119" s="1059"/>
    </row>
    <row r="120" spans="1:16" ht="21.75" hidden="1" customHeight="1">
      <c r="A120" s="897">
        <v>16</v>
      </c>
      <c r="B120" s="996" t="s">
        <v>371</v>
      </c>
      <c r="C120" s="900" t="s">
        <v>258</v>
      </c>
      <c r="D120" s="896"/>
      <c r="E120" s="1009">
        <v>0.1</v>
      </c>
      <c r="F120" s="912"/>
      <c r="G120" s="389" t="s">
        <v>152</v>
      </c>
      <c r="H120" s="1023"/>
      <c r="I120" s="1032">
        <f t="shared" si="43"/>
        <v>0.1</v>
      </c>
      <c r="J120" s="910"/>
      <c r="K120" s="1029">
        <f t="shared" si="44"/>
        <v>0</v>
      </c>
      <c r="L120" s="912"/>
      <c r="M120" s="1029">
        <f t="shared" si="45"/>
        <v>0</v>
      </c>
      <c r="N120" s="912">
        <f t="shared" si="46"/>
        <v>0</v>
      </c>
      <c r="O120" s="1023">
        <f t="shared" si="47"/>
        <v>0</v>
      </c>
      <c r="P120" s="1060"/>
    </row>
    <row r="121" spans="1:16" ht="21.75" hidden="1" customHeight="1">
      <c r="A121" s="897">
        <v>17</v>
      </c>
      <c r="B121" s="996" t="s">
        <v>372</v>
      </c>
      <c r="C121" s="898" t="s">
        <v>260</v>
      </c>
      <c r="D121" s="889"/>
      <c r="E121" s="1017">
        <v>8</v>
      </c>
      <c r="F121" s="1028"/>
      <c r="G121" s="939" t="s">
        <v>269</v>
      </c>
      <c r="H121" s="1029"/>
      <c r="I121" s="1040">
        <f t="shared" si="43"/>
        <v>8</v>
      </c>
      <c r="J121" s="938"/>
      <c r="K121" s="1029">
        <f t="shared" si="44"/>
        <v>0</v>
      </c>
      <c r="L121" s="1028"/>
      <c r="M121" s="1029">
        <f t="shared" si="45"/>
        <v>0</v>
      </c>
      <c r="N121" s="1028">
        <f t="shared" si="46"/>
        <v>0</v>
      </c>
      <c r="O121" s="1029">
        <f t="shared" si="47"/>
        <v>0</v>
      </c>
      <c r="P121" s="1059"/>
    </row>
    <row r="122" spans="1:16" ht="21.75" hidden="1" customHeight="1">
      <c r="A122" s="897">
        <v>18</v>
      </c>
      <c r="B122" s="996" t="s">
        <v>320</v>
      </c>
      <c r="C122" s="898" t="s">
        <v>261</v>
      </c>
      <c r="D122" s="889"/>
      <c r="E122" s="1017">
        <v>1.5</v>
      </c>
      <c r="F122" s="1028"/>
      <c r="G122" s="939" t="s">
        <v>270</v>
      </c>
      <c r="H122" s="1029"/>
      <c r="I122" s="1040">
        <f t="shared" si="43"/>
        <v>1.5</v>
      </c>
      <c r="J122" s="938"/>
      <c r="K122" s="1029">
        <f t="shared" si="44"/>
        <v>0</v>
      </c>
      <c r="L122" s="1028"/>
      <c r="M122" s="1029">
        <f t="shared" si="45"/>
        <v>0</v>
      </c>
      <c r="N122" s="1028">
        <f t="shared" si="46"/>
        <v>0</v>
      </c>
      <c r="O122" s="1029">
        <f t="shared" si="47"/>
        <v>0</v>
      </c>
      <c r="P122" s="1059"/>
    </row>
    <row r="123" spans="1:16" ht="21.75" hidden="1" customHeight="1">
      <c r="A123" s="897">
        <v>19</v>
      </c>
      <c r="B123" s="996" t="s">
        <v>373</v>
      </c>
      <c r="C123" s="898" t="s">
        <v>267</v>
      </c>
      <c r="D123" s="889"/>
      <c r="E123" s="1017">
        <v>1.4179999999999999</v>
      </c>
      <c r="F123" s="1028"/>
      <c r="G123" s="939" t="s">
        <v>268</v>
      </c>
      <c r="H123" s="1029"/>
      <c r="I123" s="1040">
        <f t="shared" si="43"/>
        <v>1.4179999999999999</v>
      </c>
      <c r="J123" s="938"/>
      <c r="K123" s="1029">
        <f t="shared" si="44"/>
        <v>0</v>
      </c>
      <c r="L123" s="1028"/>
      <c r="M123" s="1029">
        <f t="shared" si="45"/>
        <v>0</v>
      </c>
      <c r="N123" s="1028">
        <f t="shared" si="46"/>
        <v>0</v>
      </c>
      <c r="O123" s="1029">
        <f t="shared" si="47"/>
        <v>0</v>
      </c>
      <c r="P123" s="1059"/>
    </row>
    <row r="124" spans="1:16" ht="21.75" hidden="1" customHeight="1">
      <c r="A124" s="897">
        <v>20</v>
      </c>
      <c r="B124" s="996" t="s">
        <v>374</v>
      </c>
      <c r="C124" s="898" t="s">
        <v>271</v>
      </c>
      <c r="D124" s="889"/>
      <c r="E124" s="1017"/>
      <c r="F124" s="1028"/>
      <c r="G124" s="939" t="s">
        <v>272</v>
      </c>
      <c r="H124" s="1029"/>
      <c r="I124" s="1040">
        <v>2.25</v>
      </c>
      <c r="J124" s="938"/>
      <c r="K124" s="1029">
        <f t="shared" si="44"/>
        <v>0</v>
      </c>
      <c r="L124" s="1028"/>
      <c r="M124" s="1029">
        <f t="shared" si="45"/>
        <v>0</v>
      </c>
      <c r="N124" s="1028">
        <f t="shared" si="46"/>
        <v>0</v>
      </c>
      <c r="O124" s="1029">
        <f t="shared" si="47"/>
        <v>0</v>
      </c>
      <c r="P124" s="1059"/>
    </row>
    <row r="125" spans="1:16" ht="21.75" hidden="1" customHeight="1">
      <c r="A125" s="897">
        <v>21</v>
      </c>
      <c r="B125" s="996" t="s">
        <v>375</v>
      </c>
      <c r="C125" s="898" t="s">
        <v>273</v>
      </c>
      <c r="D125" s="889"/>
      <c r="E125" s="1017">
        <v>4.25</v>
      </c>
      <c r="F125" s="1028"/>
      <c r="G125" s="939" t="s">
        <v>269</v>
      </c>
      <c r="H125" s="1029"/>
      <c r="I125" s="1040">
        <f>E125</f>
        <v>4.25</v>
      </c>
      <c r="J125" s="938"/>
      <c r="K125" s="1029">
        <f t="shared" si="44"/>
        <v>0</v>
      </c>
      <c r="L125" s="1028"/>
      <c r="M125" s="1029">
        <f t="shared" si="45"/>
        <v>0</v>
      </c>
      <c r="N125" s="1028">
        <f t="shared" si="46"/>
        <v>0</v>
      </c>
      <c r="O125" s="1029">
        <f t="shared" si="47"/>
        <v>0</v>
      </c>
      <c r="P125" s="1059"/>
    </row>
    <row r="126" spans="1:16" ht="22.5" hidden="1" customHeight="1">
      <c r="A126" s="897">
        <v>3</v>
      </c>
      <c r="B126" s="996" t="s">
        <v>396</v>
      </c>
      <c r="C126" s="898"/>
      <c r="D126" s="889"/>
      <c r="E126" s="1017">
        <v>0.125</v>
      </c>
      <c r="F126" s="1028"/>
      <c r="G126" s="939" t="s">
        <v>269</v>
      </c>
      <c r="H126" s="1029"/>
      <c r="I126" s="1040">
        <f>E126</f>
        <v>0.125</v>
      </c>
      <c r="J126" s="938"/>
      <c r="K126" s="1029">
        <f t="shared" si="44"/>
        <v>0</v>
      </c>
      <c r="L126" s="1028"/>
      <c r="M126" s="1029">
        <f t="shared" si="45"/>
        <v>0</v>
      </c>
      <c r="N126" s="1028">
        <f t="shared" si="46"/>
        <v>0</v>
      </c>
      <c r="O126" s="1029">
        <f t="shared" si="47"/>
        <v>0</v>
      </c>
      <c r="P126" s="1059"/>
    </row>
    <row r="127" spans="1:16" ht="22.5" hidden="1" customHeight="1">
      <c r="A127" s="897">
        <v>4</v>
      </c>
      <c r="B127" s="996" t="s">
        <v>398</v>
      </c>
      <c r="C127" s="898"/>
      <c r="D127" s="889"/>
      <c r="E127" s="1017">
        <v>30</v>
      </c>
      <c r="F127" s="1028"/>
      <c r="G127" s="939" t="s">
        <v>269</v>
      </c>
      <c r="H127" s="1029"/>
      <c r="I127" s="1040">
        <f>E127</f>
        <v>30</v>
      </c>
      <c r="J127" s="938"/>
      <c r="K127" s="1029">
        <f t="shared" si="44"/>
        <v>0</v>
      </c>
      <c r="L127" s="1028"/>
      <c r="M127" s="1029">
        <f t="shared" si="45"/>
        <v>0</v>
      </c>
      <c r="N127" s="1028">
        <f t="shared" si="46"/>
        <v>0</v>
      </c>
      <c r="O127" s="1029">
        <f t="shared" si="47"/>
        <v>0</v>
      </c>
      <c r="P127" s="1059"/>
    </row>
    <row r="128" spans="1:16" ht="22.5" hidden="1" customHeight="1">
      <c r="A128" s="897">
        <v>5</v>
      </c>
      <c r="B128" s="996" t="s">
        <v>399</v>
      </c>
      <c r="C128" s="898"/>
      <c r="D128" s="889"/>
      <c r="E128" s="1017">
        <v>85</v>
      </c>
      <c r="F128" s="1028"/>
      <c r="G128" s="939" t="s">
        <v>269</v>
      </c>
      <c r="H128" s="1029"/>
      <c r="I128" s="1040">
        <f>E128</f>
        <v>85</v>
      </c>
      <c r="J128" s="938"/>
      <c r="K128" s="1029">
        <f t="shared" si="44"/>
        <v>0</v>
      </c>
      <c r="L128" s="1028"/>
      <c r="M128" s="1029">
        <f t="shared" si="45"/>
        <v>0</v>
      </c>
      <c r="N128" s="1028">
        <f t="shared" si="46"/>
        <v>0</v>
      </c>
      <c r="O128" s="1029">
        <f t="shared" si="47"/>
        <v>0</v>
      </c>
      <c r="P128" s="1059"/>
    </row>
    <row r="129" spans="1:19" ht="25.5" hidden="1">
      <c r="A129" s="897">
        <v>6</v>
      </c>
      <c r="B129" s="996" t="s">
        <v>400</v>
      </c>
      <c r="C129" s="898"/>
      <c r="D129" s="889"/>
      <c r="E129" s="1017">
        <v>22.5</v>
      </c>
      <c r="F129" s="1028"/>
      <c r="G129" s="939" t="s">
        <v>269</v>
      </c>
      <c r="H129" s="1029"/>
      <c r="I129" s="1040">
        <f>E129</f>
        <v>22.5</v>
      </c>
      <c r="J129" s="938"/>
      <c r="K129" s="1029">
        <f t="shared" si="44"/>
        <v>0</v>
      </c>
      <c r="L129" s="1028"/>
      <c r="M129" s="1029">
        <f t="shared" si="45"/>
        <v>0</v>
      </c>
      <c r="N129" s="1028">
        <f t="shared" si="46"/>
        <v>0</v>
      </c>
      <c r="O129" s="1029">
        <f t="shared" si="47"/>
        <v>0</v>
      </c>
      <c r="P129" s="1059"/>
    </row>
    <row r="130" spans="1:19" ht="24" customHeight="1">
      <c r="A130" s="897"/>
      <c r="B130" s="983"/>
      <c r="C130" s="898"/>
      <c r="D130" s="889"/>
      <c r="E130" s="1017"/>
      <c r="F130" s="1028"/>
      <c r="G130" s="939" t="s">
        <v>257</v>
      </c>
      <c r="H130" s="1029"/>
      <c r="I130" s="1040">
        <f t="shared" si="43"/>
        <v>0</v>
      </c>
      <c r="J130" s="938"/>
      <c r="K130" s="1029">
        <f t="shared" si="44"/>
        <v>0</v>
      </c>
      <c r="L130" s="1028"/>
      <c r="M130" s="1029">
        <f t="shared" si="45"/>
        <v>0</v>
      </c>
      <c r="N130" s="1028">
        <f t="shared" si="46"/>
        <v>0</v>
      </c>
      <c r="O130" s="1029">
        <f t="shared" si="47"/>
        <v>0</v>
      </c>
      <c r="P130" s="1059"/>
    </row>
    <row r="131" spans="1:19" ht="30" customHeight="1" thickBot="1">
      <c r="A131" s="940"/>
      <c r="B131" s="984"/>
      <c r="C131" s="941" t="s">
        <v>83</v>
      </c>
      <c r="D131" s="942"/>
      <c r="E131" s="1019"/>
      <c r="F131" s="940"/>
      <c r="G131" s="942"/>
      <c r="H131" s="1030">
        <f ca="1">H104+H89+H80+H77+H72+H55+H26+H7</f>
        <v>15604.560000000001</v>
      </c>
      <c r="I131" s="1041"/>
      <c r="J131" s="941"/>
      <c r="K131" s="1030">
        <f>K104+K89+K80+K77+K72+K55+K26+K7</f>
        <v>93195.780465116288</v>
      </c>
      <c r="L131" s="940"/>
      <c r="M131" s="1030">
        <f ca="1">M104+M89+M80+M77+M72+M55+M26+M7</f>
        <v>327.5</v>
      </c>
      <c r="N131" s="940"/>
      <c r="O131" s="1030">
        <f ca="1">O104+O89+O80+O77+O72+O55+O26+O7</f>
        <v>15968.310000000001</v>
      </c>
      <c r="P131" s="1061"/>
    </row>
    <row r="132" spans="1:19" ht="20.25" customHeight="1" thickBot="1">
      <c r="A132" s="1075"/>
      <c r="B132" s="1076"/>
      <c r="C132" s="1076"/>
      <c r="D132" s="1076"/>
      <c r="E132" s="1076"/>
      <c r="F132" s="1076"/>
      <c r="G132" s="1076"/>
      <c r="H132" s="1076"/>
      <c r="I132" s="1076"/>
      <c r="J132" s="1076"/>
      <c r="K132" s="1076"/>
      <c r="L132" s="1076"/>
      <c r="M132" s="1076"/>
      <c r="N132" s="1076"/>
      <c r="O132" s="1076"/>
      <c r="P132" s="1078"/>
      <c r="S132" s="890"/>
    </row>
    <row r="133" spans="1:19" ht="54" customHeight="1" thickBot="1">
      <c r="A133" s="1079" t="s">
        <v>161</v>
      </c>
      <c r="B133" s="1080"/>
      <c r="C133" s="1081" t="s">
        <v>160</v>
      </c>
      <c r="D133" s="1082"/>
      <c r="E133" s="1083" t="s">
        <v>156</v>
      </c>
      <c r="F133" s="1247" t="s">
        <v>157</v>
      </c>
      <c r="G133" s="1248"/>
      <c r="H133" s="1084" t="s">
        <v>158</v>
      </c>
      <c r="I133" s="1249" t="s">
        <v>159</v>
      </c>
      <c r="J133" s="1250"/>
      <c r="K133" s="1068"/>
      <c r="L133" s="1069"/>
      <c r="M133" s="1068"/>
      <c r="N133" s="1070"/>
      <c r="O133" s="1068"/>
      <c r="P133" s="866"/>
      <c r="S133" s="890"/>
    </row>
    <row r="134" spans="1:19" ht="26.25" customHeight="1">
      <c r="A134" s="1090">
        <v>1</v>
      </c>
      <c r="B134" s="1091" t="s">
        <v>376</v>
      </c>
      <c r="C134" s="1092" t="s">
        <v>155</v>
      </c>
      <c r="D134" s="1092"/>
      <c r="E134" s="1093">
        <f>H7</f>
        <v>1572.24</v>
      </c>
      <c r="F134" s="1251">
        <f>K7</f>
        <v>57422</v>
      </c>
      <c r="G134" s="1252"/>
      <c r="H134" s="1094">
        <f>M7</f>
        <v>733</v>
      </c>
      <c r="I134" s="1253">
        <f>O7</f>
        <v>58261.24</v>
      </c>
      <c r="J134" s="1254"/>
      <c r="K134" s="866"/>
      <c r="L134" s="1071"/>
      <c r="M134" s="866"/>
      <c r="N134" s="869"/>
      <c r="O134" s="866"/>
      <c r="P134" s="866"/>
      <c r="S134" s="890"/>
    </row>
    <row r="135" spans="1:19" ht="30" customHeight="1">
      <c r="A135" s="1095">
        <v>2</v>
      </c>
      <c r="B135" s="1096" t="s">
        <v>377</v>
      </c>
      <c r="C135" s="1097" t="s">
        <v>177</v>
      </c>
      <c r="D135" s="1097"/>
      <c r="E135" s="1098">
        <f>H26</f>
        <v>9136.8744186046497</v>
      </c>
      <c r="F135" s="1255">
        <f>K26</f>
        <v>890.05953488372086</v>
      </c>
      <c r="G135" s="1256"/>
      <c r="H135" s="954">
        <f>M26</f>
        <v>476.65325581395354</v>
      </c>
      <c r="I135" s="1257">
        <f>O26</f>
        <v>9550.2806976744196</v>
      </c>
      <c r="J135" s="1258"/>
      <c r="K135" s="866"/>
      <c r="L135" s="1071"/>
      <c r="M135" s="866"/>
      <c r="N135" s="869"/>
      <c r="O135" s="866"/>
      <c r="P135" s="866"/>
    </row>
    <row r="136" spans="1:19" ht="30" customHeight="1">
      <c r="A136" s="1095">
        <v>3</v>
      </c>
      <c r="B136" s="1096" t="s">
        <v>380</v>
      </c>
      <c r="C136" s="1097" t="s">
        <v>233</v>
      </c>
      <c r="D136" s="1097"/>
      <c r="E136" s="1098">
        <f ca="1">H55</f>
        <v>3391.68</v>
      </c>
      <c r="F136" s="1255">
        <f>K55</f>
        <v>0</v>
      </c>
      <c r="G136" s="1256"/>
      <c r="H136" s="954">
        <f ca="1">M55</f>
        <v>0</v>
      </c>
      <c r="I136" s="1257">
        <f ca="1">O55</f>
        <v>3391.68</v>
      </c>
      <c r="J136" s="1258"/>
      <c r="K136" s="866"/>
      <c r="L136" s="1071"/>
      <c r="M136" s="866"/>
      <c r="N136" s="869"/>
      <c r="O136" s="866"/>
      <c r="P136" s="866"/>
    </row>
    <row r="137" spans="1:19" ht="30" customHeight="1">
      <c r="A137" s="1095">
        <v>4</v>
      </c>
      <c r="B137" s="1096" t="s">
        <v>331</v>
      </c>
      <c r="C137" s="1097" t="s">
        <v>234</v>
      </c>
      <c r="D137" s="1097"/>
      <c r="E137" s="1098">
        <f>H72</f>
        <v>97.652558139534889</v>
      </c>
      <c r="F137" s="1255">
        <f>K72</f>
        <v>0</v>
      </c>
      <c r="G137" s="1255"/>
      <c r="H137" s="954">
        <f>M72</f>
        <v>8.3720930232558146</v>
      </c>
      <c r="I137" s="1257">
        <f>O72</f>
        <v>89.280465116279075</v>
      </c>
      <c r="J137" s="1258"/>
      <c r="K137" s="866"/>
      <c r="L137" s="1071"/>
      <c r="M137" s="866"/>
      <c r="N137" s="869"/>
      <c r="O137" s="866"/>
      <c r="P137" s="866"/>
    </row>
    <row r="138" spans="1:19" ht="30" customHeight="1">
      <c r="A138" s="1095">
        <v>5</v>
      </c>
      <c r="B138" s="1096" t="s">
        <v>336</v>
      </c>
      <c r="C138" s="1097" t="s">
        <v>235</v>
      </c>
      <c r="D138" s="1097"/>
      <c r="E138" s="1098">
        <f>H77</f>
        <v>34883.720930232557</v>
      </c>
      <c r="F138" s="1255">
        <f>K77</f>
        <v>34883.720930232557</v>
      </c>
      <c r="G138" s="1255"/>
      <c r="H138" s="954">
        <f>M77</f>
        <v>1744.1860465116279</v>
      </c>
      <c r="I138" s="1257">
        <f>O77</f>
        <v>68023.255813953481</v>
      </c>
      <c r="J138" s="1258"/>
      <c r="K138" s="866"/>
      <c r="L138" s="1071"/>
      <c r="M138" s="866"/>
      <c r="N138" s="869"/>
      <c r="O138" s="866"/>
      <c r="P138" s="866"/>
    </row>
    <row r="139" spans="1:19" ht="30" customHeight="1">
      <c r="A139" s="1095">
        <v>6</v>
      </c>
      <c r="B139" s="1096" t="s">
        <v>338</v>
      </c>
      <c r="C139" s="1097" t="s">
        <v>236</v>
      </c>
      <c r="D139" s="1097"/>
      <c r="E139" s="1098">
        <f>H80</f>
        <v>460</v>
      </c>
      <c r="F139" s="1255">
        <f>K80</f>
        <v>0</v>
      </c>
      <c r="G139" s="1255"/>
      <c r="H139" s="954">
        <f>M80</f>
        <v>0</v>
      </c>
      <c r="I139" s="1257">
        <f>O80</f>
        <v>460</v>
      </c>
      <c r="J139" s="1258"/>
      <c r="K139" s="866"/>
      <c r="L139" s="1071"/>
      <c r="M139" s="866"/>
      <c r="N139" s="869"/>
      <c r="O139" s="866"/>
      <c r="P139" s="866"/>
    </row>
    <row r="140" spans="1:19" ht="30" customHeight="1">
      <c r="A140" s="1095">
        <v>7</v>
      </c>
      <c r="B140" s="1096" t="s">
        <v>378</v>
      </c>
      <c r="C140" s="1097" t="s">
        <v>237</v>
      </c>
      <c r="D140" s="1097"/>
      <c r="E140" s="1098">
        <f>H89</f>
        <v>208</v>
      </c>
      <c r="F140" s="1255">
        <f>K89</f>
        <v>0</v>
      </c>
      <c r="G140" s="1255"/>
      <c r="H140" s="954">
        <f>M89</f>
        <v>0</v>
      </c>
      <c r="I140" s="1257">
        <f>O89</f>
        <v>208</v>
      </c>
      <c r="J140" s="1258"/>
      <c r="K140" s="866"/>
      <c r="L140" s="1071"/>
      <c r="M140" s="866"/>
      <c r="N140" s="869"/>
      <c r="O140" s="866"/>
      <c r="P140" s="866"/>
    </row>
    <row r="141" spans="1:19" ht="30" customHeight="1" thickBot="1">
      <c r="A141" s="1099">
        <v>8</v>
      </c>
      <c r="B141" s="1100" t="s">
        <v>379</v>
      </c>
      <c r="C141" s="1101" t="s">
        <v>238</v>
      </c>
      <c r="D141" s="1101"/>
      <c r="E141" s="1102">
        <f>H104</f>
        <v>0</v>
      </c>
      <c r="F141" s="1263">
        <f>K104</f>
        <v>0</v>
      </c>
      <c r="G141" s="1264"/>
      <c r="H141" s="1103">
        <f>M104</f>
        <v>0</v>
      </c>
      <c r="I141" s="1265">
        <f>O104</f>
        <v>0</v>
      </c>
      <c r="J141" s="1266"/>
      <c r="K141" s="866"/>
      <c r="L141" s="1071"/>
      <c r="M141" s="866"/>
      <c r="N141" s="869"/>
      <c r="O141" s="866"/>
      <c r="P141" s="866"/>
    </row>
    <row r="142" spans="1:19" ht="30" customHeight="1" thickBot="1">
      <c r="A142" s="1085"/>
      <c r="B142" s="1086"/>
      <c r="C142" s="1087" t="s">
        <v>81</v>
      </c>
      <c r="D142" s="1088"/>
      <c r="E142" s="1089">
        <f ca="1">SUM(E134:E141)</f>
        <v>15604.560000000001</v>
      </c>
      <c r="F142" s="1267">
        <f>SUM(F134:G141)</f>
        <v>93195.780465116288</v>
      </c>
      <c r="G142" s="1268"/>
      <c r="H142" s="1089">
        <f ca="1">SUM(H134:H141)</f>
        <v>327.5</v>
      </c>
      <c r="I142" s="1269">
        <f ca="1">SUM(I134:I141)</f>
        <v>15968.310000000001</v>
      </c>
      <c r="J142" s="1270"/>
      <c r="K142" s="1077"/>
      <c r="L142" s="1076"/>
      <c r="M142" s="1077"/>
      <c r="N142" s="1076"/>
      <c r="O142" s="1076"/>
      <c r="P142" s="1076"/>
    </row>
    <row r="143" spans="1:19" ht="30" hidden="1" customHeight="1">
      <c r="A143" s="881"/>
      <c r="B143" s="109"/>
      <c r="C143" s="883"/>
      <c r="D143" s="14"/>
      <c r="E143" s="882"/>
      <c r="F143" s="1276"/>
      <c r="G143" s="1277"/>
      <c r="H143" s="161"/>
      <c r="I143" s="884"/>
      <c r="J143" s="869"/>
      <c r="K143" s="868"/>
      <c r="L143" s="904"/>
      <c r="M143" s="868"/>
      <c r="N143" s="904"/>
      <c r="O143" s="868"/>
      <c r="P143" s="866"/>
    </row>
    <row r="144" spans="1:19" ht="30" hidden="1" customHeight="1" thickBot="1">
      <c r="A144" s="875"/>
      <c r="B144" s="987"/>
      <c r="C144" s="876"/>
      <c r="D144" s="877"/>
      <c r="E144" s="878"/>
      <c r="F144" s="1278"/>
      <c r="G144" s="1279"/>
      <c r="H144" s="879"/>
      <c r="I144" s="880"/>
      <c r="J144" s="869"/>
      <c r="K144" s="868"/>
      <c r="L144" s="904"/>
      <c r="M144" s="868"/>
      <c r="N144" s="904"/>
      <c r="O144" s="868"/>
      <c r="P144" s="866"/>
    </row>
    <row r="145" spans="1:18" ht="0.75" customHeight="1">
      <c r="A145" s="885"/>
      <c r="B145" s="988"/>
      <c r="C145" s="1280"/>
      <c r="D145" s="1280"/>
      <c r="E145" s="1281"/>
      <c r="F145" s="1281"/>
      <c r="G145" s="1281"/>
      <c r="H145" s="1281"/>
      <c r="I145" s="1281"/>
      <c r="J145" s="1281"/>
      <c r="K145" s="1281"/>
      <c r="L145" s="1281"/>
    </row>
    <row r="146" spans="1:18" ht="28.5" customHeight="1">
      <c r="A146" s="886"/>
      <c r="B146" s="989"/>
      <c r="C146" s="887"/>
      <c r="D146" s="886"/>
      <c r="E146" s="886"/>
      <c r="F146" s="886"/>
      <c r="G146" s="886"/>
      <c r="H146" s="886"/>
      <c r="I146" s="886"/>
      <c r="M146" s="1282" t="s">
        <v>423</v>
      </c>
      <c r="N146" s="1282"/>
      <c r="O146" s="1282"/>
      <c r="P146" s="1282"/>
    </row>
    <row r="147" spans="1:18" s="11" customFormat="1" ht="25.5" customHeight="1">
      <c r="B147" s="990"/>
      <c r="C147" s="402" t="s">
        <v>153</v>
      </c>
      <c r="D147" s="402"/>
      <c r="E147" s="402"/>
      <c r="F147" s="402"/>
      <c r="G147" s="902"/>
      <c r="H147" s="402"/>
      <c r="I147" s="402"/>
      <c r="J147" s="402"/>
      <c r="K147" s="402"/>
      <c r="L147" s="402"/>
      <c r="M147" s="902"/>
      <c r="N147" s="1271" t="s">
        <v>242</v>
      </c>
      <c r="O147" s="1271"/>
      <c r="P147" s="903"/>
      <c r="Q147" s="2"/>
      <c r="R147" s="2"/>
    </row>
    <row r="148" spans="1:18" s="11" customFormat="1" ht="31.5" customHeight="1">
      <c r="B148" s="990"/>
      <c r="C148" s="12"/>
      <c r="D148" s="906"/>
      <c r="E148" s="905"/>
      <c r="H148" s="864"/>
      <c r="I148" s="864"/>
      <c r="N148" s="905"/>
      <c r="O148" s="906"/>
    </row>
    <row r="149" spans="1:18" s="11" customFormat="1" ht="33" customHeight="1">
      <c r="B149" s="990"/>
      <c r="C149" s="865"/>
      <c r="D149" s="906"/>
      <c r="E149" s="905"/>
      <c r="F149" s="905"/>
      <c r="J149" s="906"/>
      <c r="N149" s="905"/>
      <c r="O149" s="906"/>
    </row>
    <row r="150" spans="1:18" s="11" customFormat="1" ht="24.75">
      <c r="B150" s="990"/>
      <c r="C150" s="402" t="s">
        <v>154</v>
      </c>
      <c r="D150" s="402"/>
      <c r="E150" s="402"/>
      <c r="F150" s="402"/>
      <c r="G150" s="908"/>
      <c r="H150" s="903"/>
      <c r="I150" s="903"/>
      <c r="J150" s="402"/>
      <c r="K150" s="908"/>
      <c r="L150" s="908"/>
      <c r="M150" s="908"/>
      <c r="N150" s="1271" t="s">
        <v>243</v>
      </c>
      <c r="O150" s="1271"/>
    </row>
    <row r="151" spans="1:18" ht="23.1" hidden="1" customHeight="1">
      <c r="C151" s="2"/>
      <c r="E151" s="2"/>
      <c r="H151" s="2"/>
      <c r="I151" s="2"/>
      <c r="J151" s="309"/>
      <c r="K151" s="309"/>
      <c r="L151" s="309"/>
      <c r="N151" s="1283"/>
      <c r="O151" s="1283"/>
      <c r="P151" s="181"/>
    </row>
    <row r="152" spans="1:18" ht="23.1" hidden="1" customHeight="1">
      <c r="C152" s="2"/>
      <c r="E152" s="2"/>
      <c r="H152" s="905"/>
      <c r="I152" s="905"/>
      <c r="J152" s="971"/>
      <c r="K152" s="971"/>
      <c r="L152" s="971"/>
      <c r="N152" s="972"/>
      <c r="O152" s="972"/>
      <c r="P152" s="181"/>
    </row>
    <row r="153" spans="1:18" ht="23.1" hidden="1" customHeight="1">
      <c r="C153" s="2"/>
      <c r="E153" s="2"/>
      <c r="H153" s="905"/>
      <c r="I153" s="905"/>
      <c r="J153" s="971"/>
      <c r="K153" s="971"/>
      <c r="L153" s="971"/>
      <c r="N153" s="972"/>
      <c r="O153" s="972"/>
      <c r="P153" s="181"/>
    </row>
    <row r="154" spans="1:18" ht="23.1" hidden="1" customHeight="1">
      <c r="A154" s="35"/>
      <c r="B154" s="992"/>
      <c r="C154" s="35"/>
      <c r="D154" s="35"/>
      <c r="E154" s="35"/>
    </row>
    <row r="155" spans="1:18" ht="23.1" customHeight="1">
      <c r="A155" s="35"/>
      <c r="B155" s="992"/>
      <c r="C155" s="1074"/>
      <c r="D155" s="35"/>
      <c r="E155" s="909"/>
      <c r="F155" s="909"/>
      <c r="G155" s="909"/>
      <c r="H155" s="909"/>
      <c r="I155" s="973"/>
      <c r="J155" s="973"/>
      <c r="K155" s="1072"/>
    </row>
    <row r="156" spans="1:18" ht="23.1" customHeight="1">
      <c r="A156" s="35"/>
      <c r="B156" s="992"/>
      <c r="C156" s="1074"/>
      <c r="D156" s="35"/>
      <c r="E156" s="909"/>
      <c r="F156" s="909"/>
      <c r="G156" s="909"/>
      <c r="H156" s="909"/>
      <c r="I156" s="973"/>
      <c r="J156" s="973"/>
      <c r="K156" s="1072"/>
    </row>
    <row r="157" spans="1:18" ht="23.1" customHeight="1">
      <c r="A157" s="35"/>
      <c r="B157" s="992"/>
      <c r="C157" s="1074"/>
      <c r="E157" s="909"/>
      <c r="F157" s="909"/>
      <c r="G157" s="909"/>
      <c r="H157" s="909"/>
      <c r="I157" s="973"/>
      <c r="J157" s="973"/>
      <c r="K157" s="1072"/>
    </row>
    <row r="158" spans="1:18" ht="23.1" customHeight="1">
      <c r="A158" s="35"/>
      <c r="B158" s="992"/>
      <c r="C158" s="962"/>
      <c r="D158" s="963"/>
      <c r="E158" s="965"/>
      <c r="F158" s="965"/>
      <c r="G158" s="909"/>
      <c r="H158" s="909"/>
      <c r="I158" s="973"/>
      <c r="J158" s="973"/>
      <c r="K158" s="1072"/>
    </row>
    <row r="159" spans="1:18" ht="23.1" customHeight="1">
      <c r="A159" s="35"/>
      <c r="B159" s="992"/>
      <c r="C159" s="1074"/>
      <c r="E159" s="909"/>
      <c r="F159" s="909"/>
      <c r="G159" s="909"/>
      <c r="H159" s="909"/>
      <c r="I159" s="973"/>
      <c r="J159" s="973"/>
      <c r="K159" s="1072"/>
    </row>
    <row r="160" spans="1:18" ht="23.1" customHeight="1">
      <c r="A160" s="35"/>
      <c r="B160" s="992"/>
      <c r="C160" s="1074"/>
      <c r="E160" s="909"/>
      <c r="F160" s="909"/>
      <c r="G160" s="909"/>
      <c r="H160" s="975"/>
      <c r="I160" s="967"/>
      <c r="J160" s="970"/>
      <c r="K160" s="1073"/>
    </row>
    <row r="161" spans="1:11" ht="23.1" customHeight="1">
      <c r="A161" s="35"/>
      <c r="B161" s="992"/>
      <c r="C161" s="1074"/>
      <c r="E161" s="909"/>
      <c r="F161" s="909"/>
      <c r="I161" s="1192"/>
      <c r="J161" s="1192"/>
      <c r="K161" s="977"/>
    </row>
    <row r="162" spans="1:11" ht="23.1" customHeight="1">
      <c r="A162" s="35"/>
      <c r="B162" s="992"/>
      <c r="C162" s="35"/>
      <c r="E162" s="909"/>
      <c r="F162" s="909"/>
      <c r="I162" s="1192"/>
      <c r="J162" s="1192"/>
      <c r="K162" s="977"/>
    </row>
    <row r="163" spans="1:11" ht="23.1" customHeight="1">
      <c r="A163" s="35"/>
      <c r="B163" s="992"/>
      <c r="C163" s="35"/>
      <c r="D163" s="35"/>
      <c r="E163" s="909"/>
      <c r="F163" s="909"/>
      <c r="I163" s="970"/>
      <c r="J163" s="970"/>
      <c r="K163" s="970"/>
    </row>
    <row r="164" spans="1:11" ht="23.1" customHeight="1">
      <c r="E164" s="909"/>
      <c r="F164" s="909"/>
      <c r="I164" s="970"/>
      <c r="J164" s="970"/>
      <c r="K164" s="970"/>
    </row>
    <row r="165" spans="1:11" ht="23.1" customHeight="1">
      <c r="E165" s="909"/>
      <c r="F165" s="909"/>
    </row>
    <row r="166" spans="1:11" ht="23.1" customHeight="1">
      <c r="C166" s="967"/>
      <c r="E166" s="967"/>
      <c r="F166" s="968"/>
      <c r="G166" s="890"/>
      <c r="H166" s="969"/>
    </row>
    <row r="168" spans="1:11" ht="23.1" customHeight="1">
      <c r="F168" s="909"/>
    </row>
    <row r="169" spans="1:11" ht="23.1" customHeight="1">
      <c r="F169" s="909"/>
    </row>
  </sheetData>
  <autoFilter ref="A5:O141" xr:uid="{00000000-0009-0000-0000-000003000000}">
    <filterColumn colId="5" showButton="0"/>
    <filterColumn colId="6" showButton="0"/>
    <filterColumn colId="8" showButton="0"/>
    <filterColumn colId="9" showButton="0"/>
    <filterColumn colId="11" showButton="0"/>
    <filterColumn colId="13" showButton="0"/>
  </autoFilter>
  <mergeCells count="47">
    <mergeCell ref="I162:J162"/>
    <mergeCell ref="K145:L145"/>
    <mergeCell ref="M146:P146"/>
    <mergeCell ref="N147:O147"/>
    <mergeCell ref="N150:O150"/>
    <mergeCell ref="N151:O151"/>
    <mergeCell ref="I161:J161"/>
    <mergeCell ref="I145:J145"/>
    <mergeCell ref="F143:G143"/>
    <mergeCell ref="F144:G144"/>
    <mergeCell ref="C145:D145"/>
    <mergeCell ref="E145:F145"/>
    <mergeCell ref="G145:H145"/>
    <mergeCell ref="F140:G140"/>
    <mergeCell ref="I140:J140"/>
    <mergeCell ref="F141:G141"/>
    <mergeCell ref="I141:J141"/>
    <mergeCell ref="F142:G142"/>
    <mergeCell ref="I142:J142"/>
    <mergeCell ref="F137:G137"/>
    <mergeCell ref="I137:J137"/>
    <mergeCell ref="F138:G138"/>
    <mergeCell ref="I138:J138"/>
    <mergeCell ref="F139:G139"/>
    <mergeCell ref="I139:J139"/>
    <mergeCell ref="F134:G134"/>
    <mergeCell ref="I134:J134"/>
    <mergeCell ref="F135:G135"/>
    <mergeCell ref="I135:J135"/>
    <mergeCell ref="F136:G136"/>
    <mergeCell ref="I136:J136"/>
    <mergeCell ref="L5:M5"/>
    <mergeCell ref="N5:O5"/>
    <mergeCell ref="P5:P6"/>
    <mergeCell ref="F6:G6"/>
    <mergeCell ref="F133:G133"/>
    <mergeCell ref="I133:J133"/>
    <mergeCell ref="A1:E1"/>
    <mergeCell ref="F1:L1"/>
    <mergeCell ref="F2:L2"/>
    <mergeCell ref="A3:D3"/>
    <mergeCell ref="A4:P4"/>
    <mergeCell ref="A5:A6"/>
    <mergeCell ref="B5:C6"/>
    <mergeCell ref="D5:D6"/>
    <mergeCell ref="F5:H5"/>
    <mergeCell ref="I5:K5"/>
  </mergeCells>
  <dataValidations disablePrompts="1" count="4">
    <dataValidation allowBlank="1" showInputMessage="1" showErrorMessage="1" promptTitle="Process Step ID" prompt="Enter a unique process step ID for each shape in the diagram." sqref="A154:B154" xr:uid="{698EFDA2-580D-4447-A6EF-66329D8B1114}"/>
    <dataValidation allowBlank="1" showInputMessage="1" showErrorMessage="1" promptTitle="Process Step Description" prompt="Enter text for the process step that will appear in the shape." sqref="C154" xr:uid="{B50C37FF-62A5-4DB6-B235-E0F415FD6698}"/>
    <dataValidation allowBlank="1" showInputMessage="1" showErrorMessage="1" promptTitle="Next Step ID" prompt="Enter the process step ID for the next step. Use commas to separate multiple next steps, such as &quot;P600,P700&quot;." sqref="D154" xr:uid="{11E9538D-E694-47F2-909F-8B9804F1F15F}"/>
    <dataValidation allowBlank="1" showInputMessage="1" showErrorMessage="1" promptTitle="Connector Label" prompt="If desired, label the connector to the next step. Use commas to separate multiple next steps, such as &quot;Yes,No&quot;." sqref="E154" xr:uid="{BCD25D7E-B1C2-4D84-834F-1596B70A2482}"/>
  </dataValidations>
  <printOptions horizontalCentered="1"/>
  <pageMargins left="0.25" right="0.25" top="0.75" bottom="0.75" header="0.3" footer="0.3"/>
  <pageSetup paperSize="9" scale="42" fitToHeight="0" orientation="landscape" r:id="rId1"/>
  <rowBreaks count="4" manualBreakCount="4">
    <brk id="39" max="15" man="1"/>
    <brk id="85" max="15" man="1"/>
    <brk id="145" max="15" man="1"/>
    <brk id="150" max="15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DEB60-5B04-464C-B1D6-E27BE341B574}">
  <sheetPr>
    <pageSetUpPr fitToPage="1"/>
  </sheetPr>
  <dimension ref="A1:W166"/>
  <sheetViews>
    <sheetView view="pageBreakPreview" topLeftCell="A62" zoomScale="70" zoomScaleNormal="80" zoomScaleSheetLayoutView="70" zoomScalePageLayoutView="90" workbookViewId="0">
      <selection activeCell="C43" sqref="C43"/>
    </sheetView>
  </sheetViews>
  <sheetFormatPr defaultRowHeight="23.1" customHeight="1"/>
  <cols>
    <col min="1" max="1" width="7.19921875" customWidth="1"/>
    <col min="2" max="2" width="59" style="991" bestFit="1" customWidth="1"/>
    <col min="3" max="3" width="49.796875" customWidth="1"/>
    <col min="4" max="4" width="18.19921875" bestFit="1" customWidth="1"/>
    <col min="5" max="5" width="25.796875" bestFit="1" customWidth="1"/>
    <col min="6" max="6" width="11.19921875" customWidth="1"/>
    <col min="7" max="7" width="11.3984375" bestFit="1" customWidth="1"/>
    <col min="8" max="8" width="23" bestFit="1" customWidth="1"/>
    <col min="9" max="9" width="15.19921875" customWidth="1"/>
    <col min="10" max="10" width="10.796875" customWidth="1"/>
    <col min="11" max="11" width="20.796875" bestFit="1" customWidth="1"/>
    <col min="12" max="12" width="10.796875" customWidth="1"/>
    <col min="13" max="13" width="20.796875" bestFit="1" customWidth="1"/>
    <col min="14" max="14" width="13.19921875" customWidth="1"/>
    <col min="15" max="15" width="23" bestFit="1" customWidth="1"/>
    <col min="16" max="16" width="16" customWidth="1"/>
    <col min="17" max="17" width="10.59765625" customWidth="1"/>
    <col min="18" max="18" width="9" customWidth="1"/>
    <col min="19" max="19" width="15" customWidth="1"/>
    <col min="20" max="22" width="10.59765625" customWidth="1"/>
  </cols>
  <sheetData>
    <row r="1" spans="1:23" s="1" customFormat="1" ht="40.5" customHeight="1">
      <c r="A1" s="1240" t="s">
        <v>0</v>
      </c>
      <c r="B1" s="1240"/>
      <c r="C1" s="1240"/>
      <c r="D1" s="1240"/>
      <c r="E1" s="1240"/>
      <c r="F1" s="1241" t="s">
        <v>1</v>
      </c>
      <c r="G1" s="1241"/>
      <c r="H1" s="1241"/>
      <c r="I1" s="1241"/>
      <c r="J1" s="1241"/>
      <c r="K1" s="1241"/>
      <c r="L1" s="1241"/>
      <c r="M1" s="3"/>
      <c r="N1" s="3"/>
      <c r="O1" s="3"/>
      <c r="P1" s="3"/>
    </row>
    <row r="2" spans="1:23" s="1" customFormat="1" ht="36.75" customHeight="1">
      <c r="A2" s="907" t="s">
        <v>2</v>
      </c>
      <c r="B2" s="980"/>
      <c r="C2" s="907"/>
      <c r="D2" s="907"/>
      <c r="E2" s="2"/>
      <c r="F2" s="1241" t="s">
        <v>3</v>
      </c>
      <c r="G2" s="1241"/>
      <c r="H2" s="1241"/>
      <c r="I2" s="1241"/>
      <c r="J2" s="1241"/>
      <c r="K2" s="1241"/>
      <c r="L2" s="1241"/>
      <c r="M2" s="3"/>
      <c r="N2" s="3"/>
      <c r="O2" s="3"/>
      <c r="P2" s="3"/>
    </row>
    <row r="3" spans="1:23" ht="21" customHeight="1">
      <c r="A3" s="1242" t="s">
        <v>4</v>
      </c>
      <c r="B3" s="1242"/>
      <c r="C3" s="1242"/>
      <c r="D3" s="1242"/>
      <c r="E3" s="4"/>
      <c r="F3" s="4"/>
      <c r="G3" s="5"/>
      <c r="H3" s="5"/>
      <c r="I3" s="5"/>
      <c r="J3" s="5"/>
      <c r="K3" s="5"/>
      <c r="L3" s="5"/>
      <c r="M3" s="5"/>
      <c r="N3" s="5"/>
      <c r="O3" s="5"/>
      <c r="P3" s="5"/>
    </row>
    <row r="4" spans="1:23" ht="33.75" customHeight="1" thickBot="1">
      <c r="A4" s="1243" t="s">
        <v>405</v>
      </c>
      <c r="B4" s="1243"/>
      <c r="C4" s="1243"/>
      <c r="D4" s="1243"/>
      <c r="E4" s="1243"/>
      <c r="F4" s="1243"/>
      <c r="G4" s="1243"/>
      <c r="H4" s="1243"/>
      <c r="I4" s="1243"/>
      <c r="J4" s="1243"/>
      <c r="K4" s="1243"/>
      <c r="L4" s="1243"/>
      <c r="M4" s="1243"/>
      <c r="N4" s="1243"/>
      <c r="O4" s="1243"/>
      <c r="P4" s="1243"/>
    </row>
    <row r="5" spans="1:23" ht="29.25" customHeight="1">
      <c r="A5" s="1230" t="s">
        <v>5</v>
      </c>
      <c r="B5" s="1232" t="s">
        <v>6</v>
      </c>
      <c r="C5" s="1233"/>
      <c r="D5" s="1236" t="s">
        <v>244</v>
      </c>
      <c r="E5" s="1005" t="s">
        <v>7</v>
      </c>
      <c r="F5" s="1230" t="s">
        <v>8</v>
      </c>
      <c r="G5" s="1238"/>
      <c r="H5" s="1239"/>
      <c r="I5" s="1230" t="s">
        <v>9</v>
      </c>
      <c r="J5" s="1238"/>
      <c r="K5" s="1239"/>
      <c r="L5" s="1230" t="s">
        <v>10</v>
      </c>
      <c r="M5" s="1239"/>
      <c r="N5" s="1230" t="s">
        <v>11</v>
      </c>
      <c r="O5" s="1239"/>
      <c r="P5" s="1244"/>
    </row>
    <row r="6" spans="1:23" ht="29.25" customHeight="1" thickBot="1">
      <c r="A6" s="1231"/>
      <c r="B6" s="1234"/>
      <c r="C6" s="1235"/>
      <c r="D6" s="1237"/>
      <c r="E6" s="1006" t="s">
        <v>12</v>
      </c>
      <c r="F6" s="1231" t="s">
        <v>13</v>
      </c>
      <c r="G6" s="1246"/>
      <c r="H6" s="1020" t="s">
        <v>14</v>
      </c>
      <c r="I6" s="993" t="s">
        <v>15</v>
      </c>
      <c r="J6" s="994" t="s">
        <v>16</v>
      </c>
      <c r="K6" s="995" t="s">
        <v>14</v>
      </c>
      <c r="L6" s="993" t="s">
        <v>17</v>
      </c>
      <c r="M6" s="995" t="s">
        <v>14</v>
      </c>
      <c r="N6" s="993" t="s">
        <v>18</v>
      </c>
      <c r="O6" s="995" t="s">
        <v>14</v>
      </c>
      <c r="P6" s="1245"/>
    </row>
    <row r="7" spans="1:23" ht="29.25" customHeight="1">
      <c r="A7" s="934" t="s">
        <v>19</v>
      </c>
      <c r="B7" s="997" t="s">
        <v>286</v>
      </c>
      <c r="C7" s="935" t="s">
        <v>162</v>
      </c>
      <c r="D7" s="936"/>
      <c r="E7" s="1007"/>
      <c r="F7" s="1021"/>
      <c r="G7" s="936"/>
      <c r="H7" s="1022">
        <f>SUM(H8:H25)</f>
        <v>6866.9562790697664</v>
      </c>
      <c r="I7" s="1031"/>
      <c r="J7" s="937"/>
      <c r="K7" s="1022">
        <f t="shared" ref="K7:O7" si="0">SUM(K8:K25)</f>
        <v>0</v>
      </c>
      <c r="L7" s="1042"/>
      <c r="M7" s="1022">
        <f t="shared" si="0"/>
        <v>3105.1162790697672</v>
      </c>
      <c r="N7" s="1042"/>
      <c r="O7" s="1022">
        <f t="shared" si="0"/>
        <v>3761.84</v>
      </c>
      <c r="P7" s="1046"/>
    </row>
    <row r="8" spans="1:23" ht="25.5">
      <c r="A8" s="897">
        <v>1</v>
      </c>
      <c r="B8" s="1001" t="s">
        <v>287</v>
      </c>
      <c r="C8" s="898" t="s">
        <v>163</v>
      </c>
      <c r="D8" s="889"/>
      <c r="E8" s="1017">
        <v>0.44</v>
      </c>
      <c r="F8" s="1028">
        <v>0</v>
      </c>
      <c r="G8" s="939" t="s">
        <v>173</v>
      </c>
      <c r="H8" s="1029">
        <f>F8*E8</f>
        <v>0</v>
      </c>
      <c r="I8" s="1040">
        <f>E8</f>
        <v>0.44</v>
      </c>
      <c r="J8" s="938"/>
      <c r="K8" s="1029">
        <f>J8*I8</f>
        <v>0</v>
      </c>
      <c r="L8" s="1028"/>
      <c r="M8" s="1029">
        <f>E8*L8</f>
        <v>0</v>
      </c>
      <c r="N8" s="1028">
        <f t="shared" ref="N8:N25" si="1">F8+J8-L8</f>
        <v>0</v>
      </c>
      <c r="O8" s="1029">
        <f t="shared" ref="O8:O25" si="2">H8+K8-M8</f>
        <v>0</v>
      </c>
      <c r="P8" s="1059"/>
    </row>
    <row r="9" spans="1:23" ht="25.5">
      <c r="A9" s="897">
        <v>2</v>
      </c>
      <c r="B9" s="1001" t="s">
        <v>288</v>
      </c>
      <c r="C9" s="898" t="s">
        <v>164</v>
      </c>
      <c r="D9" s="889"/>
      <c r="E9" s="1017">
        <v>0.44</v>
      </c>
      <c r="F9" s="1028">
        <v>2000</v>
      </c>
      <c r="G9" s="939" t="s">
        <v>173</v>
      </c>
      <c r="H9" s="1029">
        <f>F9*E9</f>
        <v>880</v>
      </c>
      <c r="I9" s="1040">
        <v>28</v>
      </c>
      <c r="J9" s="938"/>
      <c r="K9" s="1029">
        <f>J9*I9</f>
        <v>0</v>
      </c>
      <c r="L9" s="1028"/>
      <c r="M9" s="1029">
        <f>E9*L9</f>
        <v>0</v>
      </c>
      <c r="N9" s="1028">
        <f t="shared" si="1"/>
        <v>2000</v>
      </c>
      <c r="O9" s="1029">
        <f t="shared" si="2"/>
        <v>880</v>
      </c>
      <c r="P9" s="1059"/>
    </row>
    <row r="10" spans="1:23" ht="25.5">
      <c r="A10" s="897">
        <v>3</v>
      </c>
      <c r="B10" s="1001" t="s">
        <v>382</v>
      </c>
      <c r="C10" s="898" t="s">
        <v>165</v>
      </c>
      <c r="D10" s="889"/>
      <c r="E10" s="1017">
        <v>0.71099999999999997</v>
      </c>
      <c r="F10" s="1028">
        <v>2000</v>
      </c>
      <c r="G10" s="939" t="s">
        <v>173</v>
      </c>
      <c r="H10" s="1029">
        <f t="shared" ref="H10:H17" si="3">F10*E10</f>
        <v>1422</v>
      </c>
      <c r="I10" s="1040">
        <f>E10</f>
        <v>0.71099999999999997</v>
      </c>
      <c r="J10" s="938"/>
      <c r="K10" s="1029">
        <f t="shared" ref="K10:K42" si="4">J10*I10</f>
        <v>0</v>
      </c>
      <c r="L10" s="1028"/>
      <c r="M10" s="1029">
        <f t="shared" ref="M10:M17" si="5">E10*L10</f>
        <v>0</v>
      </c>
      <c r="N10" s="1028">
        <f t="shared" si="1"/>
        <v>2000</v>
      </c>
      <c r="O10" s="1029">
        <f t="shared" si="2"/>
        <v>1422</v>
      </c>
      <c r="P10" s="1059"/>
      <c r="R10" t="s">
        <v>240</v>
      </c>
      <c r="S10" t="s">
        <v>239</v>
      </c>
      <c r="W10">
        <v>23.9</v>
      </c>
    </row>
    <row r="11" spans="1:23" ht="25.5">
      <c r="A11" s="897">
        <v>4</v>
      </c>
      <c r="B11" s="1001" t="s">
        <v>383</v>
      </c>
      <c r="C11" s="898" t="s">
        <v>166</v>
      </c>
      <c r="D11" s="889"/>
      <c r="E11" s="1017">
        <v>0.71099999999999997</v>
      </c>
      <c r="F11" s="1028">
        <v>600</v>
      </c>
      <c r="G11" s="939" t="s">
        <v>173</v>
      </c>
      <c r="H11" s="1029">
        <f t="shared" si="3"/>
        <v>426.59999999999997</v>
      </c>
      <c r="I11" s="1040">
        <f t="shared" ref="I11:I24" si="6">E11</f>
        <v>0.71099999999999997</v>
      </c>
      <c r="J11" s="938"/>
      <c r="K11" s="1029">
        <f t="shared" si="4"/>
        <v>0</v>
      </c>
      <c r="L11" s="1028"/>
      <c r="M11" s="1029">
        <f t="shared" si="5"/>
        <v>0</v>
      </c>
      <c r="N11" s="1028">
        <f t="shared" si="1"/>
        <v>600</v>
      </c>
      <c r="O11" s="1029">
        <f t="shared" si="2"/>
        <v>426.59999999999997</v>
      </c>
      <c r="P11" s="1059"/>
    </row>
    <row r="12" spans="1:23" ht="25.5">
      <c r="A12" s="897">
        <v>5</v>
      </c>
      <c r="B12" s="1001" t="s">
        <v>289</v>
      </c>
      <c r="C12" s="898" t="s">
        <v>150</v>
      </c>
      <c r="D12" s="889"/>
      <c r="E12" s="1017">
        <v>12</v>
      </c>
      <c r="F12" s="1028">
        <v>2</v>
      </c>
      <c r="G12" s="939" t="s">
        <v>23</v>
      </c>
      <c r="H12" s="1029">
        <f t="shared" si="3"/>
        <v>24</v>
      </c>
      <c r="I12" s="1040">
        <f t="shared" si="6"/>
        <v>12</v>
      </c>
      <c r="J12" s="938"/>
      <c r="K12" s="1029">
        <f t="shared" si="4"/>
        <v>0</v>
      </c>
      <c r="L12" s="1028"/>
      <c r="M12" s="1029">
        <f>E12*L12</f>
        <v>0</v>
      </c>
      <c r="N12" s="1028">
        <f t="shared" si="1"/>
        <v>2</v>
      </c>
      <c r="O12" s="1029">
        <f t="shared" si="2"/>
        <v>24</v>
      </c>
      <c r="P12" s="1059"/>
    </row>
    <row r="13" spans="1:23" ht="25.5">
      <c r="A13" s="897">
        <v>6</v>
      </c>
      <c r="B13" s="1001" t="s">
        <v>290</v>
      </c>
      <c r="C13" s="898" t="s">
        <v>44</v>
      </c>
      <c r="D13" s="889"/>
      <c r="E13" s="1017">
        <v>5</v>
      </c>
      <c r="F13" s="1028">
        <v>2</v>
      </c>
      <c r="G13" s="939" t="s">
        <v>23</v>
      </c>
      <c r="H13" s="1029">
        <f t="shared" si="3"/>
        <v>10</v>
      </c>
      <c r="I13" s="1040">
        <f t="shared" si="6"/>
        <v>5</v>
      </c>
      <c r="J13" s="938"/>
      <c r="K13" s="1029">
        <f t="shared" si="4"/>
        <v>0</v>
      </c>
      <c r="L13" s="1028"/>
      <c r="M13" s="1029">
        <f t="shared" si="5"/>
        <v>0</v>
      </c>
      <c r="N13" s="1028">
        <f t="shared" si="1"/>
        <v>2</v>
      </c>
      <c r="O13" s="1029">
        <f t="shared" si="2"/>
        <v>10</v>
      </c>
      <c r="P13" s="1059"/>
    </row>
    <row r="14" spans="1:23" ht="25.5">
      <c r="A14" s="897">
        <v>7</v>
      </c>
      <c r="B14" s="1001" t="s">
        <v>291</v>
      </c>
      <c r="C14" s="898" t="s">
        <v>167</v>
      </c>
      <c r="D14" s="889"/>
      <c r="E14" s="1017">
        <v>8.5</v>
      </c>
      <c r="F14" s="1028">
        <v>20</v>
      </c>
      <c r="G14" s="939" t="s">
        <v>174</v>
      </c>
      <c r="H14" s="1029">
        <f t="shared" si="3"/>
        <v>170</v>
      </c>
      <c r="I14" s="1040">
        <f t="shared" si="6"/>
        <v>8.5</v>
      </c>
      <c r="J14" s="938"/>
      <c r="K14" s="1029">
        <f t="shared" si="4"/>
        <v>0</v>
      </c>
      <c r="L14" s="1028"/>
      <c r="M14" s="1029">
        <f t="shared" si="5"/>
        <v>0</v>
      </c>
      <c r="N14" s="1028">
        <f t="shared" si="1"/>
        <v>20</v>
      </c>
      <c r="O14" s="1029">
        <f t="shared" si="2"/>
        <v>170</v>
      </c>
      <c r="P14" s="1059"/>
    </row>
    <row r="15" spans="1:23" ht="25.5">
      <c r="A15" s="897">
        <v>8</v>
      </c>
      <c r="B15" s="1001" t="s">
        <v>292</v>
      </c>
      <c r="C15" s="898" t="s">
        <v>168</v>
      </c>
      <c r="D15" s="889"/>
      <c r="E15" s="1017">
        <v>3.5</v>
      </c>
      <c r="F15" s="1028">
        <v>0</v>
      </c>
      <c r="G15" s="939" t="s">
        <v>174</v>
      </c>
      <c r="H15" s="1029">
        <f t="shared" si="3"/>
        <v>0</v>
      </c>
      <c r="I15" s="1040">
        <f t="shared" si="6"/>
        <v>3.5</v>
      </c>
      <c r="J15" s="938"/>
      <c r="K15" s="1029">
        <f>J15*I15</f>
        <v>0</v>
      </c>
      <c r="L15" s="1028"/>
      <c r="M15" s="1029">
        <f t="shared" si="5"/>
        <v>0</v>
      </c>
      <c r="N15" s="1028">
        <f t="shared" si="1"/>
        <v>0</v>
      </c>
      <c r="O15" s="1029">
        <f t="shared" si="2"/>
        <v>0</v>
      </c>
      <c r="P15" s="1059"/>
    </row>
    <row r="16" spans="1:23" ht="25.5">
      <c r="A16" s="897">
        <v>9</v>
      </c>
      <c r="B16" s="1001" t="s">
        <v>293</v>
      </c>
      <c r="C16" s="898" t="s">
        <v>169</v>
      </c>
      <c r="D16" s="889"/>
      <c r="E16" s="1017">
        <v>75</v>
      </c>
      <c r="F16" s="1028">
        <v>2</v>
      </c>
      <c r="G16" s="939" t="s">
        <v>152</v>
      </c>
      <c r="H16" s="1029">
        <f t="shared" si="3"/>
        <v>150</v>
      </c>
      <c r="I16" s="1040">
        <v>15</v>
      </c>
      <c r="J16" s="938"/>
      <c r="K16" s="1029">
        <f t="shared" si="4"/>
        <v>0</v>
      </c>
      <c r="L16" s="1028"/>
      <c r="M16" s="1029">
        <f>I16*L16</f>
        <v>0</v>
      </c>
      <c r="N16" s="1028">
        <f t="shared" si="1"/>
        <v>2</v>
      </c>
      <c r="O16" s="1029">
        <f t="shared" si="2"/>
        <v>150</v>
      </c>
      <c r="P16" s="1059"/>
    </row>
    <row r="17" spans="1:16" ht="25.5">
      <c r="A17" s="897">
        <v>10</v>
      </c>
      <c r="B17" s="1001" t="s">
        <v>384</v>
      </c>
      <c r="C17" s="898" t="s">
        <v>170</v>
      </c>
      <c r="D17" s="889"/>
      <c r="E17" s="1017">
        <v>5</v>
      </c>
      <c r="F17" s="1028">
        <v>10</v>
      </c>
      <c r="G17" s="939" t="s">
        <v>175</v>
      </c>
      <c r="H17" s="1029">
        <f t="shared" si="3"/>
        <v>50</v>
      </c>
      <c r="I17" s="1040">
        <f t="shared" si="6"/>
        <v>5</v>
      </c>
      <c r="J17" s="938"/>
      <c r="K17" s="1029">
        <f t="shared" si="4"/>
        <v>0</v>
      </c>
      <c r="L17" s="1028"/>
      <c r="M17" s="1029">
        <f t="shared" si="5"/>
        <v>0</v>
      </c>
      <c r="N17" s="1028">
        <f t="shared" si="1"/>
        <v>10</v>
      </c>
      <c r="O17" s="1029">
        <f t="shared" si="2"/>
        <v>50</v>
      </c>
      <c r="P17" s="1059"/>
    </row>
    <row r="18" spans="1:16" ht="25.5">
      <c r="A18" s="897">
        <v>11</v>
      </c>
      <c r="B18" s="1001" t="s">
        <v>401</v>
      </c>
      <c r="C18" s="898" t="s">
        <v>171</v>
      </c>
      <c r="D18" s="889"/>
      <c r="E18" s="1017">
        <v>13.76</v>
      </c>
      <c r="F18" s="1028">
        <v>24</v>
      </c>
      <c r="G18" s="939" t="s">
        <v>176</v>
      </c>
      <c r="H18" s="1029">
        <f t="shared" ref="H18:H24" si="7">F18*E18</f>
        <v>330.24</v>
      </c>
      <c r="I18" s="1040">
        <f t="shared" si="6"/>
        <v>13.76</v>
      </c>
      <c r="J18" s="938"/>
      <c r="K18" s="1029">
        <f>J18*I18</f>
        <v>0</v>
      </c>
      <c r="L18" s="1028"/>
      <c r="M18" s="1029">
        <f t="shared" ref="M18:M25" si="8">E18*L18</f>
        <v>0</v>
      </c>
      <c r="N18" s="1028">
        <f t="shared" si="1"/>
        <v>24</v>
      </c>
      <c r="O18" s="1029">
        <f t="shared" si="2"/>
        <v>330.24</v>
      </c>
      <c r="P18" s="1059"/>
    </row>
    <row r="19" spans="1:16" ht="25.5">
      <c r="A19" s="897">
        <v>12</v>
      </c>
      <c r="B19" s="1001" t="s">
        <v>402</v>
      </c>
      <c r="C19" s="898" t="s">
        <v>172</v>
      </c>
      <c r="D19" s="889"/>
      <c r="E19" s="1017">
        <v>13</v>
      </c>
      <c r="F19" s="1028">
        <v>23</v>
      </c>
      <c r="G19" s="939" t="s">
        <v>176</v>
      </c>
      <c r="H19" s="1029">
        <f t="shared" si="7"/>
        <v>299</v>
      </c>
      <c r="I19" s="1040">
        <f t="shared" ref="I19:I23" si="9">E19</f>
        <v>13</v>
      </c>
      <c r="J19" s="938"/>
      <c r="K19" s="1029">
        <f t="shared" ref="K19:K23" si="10">J19*I19</f>
        <v>0</v>
      </c>
      <c r="L19" s="1028"/>
      <c r="M19" s="1029">
        <f t="shared" si="8"/>
        <v>0</v>
      </c>
      <c r="N19" s="1028">
        <f t="shared" ref="N19:N23" si="11">F19+J19-L19</f>
        <v>23</v>
      </c>
      <c r="O19" s="1029">
        <f t="shared" ref="O19:O23" si="12">H19+K19-M19</f>
        <v>299</v>
      </c>
      <c r="P19" s="1059"/>
    </row>
    <row r="20" spans="1:16" ht="25.5">
      <c r="A20" s="897">
        <v>13</v>
      </c>
      <c r="B20" s="1001" t="s">
        <v>407</v>
      </c>
      <c r="C20" s="898" t="s">
        <v>413</v>
      </c>
      <c r="D20" s="889"/>
      <c r="E20" s="1017">
        <v>32.093023255813954</v>
      </c>
      <c r="F20" s="1028">
        <v>4</v>
      </c>
      <c r="G20" s="939" t="s">
        <v>25</v>
      </c>
      <c r="H20" s="1029">
        <f t="shared" si="7"/>
        <v>128.37209302325581</v>
      </c>
      <c r="I20" s="1040">
        <f t="shared" ref="I20:I21" si="13">E20</f>
        <v>32.093023255813954</v>
      </c>
      <c r="J20" s="938"/>
      <c r="K20" s="1029">
        <f t="shared" ref="K20:K21" si="14">J20*I20</f>
        <v>0</v>
      </c>
      <c r="L20" s="1028">
        <v>4</v>
      </c>
      <c r="M20" s="1029">
        <f t="shared" si="8"/>
        <v>128.37209302325581</v>
      </c>
      <c r="N20" s="1028">
        <f t="shared" ref="N20:N21" si="15">F20+J20-L20</f>
        <v>0</v>
      </c>
      <c r="O20" s="1029">
        <f t="shared" ref="O20:O21" si="16">H20+K20-M20</f>
        <v>0</v>
      </c>
      <c r="P20" s="1059"/>
    </row>
    <row r="21" spans="1:16" ht="25.5">
      <c r="A21" s="897">
        <v>14</v>
      </c>
      <c r="B21" s="1001" t="s">
        <v>408</v>
      </c>
      <c r="C21" s="898" t="s">
        <v>412</v>
      </c>
      <c r="D21" s="889"/>
      <c r="E21" s="1017">
        <v>65.116279069767444</v>
      </c>
      <c r="F21" s="1028">
        <v>4</v>
      </c>
      <c r="G21" s="939" t="s">
        <v>25</v>
      </c>
      <c r="H21" s="1029">
        <f t="shared" si="7"/>
        <v>260.46511627906978</v>
      </c>
      <c r="I21" s="1040">
        <f t="shared" si="13"/>
        <v>65.116279069767444</v>
      </c>
      <c r="J21" s="938"/>
      <c r="K21" s="1029">
        <f t="shared" si="14"/>
        <v>0</v>
      </c>
      <c r="L21" s="1028">
        <v>4</v>
      </c>
      <c r="M21" s="1029">
        <f t="shared" si="8"/>
        <v>260.46511627906978</v>
      </c>
      <c r="N21" s="1028">
        <f t="shared" si="15"/>
        <v>0</v>
      </c>
      <c r="O21" s="1029">
        <f t="shared" si="16"/>
        <v>0</v>
      </c>
      <c r="P21" s="1059"/>
    </row>
    <row r="22" spans="1:16" ht="25.5">
      <c r="A22" s="897">
        <v>15</v>
      </c>
      <c r="B22" s="1001" t="s">
        <v>409</v>
      </c>
      <c r="C22" s="898" t="s">
        <v>414</v>
      </c>
      <c r="D22" s="889"/>
      <c r="E22" s="1017">
        <v>139.53488372093022</v>
      </c>
      <c r="F22" s="1028">
        <v>4</v>
      </c>
      <c r="G22" s="939" t="s">
        <v>25</v>
      </c>
      <c r="H22" s="1029">
        <f t="shared" si="7"/>
        <v>558.1395348837209</v>
      </c>
      <c r="I22" s="1040">
        <f t="shared" si="9"/>
        <v>139.53488372093022</v>
      </c>
      <c r="J22" s="938"/>
      <c r="K22" s="1029">
        <f t="shared" si="10"/>
        <v>0</v>
      </c>
      <c r="L22" s="1028">
        <v>4</v>
      </c>
      <c r="M22" s="1029">
        <f t="shared" si="8"/>
        <v>558.1395348837209</v>
      </c>
      <c r="N22" s="1028">
        <f t="shared" si="11"/>
        <v>0</v>
      </c>
      <c r="O22" s="1029">
        <f t="shared" si="12"/>
        <v>0</v>
      </c>
      <c r="P22" s="1059"/>
    </row>
    <row r="23" spans="1:16" ht="25.5">
      <c r="A23" s="897">
        <v>16</v>
      </c>
      <c r="B23" s="1001" t="s">
        <v>410</v>
      </c>
      <c r="C23" s="898" t="s">
        <v>415</v>
      </c>
      <c r="D23" s="889"/>
      <c r="E23" s="1017">
        <v>232.55813953488371</v>
      </c>
      <c r="F23" s="1028">
        <v>4</v>
      </c>
      <c r="G23" s="939" t="s">
        <v>25</v>
      </c>
      <c r="H23" s="1029">
        <f t="shared" si="7"/>
        <v>930.23255813953483</v>
      </c>
      <c r="I23" s="1040">
        <f t="shared" si="9"/>
        <v>232.55813953488371</v>
      </c>
      <c r="J23" s="938"/>
      <c r="K23" s="1029">
        <f t="shared" si="10"/>
        <v>0</v>
      </c>
      <c r="L23" s="1028">
        <v>4</v>
      </c>
      <c r="M23" s="1029">
        <f t="shared" si="8"/>
        <v>930.23255813953483</v>
      </c>
      <c r="N23" s="1028">
        <f t="shared" si="11"/>
        <v>0</v>
      </c>
      <c r="O23" s="1029">
        <f t="shared" si="12"/>
        <v>0</v>
      </c>
      <c r="P23" s="1059"/>
    </row>
    <row r="24" spans="1:16" ht="25.5">
      <c r="A24" s="897">
        <v>17</v>
      </c>
      <c r="B24" s="1001" t="s">
        <v>411</v>
      </c>
      <c r="C24" s="898" t="s">
        <v>416</v>
      </c>
      <c r="D24" s="889"/>
      <c r="E24" s="1017">
        <v>306.97674418604652</v>
      </c>
      <c r="F24" s="1028">
        <v>4</v>
      </c>
      <c r="G24" s="939" t="s">
        <v>25</v>
      </c>
      <c r="H24" s="1029">
        <f t="shared" si="7"/>
        <v>1227.9069767441861</v>
      </c>
      <c r="I24" s="1040">
        <f t="shared" si="6"/>
        <v>306.97674418604652</v>
      </c>
      <c r="J24" s="938"/>
      <c r="K24" s="1029">
        <f t="shared" ref="K24:K25" si="17">J24*I24</f>
        <v>0</v>
      </c>
      <c r="L24" s="1028">
        <v>4</v>
      </c>
      <c r="M24" s="1029">
        <f t="shared" si="8"/>
        <v>1227.9069767441861</v>
      </c>
      <c r="N24" s="1028">
        <f t="shared" si="1"/>
        <v>0</v>
      </c>
      <c r="O24" s="1029">
        <f t="shared" si="2"/>
        <v>0</v>
      </c>
      <c r="P24" s="1059"/>
    </row>
    <row r="25" spans="1:16" ht="25.5" hidden="1">
      <c r="A25" s="897"/>
      <c r="B25" s="1001"/>
      <c r="C25" s="898"/>
      <c r="D25" s="889"/>
      <c r="E25" s="1017"/>
      <c r="F25" s="1028">
        <v>0</v>
      </c>
      <c r="G25" s="939"/>
      <c r="H25" s="1029"/>
      <c r="I25" s="1040"/>
      <c r="J25" s="938"/>
      <c r="K25" s="1029">
        <f t="shared" si="17"/>
        <v>0</v>
      </c>
      <c r="L25" s="1028"/>
      <c r="M25" s="1029">
        <f t="shared" si="8"/>
        <v>0</v>
      </c>
      <c r="N25" s="1028">
        <f t="shared" si="1"/>
        <v>0</v>
      </c>
      <c r="O25" s="1029">
        <f t="shared" si="2"/>
        <v>0</v>
      </c>
      <c r="P25" s="1059"/>
    </row>
    <row r="26" spans="1:16" ht="27.75" customHeight="1">
      <c r="A26" s="932" t="s">
        <v>26</v>
      </c>
      <c r="B26" s="1002" t="s">
        <v>377</v>
      </c>
      <c r="C26" s="930" t="s">
        <v>177</v>
      </c>
      <c r="D26" s="931"/>
      <c r="E26" s="1010"/>
      <c r="F26" s="929"/>
      <c r="G26" s="931"/>
      <c r="H26" s="933">
        <f>SUM(H27:H52)</f>
        <v>9093.6972093023269</v>
      </c>
      <c r="I26" s="1033"/>
      <c r="J26" s="932">
        <v>0</v>
      </c>
      <c r="K26" s="933">
        <f>SUM(K27:K52)</f>
        <v>1375.3488372093025</v>
      </c>
      <c r="L26" s="929"/>
      <c r="M26" s="933">
        <f>SUM(M27:M52)</f>
        <v>903.84534883720926</v>
      </c>
      <c r="N26" s="929"/>
      <c r="O26" s="933">
        <f>SUM(O27:O52)</f>
        <v>9565.2006976744178</v>
      </c>
      <c r="P26" s="1048"/>
    </row>
    <row r="27" spans="1:16" ht="25.5">
      <c r="A27" s="897">
        <v>1</v>
      </c>
      <c r="B27" s="1001" t="s">
        <v>296</v>
      </c>
      <c r="C27" s="898" t="s">
        <v>178</v>
      </c>
      <c r="D27" s="1017"/>
      <c r="E27" s="1017">
        <v>5.3488372093023253</v>
      </c>
      <c r="F27" s="1028">
        <v>185</v>
      </c>
      <c r="G27" s="939" t="s">
        <v>152</v>
      </c>
      <c r="H27" s="1029">
        <f>F27*E27</f>
        <v>989.53488372093022</v>
      </c>
      <c r="I27" s="1040">
        <f>E27</f>
        <v>5.3488372093023253</v>
      </c>
      <c r="J27" s="938">
        <v>22</v>
      </c>
      <c r="K27" s="1029">
        <f>J27*I27</f>
        <v>117.67441860465115</v>
      </c>
      <c r="L27" s="1028"/>
      <c r="M27" s="1029">
        <f>E27*L27</f>
        <v>0</v>
      </c>
      <c r="N27" s="1028">
        <f>F27+J27-L27</f>
        <v>207</v>
      </c>
      <c r="O27" s="1029">
        <f t="shared" ref="O27:O48" si="18">H27+K27-M27</f>
        <v>1107.2093023255813</v>
      </c>
      <c r="P27" s="1059"/>
    </row>
    <row r="28" spans="1:16" ht="25.5">
      <c r="A28" s="897">
        <v>2</v>
      </c>
      <c r="B28" s="1001" t="s">
        <v>297</v>
      </c>
      <c r="C28" s="898" t="s">
        <v>179</v>
      </c>
      <c r="D28" s="889"/>
      <c r="E28" s="1017">
        <v>5.3488372093023253</v>
      </c>
      <c r="F28" s="1028">
        <v>0</v>
      </c>
      <c r="G28" s="939" t="s">
        <v>152</v>
      </c>
      <c r="H28" s="1029">
        <f>F28*E28</f>
        <v>0</v>
      </c>
      <c r="I28" s="1040">
        <f>E28</f>
        <v>5.3488372093023253</v>
      </c>
      <c r="J28" s="938">
        <v>22</v>
      </c>
      <c r="K28" s="1029">
        <f>J28*I28</f>
        <v>117.67441860465115</v>
      </c>
      <c r="L28" s="1028"/>
      <c r="M28" s="1029">
        <f>E28*L28</f>
        <v>0</v>
      </c>
      <c r="N28" s="1028">
        <f t="shared" ref="N28:N52" si="19">F28+J28-L28</f>
        <v>22</v>
      </c>
      <c r="O28" s="1029">
        <f t="shared" si="18"/>
        <v>117.67441860465115</v>
      </c>
      <c r="P28" s="1059"/>
    </row>
    <row r="29" spans="1:16" ht="25.5">
      <c r="A29" s="897">
        <v>3</v>
      </c>
      <c r="B29" s="1001" t="s">
        <v>298</v>
      </c>
      <c r="C29" s="898" t="s">
        <v>180</v>
      </c>
      <c r="D29" s="889"/>
      <c r="E29" s="1017">
        <v>5.3488372093023253</v>
      </c>
      <c r="F29" s="1028">
        <v>0</v>
      </c>
      <c r="G29" s="939" t="s">
        <v>152</v>
      </c>
      <c r="H29" s="1029">
        <f t="shared" ref="H29:H52" si="20">F29*E29</f>
        <v>0</v>
      </c>
      <c r="I29" s="1040">
        <f t="shared" ref="I29:I42" si="21">E29</f>
        <v>5.3488372093023253</v>
      </c>
      <c r="J29" s="938">
        <v>21</v>
      </c>
      <c r="K29" s="1029">
        <f t="shared" si="4"/>
        <v>112.32558139534883</v>
      </c>
      <c r="L29" s="1028"/>
      <c r="M29" s="1029">
        <f t="shared" ref="M29:M38" si="22">E29*L29</f>
        <v>0</v>
      </c>
      <c r="N29" s="1028">
        <f t="shared" si="19"/>
        <v>21</v>
      </c>
      <c r="O29" s="1029">
        <f t="shared" si="18"/>
        <v>112.32558139534883</v>
      </c>
      <c r="P29" s="1059"/>
    </row>
    <row r="30" spans="1:16" ht="25.5">
      <c r="A30" s="897">
        <v>4</v>
      </c>
      <c r="B30" s="1001" t="s">
        <v>299</v>
      </c>
      <c r="C30" s="898" t="s">
        <v>181</v>
      </c>
      <c r="D30" s="889"/>
      <c r="E30" s="1017">
        <v>5.3488372093023253</v>
      </c>
      <c r="F30" s="1028">
        <v>0</v>
      </c>
      <c r="G30" s="939" t="s">
        <v>152</v>
      </c>
      <c r="H30" s="1029">
        <f t="shared" si="20"/>
        <v>0</v>
      </c>
      <c r="I30" s="1040">
        <f t="shared" si="21"/>
        <v>5.3488372093023253</v>
      </c>
      <c r="J30" s="938">
        <v>21</v>
      </c>
      <c r="K30" s="1029">
        <f t="shared" si="4"/>
        <v>112.32558139534883</v>
      </c>
      <c r="L30" s="1028"/>
      <c r="M30" s="1029">
        <f>E30*L30</f>
        <v>0</v>
      </c>
      <c r="N30" s="1028">
        <f t="shared" si="19"/>
        <v>21</v>
      </c>
      <c r="O30" s="1029">
        <f t="shared" si="18"/>
        <v>112.32558139534883</v>
      </c>
      <c r="P30" s="1059"/>
    </row>
    <row r="31" spans="1:16" ht="25.5">
      <c r="A31" s="897">
        <v>5</v>
      </c>
      <c r="B31" s="1001" t="s">
        <v>300</v>
      </c>
      <c r="C31" s="898" t="s">
        <v>424</v>
      </c>
      <c r="D31" s="1017"/>
      <c r="E31" s="1017">
        <f>12500000/21500/50</f>
        <v>11.627906976744187</v>
      </c>
      <c r="F31" s="1028">
        <v>0</v>
      </c>
      <c r="G31" s="939" t="s">
        <v>152</v>
      </c>
      <c r="H31" s="1029">
        <f t="shared" si="20"/>
        <v>0</v>
      </c>
      <c r="I31" s="1040">
        <f t="shared" si="21"/>
        <v>11.627906976744187</v>
      </c>
      <c r="J31" s="938">
        <v>10</v>
      </c>
      <c r="K31" s="1029">
        <f t="shared" si="4"/>
        <v>116.27906976744187</v>
      </c>
      <c r="L31" s="1028">
        <v>10</v>
      </c>
      <c r="M31" s="1029">
        <f t="shared" si="22"/>
        <v>116.27906976744187</v>
      </c>
      <c r="N31" s="1028">
        <f t="shared" si="19"/>
        <v>0</v>
      </c>
      <c r="O31" s="1029">
        <f t="shared" si="18"/>
        <v>0</v>
      </c>
      <c r="P31" s="1059"/>
    </row>
    <row r="32" spans="1:16" ht="25.5">
      <c r="A32" s="897">
        <v>6</v>
      </c>
      <c r="B32" s="1001" t="s">
        <v>301</v>
      </c>
      <c r="C32" s="898" t="s">
        <v>278</v>
      </c>
      <c r="D32" s="889"/>
      <c r="E32" s="1017">
        <v>7.2</v>
      </c>
      <c r="F32" s="1028">
        <v>0</v>
      </c>
      <c r="G32" s="939" t="s">
        <v>152</v>
      </c>
      <c r="H32" s="1029"/>
      <c r="I32" s="1040">
        <f t="shared" si="21"/>
        <v>7.2</v>
      </c>
      <c r="J32" s="938"/>
      <c r="K32" s="1029">
        <f t="shared" si="4"/>
        <v>0</v>
      </c>
      <c r="L32" s="1028"/>
      <c r="M32" s="1029">
        <f t="shared" si="22"/>
        <v>0</v>
      </c>
      <c r="N32" s="1028">
        <f t="shared" si="19"/>
        <v>0</v>
      </c>
      <c r="O32" s="1029">
        <f t="shared" si="18"/>
        <v>0</v>
      </c>
      <c r="P32" s="1059"/>
    </row>
    <row r="33" spans="1:16" ht="25.5">
      <c r="A33" s="897">
        <v>7</v>
      </c>
      <c r="B33" s="1001" t="s">
        <v>302</v>
      </c>
      <c r="C33" s="898" t="s">
        <v>425</v>
      </c>
      <c r="D33" s="889"/>
      <c r="E33" s="1017">
        <f>12500000/21500/50</f>
        <v>11.627906976744187</v>
      </c>
      <c r="F33" s="1028">
        <v>55</v>
      </c>
      <c r="G33" s="939" t="s">
        <v>152</v>
      </c>
      <c r="H33" s="1029">
        <f t="shared" si="20"/>
        <v>639.53488372093034</v>
      </c>
      <c r="I33" s="1040">
        <f t="shared" si="21"/>
        <v>11.627906976744187</v>
      </c>
      <c r="J33" s="938">
        <v>10</v>
      </c>
      <c r="K33" s="1029">
        <f t="shared" si="4"/>
        <v>116.27906976744187</v>
      </c>
      <c r="L33" s="1028">
        <v>10</v>
      </c>
      <c r="M33" s="1029">
        <f t="shared" si="22"/>
        <v>116.27906976744187</v>
      </c>
      <c r="N33" s="1028">
        <f t="shared" si="19"/>
        <v>55</v>
      </c>
      <c r="O33" s="1029">
        <f t="shared" si="18"/>
        <v>639.53488372093034</v>
      </c>
      <c r="P33" s="1059"/>
    </row>
    <row r="34" spans="1:16" ht="25.5">
      <c r="A34" s="897">
        <v>8</v>
      </c>
      <c r="B34" s="1001" t="s">
        <v>303</v>
      </c>
      <c r="C34" s="898" t="s">
        <v>184</v>
      </c>
      <c r="D34" s="889"/>
      <c r="E34" s="1017">
        <f>12500000/21500/50</f>
        <v>11.627906976744187</v>
      </c>
      <c r="F34" s="1028">
        <v>28</v>
      </c>
      <c r="G34" s="939" t="s">
        <v>152</v>
      </c>
      <c r="H34" s="1029">
        <f t="shared" si="20"/>
        <v>325.58139534883725</v>
      </c>
      <c r="I34" s="1040">
        <f t="shared" si="21"/>
        <v>11.627906976744187</v>
      </c>
      <c r="J34" s="938">
        <v>10</v>
      </c>
      <c r="K34" s="1029">
        <f t="shared" si="4"/>
        <v>116.27906976744187</v>
      </c>
      <c r="L34" s="1028">
        <v>10</v>
      </c>
      <c r="M34" s="1029">
        <f t="shared" si="22"/>
        <v>116.27906976744187</v>
      </c>
      <c r="N34" s="1028">
        <f t="shared" si="19"/>
        <v>28</v>
      </c>
      <c r="O34" s="1029">
        <f t="shared" si="18"/>
        <v>325.58139534883725</v>
      </c>
      <c r="P34" s="1059"/>
    </row>
    <row r="35" spans="1:16" ht="25.5">
      <c r="A35" s="897">
        <v>9</v>
      </c>
      <c r="B35" s="1001" t="s">
        <v>304</v>
      </c>
      <c r="C35" s="898" t="s">
        <v>185</v>
      </c>
      <c r="D35" s="889"/>
      <c r="E35" s="1017">
        <v>7</v>
      </c>
      <c r="F35" s="1028">
        <v>48</v>
      </c>
      <c r="G35" s="939" t="s">
        <v>152</v>
      </c>
      <c r="H35" s="1029">
        <f t="shared" si="20"/>
        <v>336</v>
      </c>
      <c r="I35" s="1040">
        <f t="shared" si="21"/>
        <v>7</v>
      </c>
      <c r="J35" s="938"/>
      <c r="K35" s="1029">
        <f t="shared" si="4"/>
        <v>0</v>
      </c>
      <c r="L35" s="1028"/>
      <c r="M35" s="1029">
        <f>L35*E35</f>
        <v>0</v>
      </c>
      <c r="N35" s="1028">
        <f t="shared" si="19"/>
        <v>48</v>
      </c>
      <c r="O35" s="1029">
        <f t="shared" si="18"/>
        <v>336</v>
      </c>
      <c r="P35" s="1059"/>
    </row>
    <row r="36" spans="1:16" ht="25.5">
      <c r="A36" s="897">
        <v>10</v>
      </c>
      <c r="B36" s="1001" t="s">
        <v>305</v>
      </c>
      <c r="C36" s="898" t="s">
        <v>426</v>
      </c>
      <c r="D36" s="889"/>
      <c r="E36" s="1017">
        <f>12500000/21500/50</f>
        <v>11.627906976744187</v>
      </c>
      <c r="F36" s="1028">
        <v>100</v>
      </c>
      <c r="G36" s="939" t="s">
        <v>152</v>
      </c>
      <c r="H36" s="1029">
        <f t="shared" si="20"/>
        <v>1162.7906976744187</v>
      </c>
      <c r="I36" s="1040">
        <f t="shared" si="21"/>
        <v>11.627906976744187</v>
      </c>
      <c r="J36" s="938">
        <v>10</v>
      </c>
      <c r="K36" s="1029">
        <f t="shared" si="4"/>
        <v>116.27906976744187</v>
      </c>
      <c r="L36" s="1028">
        <v>10</v>
      </c>
      <c r="M36" s="1029">
        <f t="shared" si="22"/>
        <v>116.27906976744187</v>
      </c>
      <c r="N36" s="1028">
        <f t="shared" si="19"/>
        <v>100</v>
      </c>
      <c r="O36" s="1029">
        <f t="shared" si="18"/>
        <v>1162.7906976744187</v>
      </c>
      <c r="P36" s="1059"/>
    </row>
    <row r="37" spans="1:16" ht="25.5">
      <c r="A37" s="897">
        <v>11</v>
      </c>
      <c r="B37" s="1001" t="s">
        <v>306</v>
      </c>
      <c r="C37" s="898" t="s">
        <v>187</v>
      </c>
      <c r="D37" s="889"/>
      <c r="E37" s="1017">
        <v>7.63</v>
      </c>
      <c r="F37" s="1028">
        <v>80</v>
      </c>
      <c r="G37" s="939" t="s">
        <v>152</v>
      </c>
      <c r="H37" s="1029">
        <f t="shared" si="20"/>
        <v>610.4</v>
      </c>
      <c r="I37" s="1040">
        <f t="shared" si="21"/>
        <v>7.63</v>
      </c>
      <c r="J37" s="938"/>
      <c r="K37" s="1029">
        <f t="shared" si="4"/>
        <v>0</v>
      </c>
      <c r="L37" s="1028"/>
      <c r="M37" s="1029">
        <f t="shared" si="22"/>
        <v>0</v>
      </c>
      <c r="N37" s="1028">
        <f t="shared" si="19"/>
        <v>80</v>
      </c>
      <c r="O37" s="1029">
        <f t="shared" si="18"/>
        <v>610.4</v>
      </c>
      <c r="P37" s="1059"/>
    </row>
    <row r="38" spans="1:16" ht="25.5">
      <c r="A38" s="897">
        <v>12</v>
      </c>
      <c r="B38" s="1001" t="s">
        <v>307</v>
      </c>
      <c r="C38" s="898" t="s">
        <v>427</v>
      </c>
      <c r="D38" s="889"/>
      <c r="E38" s="1017">
        <f>12500000/21500/50</f>
        <v>11.627906976744187</v>
      </c>
      <c r="F38" s="1028">
        <v>50</v>
      </c>
      <c r="G38" s="939" t="s">
        <v>152</v>
      </c>
      <c r="H38" s="1029">
        <f t="shared" si="20"/>
        <v>581.39534883720933</v>
      </c>
      <c r="I38" s="1040">
        <f t="shared" si="21"/>
        <v>11.627906976744187</v>
      </c>
      <c r="J38" s="938">
        <v>10</v>
      </c>
      <c r="K38" s="1029">
        <f t="shared" si="4"/>
        <v>116.27906976744187</v>
      </c>
      <c r="L38" s="1028">
        <v>10</v>
      </c>
      <c r="M38" s="1029">
        <f t="shared" si="22"/>
        <v>116.27906976744187</v>
      </c>
      <c r="N38" s="1028">
        <f t="shared" si="19"/>
        <v>50</v>
      </c>
      <c r="O38" s="1029">
        <f t="shared" si="18"/>
        <v>581.39534883720933</v>
      </c>
      <c r="P38" s="1059"/>
    </row>
    <row r="39" spans="1:16" ht="25.5">
      <c r="A39" s="897">
        <v>13</v>
      </c>
      <c r="B39" s="1001" t="s">
        <v>308</v>
      </c>
      <c r="C39" s="898" t="s">
        <v>189</v>
      </c>
      <c r="D39" s="889"/>
      <c r="E39" s="1017">
        <v>8.58</v>
      </c>
      <c r="F39" s="1028">
        <v>35</v>
      </c>
      <c r="G39" s="939" t="s">
        <v>152</v>
      </c>
      <c r="H39" s="1029">
        <f t="shared" si="20"/>
        <v>300.3</v>
      </c>
      <c r="I39" s="1040">
        <f t="shared" si="21"/>
        <v>8.58</v>
      </c>
      <c r="J39" s="938"/>
      <c r="K39" s="1029">
        <f t="shared" si="4"/>
        <v>0</v>
      </c>
      <c r="L39" s="1028"/>
      <c r="M39" s="1029">
        <f>E39*L39</f>
        <v>0</v>
      </c>
      <c r="N39" s="1028">
        <f t="shared" si="19"/>
        <v>35</v>
      </c>
      <c r="O39" s="1029">
        <f t="shared" si="18"/>
        <v>300.3</v>
      </c>
      <c r="P39" s="1059"/>
    </row>
    <row r="40" spans="1:16" ht="25.5">
      <c r="A40" s="897">
        <v>14</v>
      </c>
      <c r="B40" s="1001" t="s">
        <v>309</v>
      </c>
      <c r="C40" s="898" t="s">
        <v>190</v>
      </c>
      <c r="D40" s="889"/>
      <c r="E40" s="1017">
        <v>24</v>
      </c>
      <c r="F40" s="1028">
        <v>0</v>
      </c>
      <c r="G40" s="939" t="s">
        <v>152</v>
      </c>
      <c r="H40" s="1029">
        <f t="shared" si="20"/>
        <v>0</v>
      </c>
      <c r="I40" s="1040">
        <f t="shared" si="21"/>
        <v>24</v>
      </c>
      <c r="J40" s="938"/>
      <c r="K40" s="1029">
        <f t="shared" si="4"/>
        <v>0</v>
      </c>
      <c r="L40" s="1028">
        <v>10</v>
      </c>
      <c r="M40" s="1029">
        <f t="shared" ref="M40:M52" si="23">E40*L40</f>
        <v>240</v>
      </c>
      <c r="N40" s="1028">
        <f t="shared" si="19"/>
        <v>-10</v>
      </c>
      <c r="O40" s="1029">
        <f>H40+K40-M40</f>
        <v>-240</v>
      </c>
      <c r="P40" s="1059"/>
    </row>
    <row r="41" spans="1:16" ht="25.5">
      <c r="A41" s="897">
        <v>15</v>
      </c>
      <c r="B41" s="1001" t="s">
        <v>310</v>
      </c>
      <c r="C41" s="898" t="s">
        <v>277</v>
      </c>
      <c r="D41" s="889"/>
      <c r="E41" s="1017">
        <v>13.5</v>
      </c>
      <c r="F41" s="1028">
        <v>0</v>
      </c>
      <c r="G41" s="939"/>
      <c r="H41" s="1029"/>
      <c r="I41" s="1040">
        <f t="shared" si="21"/>
        <v>13.5</v>
      </c>
      <c r="J41" s="938"/>
      <c r="K41" s="1029">
        <f t="shared" si="4"/>
        <v>0</v>
      </c>
      <c r="L41" s="1028"/>
      <c r="M41" s="1029">
        <f t="shared" si="23"/>
        <v>0</v>
      </c>
      <c r="N41" s="1028">
        <f t="shared" si="19"/>
        <v>0</v>
      </c>
      <c r="O41" s="1029">
        <f>H41+K41-M41</f>
        <v>0</v>
      </c>
      <c r="P41" s="1059"/>
    </row>
    <row r="42" spans="1:16" ht="25.5">
      <c r="A42" s="897">
        <v>16</v>
      </c>
      <c r="B42" s="1001"/>
      <c r="C42" s="898" t="s">
        <v>419</v>
      </c>
      <c r="D42" s="889"/>
      <c r="E42" s="1017">
        <f>7000000/21500/10</f>
        <v>32.558139534883722</v>
      </c>
      <c r="F42" s="1028">
        <v>0</v>
      </c>
      <c r="G42" s="939"/>
      <c r="H42" s="1029"/>
      <c r="I42" s="1040">
        <f t="shared" si="21"/>
        <v>32.558139534883722</v>
      </c>
      <c r="J42" s="938">
        <v>10</v>
      </c>
      <c r="K42" s="1029">
        <f t="shared" si="4"/>
        <v>325.58139534883719</v>
      </c>
      <c r="L42" s="1028"/>
      <c r="M42" s="1029">
        <f t="shared" si="23"/>
        <v>0</v>
      </c>
      <c r="N42" s="1028">
        <f t="shared" si="19"/>
        <v>10</v>
      </c>
      <c r="O42" s="1029">
        <f>H42+K42-M42</f>
        <v>325.58139534883719</v>
      </c>
      <c r="P42" s="1059"/>
    </row>
    <row r="43" spans="1:16" ht="25.5">
      <c r="A43" s="897">
        <v>17</v>
      </c>
      <c r="B43" s="1001" t="s">
        <v>311</v>
      </c>
      <c r="C43" s="898" t="s">
        <v>191</v>
      </c>
      <c r="D43" s="889"/>
      <c r="E43" s="1017">
        <v>16.489999999999998</v>
      </c>
      <c r="F43" s="1028">
        <v>25</v>
      </c>
      <c r="G43" s="939" t="s">
        <v>152</v>
      </c>
      <c r="H43" s="1029">
        <f t="shared" si="20"/>
        <v>412.24999999999994</v>
      </c>
      <c r="I43" s="1040">
        <f>E43</f>
        <v>16.489999999999998</v>
      </c>
      <c r="J43" s="938"/>
      <c r="K43" s="1029">
        <f>J43*I43</f>
        <v>0</v>
      </c>
      <c r="L43" s="1028">
        <v>5</v>
      </c>
      <c r="M43" s="1029">
        <f>L43*E43</f>
        <v>82.449999999999989</v>
      </c>
      <c r="N43" s="1028">
        <f t="shared" si="19"/>
        <v>20</v>
      </c>
      <c r="O43" s="1029">
        <f t="shared" si="18"/>
        <v>329.79999999999995</v>
      </c>
      <c r="P43" s="1059"/>
    </row>
    <row r="44" spans="1:16" ht="25.5">
      <c r="A44" s="897">
        <v>18</v>
      </c>
      <c r="B44" s="1001" t="s">
        <v>385</v>
      </c>
      <c r="C44" s="898" t="s">
        <v>312</v>
      </c>
      <c r="D44" s="889"/>
      <c r="E44" s="1017">
        <v>9.0299999999999994</v>
      </c>
      <c r="F44" s="1028">
        <v>25</v>
      </c>
      <c r="G44" s="939" t="s">
        <v>152</v>
      </c>
      <c r="H44" s="1029">
        <f t="shared" si="20"/>
        <v>225.74999999999997</v>
      </c>
      <c r="I44" s="1040">
        <v>9.0299999999999994</v>
      </c>
      <c r="J44" s="938"/>
      <c r="K44" s="1029">
        <f>J44*I44</f>
        <v>0</v>
      </c>
      <c r="L44" s="1028"/>
      <c r="M44" s="1029">
        <f t="shared" si="23"/>
        <v>0</v>
      </c>
      <c r="N44" s="1028">
        <f t="shared" si="19"/>
        <v>25</v>
      </c>
      <c r="O44" s="1029">
        <f>H44+K44-M44</f>
        <v>225.74999999999997</v>
      </c>
      <c r="P44" s="1059"/>
    </row>
    <row r="45" spans="1:16" ht="25.5">
      <c r="A45" s="897">
        <v>19</v>
      </c>
      <c r="B45" s="1001" t="s">
        <v>386</v>
      </c>
      <c r="C45" s="898" t="s">
        <v>313</v>
      </c>
      <c r="D45" s="889"/>
      <c r="E45" s="1017">
        <v>9.0299999999999994</v>
      </c>
      <c r="F45" s="1028">
        <v>33</v>
      </c>
      <c r="G45" s="939" t="s">
        <v>152</v>
      </c>
      <c r="H45" s="1029">
        <f t="shared" si="20"/>
        <v>297.98999999999995</v>
      </c>
      <c r="I45" s="1040">
        <f t="shared" ref="I45:I46" si="24">E45</f>
        <v>9.0299999999999994</v>
      </c>
      <c r="J45" s="938"/>
      <c r="K45" s="1029">
        <f t="shared" ref="K45:K46" si="25">J45*I45</f>
        <v>0</v>
      </c>
      <c r="L45" s="1028"/>
      <c r="M45" s="1029">
        <f t="shared" si="23"/>
        <v>0</v>
      </c>
      <c r="N45" s="1028">
        <f t="shared" si="19"/>
        <v>33</v>
      </c>
      <c r="O45" s="1029">
        <f t="shared" si="18"/>
        <v>297.98999999999995</v>
      </c>
      <c r="P45" s="1059"/>
    </row>
    <row r="46" spans="1:16" ht="25.5">
      <c r="A46" s="897">
        <v>20</v>
      </c>
      <c r="B46" s="1001" t="s">
        <v>387</v>
      </c>
      <c r="C46" s="898" t="s">
        <v>314</v>
      </c>
      <c r="D46" s="889"/>
      <c r="E46" s="1017">
        <v>9.0299999999999994</v>
      </c>
      <c r="F46" s="1028">
        <v>63</v>
      </c>
      <c r="G46" s="939" t="s">
        <v>152</v>
      </c>
      <c r="H46" s="1029">
        <f t="shared" si="20"/>
        <v>568.89</v>
      </c>
      <c r="I46" s="1040">
        <f t="shared" si="24"/>
        <v>9.0299999999999994</v>
      </c>
      <c r="J46" s="938"/>
      <c r="K46" s="1029">
        <f t="shared" si="25"/>
        <v>0</v>
      </c>
      <c r="L46" s="1028"/>
      <c r="M46" s="1029">
        <f t="shared" si="23"/>
        <v>0</v>
      </c>
      <c r="N46" s="1028">
        <f t="shared" si="19"/>
        <v>63</v>
      </c>
      <c r="O46" s="1029">
        <f t="shared" si="18"/>
        <v>568.89</v>
      </c>
      <c r="P46" s="1059"/>
    </row>
    <row r="47" spans="1:16" ht="25.5">
      <c r="A47" s="897">
        <v>21</v>
      </c>
      <c r="B47" s="1001" t="s">
        <v>388</v>
      </c>
      <c r="C47" s="898" t="s">
        <v>315</v>
      </c>
      <c r="D47" s="889"/>
      <c r="E47" s="1017">
        <v>9.0299999999999994</v>
      </c>
      <c r="F47" s="1028">
        <v>109</v>
      </c>
      <c r="G47" s="939" t="s">
        <v>152</v>
      </c>
      <c r="H47" s="1029">
        <f t="shared" si="20"/>
        <v>984.27</v>
      </c>
      <c r="I47" s="1040">
        <f>E47</f>
        <v>9.0299999999999994</v>
      </c>
      <c r="J47" s="938"/>
      <c r="K47" s="1029">
        <f>J47*I47</f>
        <v>0</v>
      </c>
      <c r="L47" s="1028"/>
      <c r="M47" s="1029">
        <f t="shared" si="23"/>
        <v>0</v>
      </c>
      <c r="N47" s="1028">
        <f t="shared" si="19"/>
        <v>109</v>
      </c>
      <c r="O47" s="1029">
        <f t="shared" si="18"/>
        <v>984.27</v>
      </c>
      <c r="P47" s="1059"/>
    </row>
    <row r="48" spans="1:16" ht="25.5">
      <c r="A48" s="897">
        <v>22</v>
      </c>
      <c r="B48" s="1001" t="s">
        <v>389</v>
      </c>
      <c r="C48" s="898" t="s">
        <v>316</v>
      </c>
      <c r="D48" s="889"/>
      <c r="E48" s="1017">
        <v>9.0299999999999994</v>
      </c>
      <c r="F48" s="1028">
        <v>103</v>
      </c>
      <c r="G48" s="939" t="s">
        <v>152</v>
      </c>
      <c r="H48" s="1029">
        <f t="shared" si="20"/>
        <v>930.08999999999992</v>
      </c>
      <c r="I48" s="1040">
        <f t="shared" ref="I48:I50" si="26">E48</f>
        <v>9.0299999999999994</v>
      </c>
      <c r="J48" s="938"/>
      <c r="K48" s="1029">
        <f t="shared" ref="K48:K52" si="27">J48*I48</f>
        <v>0</v>
      </c>
      <c r="L48" s="1028"/>
      <c r="M48" s="1029">
        <f t="shared" si="23"/>
        <v>0</v>
      </c>
      <c r="N48" s="1028">
        <f t="shared" si="19"/>
        <v>103</v>
      </c>
      <c r="O48" s="1029">
        <f t="shared" si="18"/>
        <v>930.08999999999992</v>
      </c>
      <c r="P48" s="1059"/>
    </row>
    <row r="49" spans="1:16" ht="25.5">
      <c r="A49" s="897">
        <v>23</v>
      </c>
      <c r="B49" s="1001" t="s">
        <v>390</v>
      </c>
      <c r="C49" s="898" t="s">
        <v>317</v>
      </c>
      <c r="D49" s="889"/>
      <c r="E49" s="1017">
        <v>9.0299999999999994</v>
      </c>
      <c r="F49" s="1028">
        <v>44</v>
      </c>
      <c r="G49" s="939" t="s">
        <v>152</v>
      </c>
      <c r="H49" s="1029">
        <f t="shared" si="20"/>
        <v>397.32</v>
      </c>
      <c r="I49" s="1040">
        <f t="shared" si="26"/>
        <v>9.0299999999999994</v>
      </c>
      <c r="J49" s="938"/>
      <c r="K49" s="1029">
        <f t="shared" si="27"/>
        <v>0</v>
      </c>
      <c r="L49" s="1028"/>
      <c r="M49" s="1029">
        <f t="shared" si="23"/>
        <v>0</v>
      </c>
      <c r="N49" s="1028">
        <f t="shared" si="19"/>
        <v>44</v>
      </c>
      <c r="O49" s="1029">
        <f>H49+K49-M49</f>
        <v>397.32</v>
      </c>
      <c r="P49" s="1059"/>
    </row>
    <row r="50" spans="1:16" ht="25.5">
      <c r="A50" s="897">
        <v>24</v>
      </c>
      <c r="B50" s="1001"/>
      <c r="C50" s="898" t="s">
        <v>422</v>
      </c>
      <c r="D50" s="889"/>
      <c r="E50" s="1017">
        <f>180000/21500/5</f>
        <v>1.6744186046511629</v>
      </c>
      <c r="F50" s="1028"/>
      <c r="G50" s="939" t="s">
        <v>152</v>
      </c>
      <c r="H50" s="1029">
        <f t="shared" si="20"/>
        <v>0</v>
      </c>
      <c r="I50" s="1040">
        <f t="shared" si="26"/>
        <v>1.6744186046511629</v>
      </c>
      <c r="J50" s="938">
        <v>5</v>
      </c>
      <c r="K50" s="1029">
        <f t="shared" si="27"/>
        <v>8.3720930232558146</v>
      </c>
      <c r="L50" s="1028"/>
      <c r="M50" s="1029">
        <f t="shared" si="23"/>
        <v>0</v>
      </c>
      <c r="N50" s="1028">
        <f t="shared" si="19"/>
        <v>5</v>
      </c>
      <c r="O50" s="1029">
        <f t="shared" ref="O50" si="28">H50+K50-M50</f>
        <v>8.3720930232558146</v>
      </c>
      <c r="P50" s="1059"/>
    </row>
    <row r="51" spans="1:16" ht="25.5">
      <c r="A51" s="897">
        <v>25</v>
      </c>
      <c r="B51" s="1001" t="s">
        <v>318</v>
      </c>
      <c r="C51" s="898" t="s">
        <v>192</v>
      </c>
      <c r="D51" s="889"/>
      <c r="E51" s="1017">
        <v>21.5</v>
      </c>
      <c r="F51" s="1028">
        <v>14</v>
      </c>
      <c r="G51" s="939" t="s">
        <v>152</v>
      </c>
      <c r="H51" s="1029">
        <f t="shared" si="20"/>
        <v>301</v>
      </c>
      <c r="I51" s="1040">
        <f>E51</f>
        <v>21.5</v>
      </c>
      <c r="J51" s="938"/>
      <c r="K51" s="1029">
        <f t="shared" si="27"/>
        <v>0</v>
      </c>
      <c r="L51" s="1028"/>
      <c r="M51" s="1029">
        <f>L51*E51</f>
        <v>0</v>
      </c>
      <c r="N51" s="1028">
        <f t="shared" si="19"/>
        <v>14</v>
      </c>
      <c r="O51" s="1029">
        <f>H51+K51-M51</f>
        <v>301</v>
      </c>
      <c r="P51" s="1059"/>
    </row>
    <row r="52" spans="1:16" ht="25.5">
      <c r="A52" s="897">
        <v>26</v>
      </c>
      <c r="B52" s="1001" t="s">
        <v>319</v>
      </c>
      <c r="C52" s="898" t="s">
        <v>193</v>
      </c>
      <c r="D52" s="889"/>
      <c r="E52" s="1017">
        <v>2.5499999999999998</v>
      </c>
      <c r="F52" s="1028">
        <v>12</v>
      </c>
      <c r="G52" s="939" t="s">
        <v>194</v>
      </c>
      <c r="H52" s="1029">
        <f t="shared" si="20"/>
        <v>30.599999999999998</v>
      </c>
      <c r="I52" s="1040">
        <f>E52</f>
        <v>2.5499999999999998</v>
      </c>
      <c r="J52" s="938"/>
      <c r="K52" s="1029">
        <f t="shared" si="27"/>
        <v>0</v>
      </c>
      <c r="L52" s="1028"/>
      <c r="M52" s="1029">
        <f t="shared" si="23"/>
        <v>0</v>
      </c>
      <c r="N52" s="1028">
        <f t="shared" si="19"/>
        <v>12</v>
      </c>
      <c r="O52" s="1029">
        <f>H52+K52-M52</f>
        <v>30.599999999999998</v>
      </c>
      <c r="P52" s="1059"/>
    </row>
    <row r="53" spans="1:16" ht="26.25" customHeight="1">
      <c r="A53" s="1064" t="s">
        <v>38</v>
      </c>
      <c r="B53" s="1002" t="s">
        <v>380</v>
      </c>
      <c r="C53" s="930" t="s">
        <v>195</v>
      </c>
      <c r="D53" s="931"/>
      <c r="E53" s="1010"/>
      <c r="F53" s="1026">
        <v>0</v>
      </c>
      <c r="G53" s="931"/>
      <c r="H53" s="933">
        <f ca="1">SUM(H54:H68)</f>
        <v>3391.68</v>
      </c>
      <c r="I53" s="1036"/>
      <c r="J53" s="932">
        <v>0</v>
      </c>
      <c r="K53" s="933">
        <f>SUM(K54:K67)</f>
        <v>0</v>
      </c>
      <c r="L53" s="1033"/>
      <c r="M53" s="933">
        <f ca="1">SUM(M54:M68)</f>
        <v>0</v>
      </c>
      <c r="N53" s="1026">
        <v>0</v>
      </c>
      <c r="O53" s="933">
        <f ca="1">SUM(O54:O68)</f>
        <v>3391.68</v>
      </c>
      <c r="P53" s="1051"/>
    </row>
    <row r="54" spans="1:16" ht="25.5">
      <c r="A54" s="897">
        <v>1</v>
      </c>
      <c r="B54" s="1001" t="s">
        <v>326</v>
      </c>
      <c r="C54" s="898" t="s">
        <v>196</v>
      </c>
      <c r="D54" s="889"/>
      <c r="E54" s="1017">
        <v>5</v>
      </c>
      <c r="F54" s="1028">
        <v>10</v>
      </c>
      <c r="G54" s="939" t="s">
        <v>207</v>
      </c>
      <c r="H54" s="1029">
        <f t="shared" ref="H54:H68" si="29">E54*F54</f>
        <v>50</v>
      </c>
      <c r="I54" s="1040">
        <f t="shared" ref="I54:I64" si="30">E54</f>
        <v>5</v>
      </c>
      <c r="J54" s="938"/>
      <c r="K54" s="1029">
        <f>I54*J54</f>
        <v>0</v>
      </c>
      <c r="L54" s="1028"/>
      <c r="M54" s="1029">
        <f>L54*I54</f>
        <v>0</v>
      </c>
      <c r="N54" s="1028">
        <f>F54+J54-L54</f>
        <v>10</v>
      </c>
      <c r="O54" s="1029">
        <f>H54+K54-M54</f>
        <v>50</v>
      </c>
      <c r="P54" s="1059"/>
    </row>
    <row r="55" spans="1:16" ht="25.5">
      <c r="A55" s="897">
        <v>2</v>
      </c>
      <c r="B55" s="1001" t="s">
        <v>321</v>
      </c>
      <c r="C55" s="898" t="s">
        <v>197</v>
      </c>
      <c r="D55" s="889"/>
      <c r="E55" s="1017">
        <v>32.33</v>
      </c>
      <c r="F55" s="1028">
        <v>20</v>
      </c>
      <c r="G55" s="939" t="s">
        <v>207</v>
      </c>
      <c r="H55" s="1029">
        <f t="shared" si="29"/>
        <v>646.59999999999991</v>
      </c>
      <c r="I55" s="1040">
        <f t="shared" si="30"/>
        <v>32.33</v>
      </c>
      <c r="J55" s="938"/>
      <c r="K55" s="1029">
        <f t="shared" ref="K55:K68" si="31">J55*I55</f>
        <v>0</v>
      </c>
      <c r="L55" s="1028"/>
      <c r="M55" s="1029">
        <f t="shared" ref="M55:M68" si="32">E55*L55</f>
        <v>0</v>
      </c>
      <c r="N55" s="1028">
        <f t="shared" ref="N55:N68" si="33">F55+J55-L55</f>
        <v>20</v>
      </c>
      <c r="O55" s="1029">
        <f t="shared" ref="O55:O68" si="34">H55+K55-M55</f>
        <v>646.59999999999991</v>
      </c>
      <c r="P55" s="1059"/>
    </row>
    <row r="56" spans="1:16" ht="25.5">
      <c r="A56" s="897">
        <v>3</v>
      </c>
      <c r="B56" s="1001" t="s">
        <v>322</v>
      </c>
      <c r="C56" s="898" t="s">
        <v>198</v>
      </c>
      <c r="D56" s="889"/>
      <c r="E56" s="1017">
        <v>17.03</v>
      </c>
      <c r="F56" s="1028">
        <v>110</v>
      </c>
      <c r="G56" s="939" t="s">
        <v>23</v>
      </c>
      <c r="H56" s="1029">
        <f t="shared" si="29"/>
        <v>1873.3000000000002</v>
      </c>
      <c r="I56" s="1040">
        <f t="shared" si="30"/>
        <v>17.03</v>
      </c>
      <c r="J56" s="938"/>
      <c r="K56" s="1029">
        <f t="shared" si="31"/>
        <v>0</v>
      </c>
      <c r="L56" s="1028">
        <v>15</v>
      </c>
      <c r="M56" s="1029">
        <f t="shared" si="32"/>
        <v>255.45000000000002</v>
      </c>
      <c r="N56" s="1028">
        <f t="shared" si="33"/>
        <v>95</v>
      </c>
      <c r="O56" s="1029">
        <f t="shared" si="34"/>
        <v>1617.8500000000001</v>
      </c>
      <c r="P56" s="1059"/>
    </row>
    <row r="57" spans="1:16" ht="25.5">
      <c r="A57" s="897">
        <v>4</v>
      </c>
      <c r="B57" s="1001" t="s">
        <v>323</v>
      </c>
      <c r="C57" s="898" t="s">
        <v>199</v>
      </c>
      <c r="D57" s="889"/>
      <c r="E57" s="1017">
        <v>46.8</v>
      </c>
      <c r="F57" s="1028">
        <v>5</v>
      </c>
      <c r="G57" s="939" t="s">
        <v>207</v>
      </c>
      <c r="H57" s="1029">
        <f t="shared" si="29"/>
        <v>234</v>
      </c>
      <c r="I57" s="1040">
        <f t="shared" si="30"/>
        <v>46.8</v>
      </c>
      <c r="J57" s="938"/>
      <c r="K57" s="1029">
        <f t="shared" si="31"/>
        <v>0</v>
      </c>
      <c r="L57" s="1028"/>
      <c r="M57" s="1029">
        <f t="shared" si="32"/>
        <v>0</v>
      </c>
      <c r="N57" s="1028">
        <f t="shared" si="33"/>
        <v>5</v>
      </c>
      <c r="O57" s="1029">
        <f t="shared" si="34"/>
        <v>234</v>
      </c>
      <c r="P57" s="1059"/>
    </row>
    <row r="58" spans="1:16" ht="25.5">
      <c r="A58" s="897">
        <v>5</v>
      </c>
      <c r="B58" s="1001" t="s">
        <v>324</v>
      </c>
      <c r="C58" s="898" t="s">
        <v>200</v>
      </c>
      <c r="D58" s="889"/>
      <c r="E58" s="1017">
        <v>19.170000000000002</v>
      </c>
      <c r="F58" s="1028">
        <v>6</v>
      </c>
      <c r="G58" s="939" t="s">
        <v>207</v>
      </c>
      <c r="H58" s="1029">
        <f t="shared" si="29"/>
        <v>115.02000000000001</v>
      </c>
      <c r="I58" s="1040">
        <f t="shared" si="30"/>
        <v>19.170000000000002</v>
      </c>
      <c r="J58" s="938"/>
      <c r="K58" s="1029">
        <f t="shared" si="31"/>
        <v>0</v>
      </c>
      <c r="L58" s="1028"/>
      <c r="M58" s="1029">
        <f t="shared" si="32"/>
        <v>0</v>
      </c>
      <c r="N58" s="1028">
        <f t="shared" si="33"/>
        <v>6</v>
      </c>
      <c r="O58" s="1029">
        <f t="shared" si="34"/>
        <v>115.02000000000001</v>
      </c>
      <c r="P58" s="1059"/>
    </row>
    <row r="59" spans="1:16" ht="25.5">
      <c r="A59" s="897">
        <v>6</v>
      </c>
      <c r="B59" s="1001" t="s">
        <v>325</v>
      </c>
      <c r="C59" s="898" t="s">
        <v>201</v>
      </c>
      <c r="D59" s="889"/>
      <c r="E59" s="1017">
        <v>12.35</v>
      </c>
      <c r="F59" s="1028">
        <v>6</v>
      </c>
      <c r="G59" s="939" t="s">
        <v>207</v>
      </c>
      <c r="H59" s="1029">
        <f t="shared" si="29"/>
        <v>74.099999999999994</v>
      </c>
      <c r="I59" s="1040">
        <f t="shared" si="30"/>
        <v>12.35</v>
      </c>
      <c r="J59" s="938"/>
      <c r="K59" s="1029">
        <f t="shared" si="31"/>
        <v>0</v>
      </c>
      <c r="L59" s="1028"/>
      <c r="M59" s="1029">
        <f t="shared" si="32"/>
        <v>0</v>
      </c>
      <c r="N59" s="1028">
        <f t="shared" si="33"/>
        <v>6</v>
      </c>
      <c r="O59" s="1029">
        <f t="shared" si="34"/>
        <v>74.099999999999994</v>
      </c>
      <c r="P59" s="1059"/>
    </row>
    <row r="60" spans="1:16" ht="25.5">
      <c r="A60" s="897">
        <v>7</v>
      </c>
      <c r="B60" s="1001" t="s">
        <v>327</v>
      </c>
      <c r="C60" s="898" t="s">
        <v>202</v>
      </c>
      <c r="D60" s="889"/>
      <c r="E60" s="1017">
        <v>7.67</v>
      </c>
      <c r="F60" s="1028">
        <v>1</v>
      </c>
      <c r="G60" s="939" t="s">
        <v>207</v>
      </c>
      <c r="H60" s="1029">
        <f t="shared" si="29"/>
        <v>7.67</v>
      </c>
      <c r="I60" s="1040">
        <f t="shared" si="30"/>
        <v>7.67</v>
      </c>
      <c r="J60" s="938"/>
      <c r="K60" s="1029">
        <f t="shared" si="31"/>
        <v>0</v>
      </c>
      <c r="L60" s="1028"/>
      <c r="M60" s="1029">
        <f t="shared" si="32"/>
        <v>0</v>
      </c>
      <c r="N60" s="1028">
        <f t="shared" si="33"/>
        <v>1</v>
      </c>
      <c r="O60" s="1029">
        <f t="shared" si="34"/>
        <v>7.67</v>
      </c>
      <c r="P60" s="1059"/>
    </row>
    <row r="61" spans="1:16" ht="25.5">
      <c r="A61" s="897">
        <v>8</v>
      </c>
      <c r="B61" s="1001" t="s">
        <v>391</v>
      </c>
      <c r="C61" s="898" t="s">
        <v>203</v>
      </c>
      <c r="D61" s="889"/>
      <c r="E61" s="1017">
        <v>1</v>
      </c>
      <c r="F61" s="1028">
        <v>10</v>
      </c>
      <c r="G61" s="939" t="s">
        <v>207</v>
      </c>
      <c r="H61" s="1029">
        <f t="shared" si="29"/>
        <v>10</v>
      </c>
      <c r="I61" s="1040">
        <f t="shared" si="30"/>
        <v>1</v>
      </c>
      <c r="J61" s="938"/>
      <c r="K61" s="1029">
        <f t="shared" si="31"/>
        <v>0</v>
      </c>
      <c r="L61" s="1028"/>
      <c r="M61" s="1029">
        <f t="shared" si="32"/>
        <v>0</v>
      </c>
      <c r="N61" s="1028">
        <f t="shared" si="33"/>
        <v>10</v>
      </c>
      <c r="O61" s="1029">
        <f t="shared" si="34"/>
        <v>10</v>
      </c>
      <c r="P61" s="1059"/>
    </row>
    <row r="62" spans="1:16" ht="25.5">
      <c r="A62" s="897">
        <v>9</v>
      </c>
      <c r="B62" s="1001" t="s">
        <v>328</v>
      </c>
      <c r="C62" s="898" t="s">
        <v>204</v>
      </c>
      <c r="D62" s="889"/>
      <c r="E62" s="1017">
        <v>2.5099999999999998</v>
      </c>
      <c r="F62" s="1028">
        <v>145</v>
      </c>
      <c r="G62" s="939" t="s">
        <v>23</v>
      </c>
      <c r="H62" s="1029">
        <f t="shared" si="29"/>
        <v>363.95</v>
      </c>
      <c r="I62" s="1040">
        <f t="shared" si="30"/>
        <v>2.5099999999999998</v>
      </c>
      <c r="J62" s="938"/>
      <c r="K62" s="1029">
        <f t="shared" si="31"/>
        <v>0</v>
      </c>
      <c r="L62" s="1028"/>
      <c r="M62" s="1029">
        <f t="shared" si="32"/>
        <v>0</v>
      </c>
      <c r="N62" s="1028">
        <f t="shared" si="33"/>
        <v>145</v>
      </c>
      <c r="O62" s="1029">
        <f t="shared" si="34"/>
        <v>363.95</v>
      </c>
      <c r="P62" s="1059"/>
    </row>
    <row r="63" spans="1:16" ht="25.5">
      <c r="A63" s="897">
        <v>10</v>
      </c>
      <c r="B63" s="1001" t="s">
        <v>329</v>
      </c>
      <c r="C63" s="898" t="s">
        <v>205</v>
      </c>
      <c r="D63" s="889"/>
      <c r="E63" s="1017">
        <v>4.26</v>
      </c>
      <c r="F63" s="1028">
        <v>4</v>
      </c>
      <c r="G63" s="939" t="s">
        <v>23</v>
      </c>
      <c r="H63" s="1029">
        <f t="shared" si="29"/>
        <v>17.04</v>
      </c>
      <c r="I63" s="1040">
        <f t="shared" si="30"/>
        <v>4.26</v>
      </c>
      <c r="J63" s="938"/>
      <c r="K63" s="1029">
        <f t="shared" si="31"/>
        <v>0</v>
      </c>
      <c r="L63" s="1028"/>
      <c r="M63" s="1029">
        <f t="shared" si="32"/>
        <v>0</v>
      </c>
      <c r="N63" s="1028">
        <f t="shared" si="33"/>
        <v>4</v>
      </c>
      <c r="O63" s="1029">
        <f t="shared" si="34"/>
        <v>17.04</v>
      </c>
      <c r="P63" s="1059"/>
    </row>
    <row r="64" spans="1:16" ht="25.5">
      <c r="A64" s="897">
        <v>11</v>
      </c>
      <c r="B64" s="1001" t="s">
        <v>330</v>
      </c>
      <c r="C64" s="898" t="s">
        <v>206</v>
      </c>
      <c r="D64" s="889"/>
      <c r="E64" s="1017">
        <v>25.54</v>
      </c>
      <c r="F64" s="1028">
        <v>0</v>
      </c>
      <c r="G64" s="939" t="s">
        <v>20</v>
      </c>
      <c r="H64" s="1029">
        <f t="shared" si="29"/>
        <v>0</v>
      </c>
      <c r="I64" s="1040">
        <f t="shared" si="30"/>
        <v>25.54</v>
      </c>
      <c r="J64" s="938"/>
      <c r="K64" s="1029">
        <f t="shared" si="31"/>
        <v>0</v>
      </c>
      <c r="L64" s="1028"/>
      <c r="M64" s="1029">
        <f t="shared" si="32"/>
        <v>0</v>
      </c>
      <c r="N64" s="1028">
        <f t="shared" si="33"/>
        <v>0</v>
      </c>
      <c r="O64" s="1029">
        <f t="shared" si="34"/>
        <v>0</v>
      </c>
      <c r="P64" s="1059"/>
    </row>
    <row r="65" spans="1:16" ht="21.75" hidden="1" customHeight="1">
      <c r="A65" s="1065"/>
      <c r="B65" s="1067"/>
      <c r="C65" s="862"/>
      <c r="D65" s="7"/>
      <c r="E65" s="1014">
        <f t="shared" ref="E65:E67" ca="1" si="35">IFERROR((H65+K65)/(F65+J65),)</f>
        <v>0</v>
      </c>
      <c r="F65" s="1027">
        <v>0</v>
      </c>
      <c r="G65" s="7"/>
      <c r="H65" s="100">
        <f t="shared" ca="1" si="29"/>
        <v>0</v>
      </c>
      <c r="I65" s="1037">
        <v>6</v>
      </c>
      <c r="J65" s="7"/>
      <c r="K65" s="888">
        <f t="shared" si="31"/>
        <v>0</v>
      </c>
      <c r="L65" s="1027"/>
      <c r="M65" s="888">
        <f t="shared" ca="1" si="32"/>
        <v>0</v>
      </c>
      <c r="N65" s="1027">
        <f t="shared" si="33"/>
        <v>0</v>
      </c>
      <c r="O65" s="100">
        <f t="shared" ca="1" si="34"/>
        <v>0</v>
      </c>
      <c r="P65" s="1049"/>
    </row>
    <row r="66" spans="1:16" ht="21.75" hidden="1" customHeight="1">
      <c r="A66" s="1065"/>
      <c r="B66" s="1067"/>
      <c r="C66" s="862"/>
      <c r="D66" s="7"/>
      <c r="E66" s="1014">
        <f t="shared" ca="1" si="35"/>
        <v>0</v>
      </c>
      <c r="F66" s="1027">
        <v>0</v>
      </c>
      <c r="G66" s="7"/>
      <c r="H66" s="100">
        <f t="shared" ca="1" si="29"/>
        <v>0</v>
      </c>
      <c r="I66" s="1037">
        <v>23</v>
      </c>
      <c r="J66" s="7"/>
      <c r="K66" s="888">
        <f t="shared" si="31"/>
        <v>0</v>
      </c>
      <c r="L66" s="1027"/>
      <c r="M66" s="888">
        <f t="shared" ca="1" si="32"/>
        <v>0</v>
      </c>
      <c r="N66" s="1027">
        <f t="shared" si="33"/>
        <v>0</v>
      </c>
      <c r="O66" s="100">
        <f t="shared" ca="1" si="34"/>
        <v>0</v>
      </c>
      <c r="P66" s="1049"/>
    </row>
    <row r="67" spans="1:16" ht="21.75" hidden="1" customHeight="1">
      <c r="A67" s="1065"/>
      <c r="B67" s="1067"/>
      <c r="C67" s="862"/>
      <c r="D67" s="7"/>
      <c r="E67" s="1014">
        <f t="shared" ca="1" si="35"/>
        <v>0</v>
      </c>
      <c r="F67" s="1027">
        <v>0</v>
      </c>
      <c r="G67" s="287"/>
      <c r="H67" s="100">
        <f t="shared" ca="1" si="29"/>
        <v>0</v>
      </c>
      <c r="I67" s="1037">
        <v>26</v>
      </c>
      <c r="J67" s="7"/>
      <c r="K67" s="888">
        <f t="shared" si="31"/>
        <v>0</v>
      </c>
      <c r="L67" s="1027"/>
      <c r="M67" s="888">
        <f t="shared" ca="1" si="32"/>
        <v>0</v>
      </c>
      <c r="N67" s="1027">
        <f t="shared" si="33"/>
        <v>0</v>
      </c>
      <c r="O67" s="100">
        <f t="shared" ca="1" si="34"/>
        <v>0</v>
      </c>
      <c r="P67" s="1049"/>
    </row>
    <row r="68" spans="1:16" ht="21.75" hidden="1" customHeight="1">
      <c r="A68" s="1065"/>
      <c r="B68" s="1067"/>
      <c r="C68" s="862"/>
      <c r="D68" s="7"/>
      <c r="E68" s="1014"/>
      <c r="F68" s="1027">
        <v>0</v>
      </c>
      <c r="G68" s="7"/>
      <c r="H68" s="100">
        <f t="shared" si="29"/>
        <v>0</v>
      </c>
      <c r="I68" s="1037">
        <f t="shared" ref="I68" si="36">E68</f>
        <v>0</v>
      </c>
      <c r="J68" s="7"/>
      <c r="K68" s="888">
        <f t="shared" si="31"/>
        <v>0</v>
      </c>
      <c r="L68" s="1027"/>
      <c r="M68" s="888">
        <f t="shared" si="32"/>
        <v>0</v>
      </c>
      <c r="N68" s="1027">
        <f t="shared" si="33"/>
        <v>0</v>
      </c>
      <c r="O68" s="100">
        <f t="shared" si="34"/>
        <v>0</v>
      </c>
      <c r="P68" s="1049"/>
    </row>
    <row r="69" spans="1:16" ht="21.75" hidden="1" customHeight="1">
      <c r="A69" s="1066"/>
      <c r="B69" s="1067"/>
      <c r="C69" s="862"/>
      <c r="D69" s="7"/>
      <c r="E69" s="1015"/>
      <c r="F69" s="1027"/>
      <c r="G69" s="7"/>
      <c r="H69" s="100"/>
      <c r="I69" s="1037"/>
      <c r="J69" s="7"/>
      <c r="K69" s="888"/>
      <c r="L69" s="1027"/>
      <c r="M69" s="888"/>
      <c r="N69" s="1027"/>
      <c r="O69" s="100"/>
      <c r="P69" s="1049"/>
    </row>
    <row r="70" spans="1:16" ht="26.25" customHeight="1">
      <c r="A70" s="1064" t="s">
        <v>136</v>
      </c>
      <c r="B70" s="1002" t="s">
        <v>331</v>
      </c>
      <c r="C70" s="930" t="s">
        <v>208</v>
      </c>
      <c r="D70" s="931"/>
      <c r="E70" s="1010"/>
      <c r="F70" s="929">
        <v>17</v>
      </c>
      <c r="G70" s="931"/>
      <c r="H70" s="933">
        <f>SUM(H71:H73)</f>
        <v>150.65395348837211</v>
      </c>
      <c r="I70" s="1033"/>
      <c r="J70" s="932">
        <v>0</v>
      </c>
      <c r="K70" s="933">
        <f>SUM(K71:K73)</f>
        <v>0</v>
      </c>
      <c r="L70" s="929">
        <f>SUM(L71:L73)</f>
        <v>0</v>
      </c>
      <c r="M70" s="933">
        <f>SUM(M71:M73)</f>
        <v>0</v>
      </c>
      <c r="N70" s="929">
        <f>SUM(N71:N73)</f>
        <v>22</v>
      </c>
      <c r="O70" s="933">
        <f>SUM(O71:O73)</f>
        <v>150.65395348837211</v>
      </c>
      <c r="P70" s="1048"/>
    </row>
    <row r="71" spans="1:16" ht="25.5">
      <c r="A71" s="897">
        <v>1</v>
      </c>
      <c r="B71" s="1001" t="s">
        <v>333</v>
      </c>
      <c r="C71" s="898" t="s">
        <v>209</v>
      </c>
      <c r="D71" s="889"/>
      <c r="E71" s="1017">
        <v>20</v>
      </c>
      <c r="F71" s="1028">
        <v>0</v>
      </c>
      <c r="G71" s="939" t="s">
        <v>25</v>
      </c>
      <c r="H71" s="1029">
        <f>F71*E71</f>
        <v>0</v>
      </c>
      <c r="I71" s="1040">
        <v>2</v>
      </c>
      <c r="J71" s="938"/>
      <c r="K71" s="1029">
        <f>J71*I71</f>
        <v>0</v>
      </c>
      <c r="L71" s="1028"/>
      <c r="M71" s="1029">
        <f>E71*L71</f>
        <v>0</v>
      </c>
      <c r="N71" s="1028">
        <f>F71+J71-L71</f>
        <v>0</v>
      </c>
      <c r="O71" s="1029">
        <f>H71+K71-M71</f>
        <v>0</v>
      </c>
      <c r="P71" s="1059"/>
    </row>
    <row r="72" spans="1:16" ht="25.5">
      <c r="A72" s="897">
        <v>2</v>
      </c>
      <c r="B72" s="1001" t="s">
        <v>334</v>
      </c>
      <c r="C72" s="898" t="s">
        <v>210</v>
      </c>
      <c r="D72" s="889"/>
      <c r="E72" s="1017">
        <v>2.7906976744186047</v>
      </c>
      <c r="F72" s="1028">
        <v>20</v>
      </c>
      <c r="G72" s="939" t="s">
        <v>25</v>
      </c>
      <c r="H72" s="1029">
        <f t="shared" ref="H72:H85" si="37">F72*E72</f>
        <v>55.813953488372093</v>
      </c>
      <c r="I72" s="1040">
        <f t="shared" ref="I72:I85" si="38">E72</f>
        <v>2.7906976744186047</v>
      </c>
      <c r="J72" s="938"/>
      <c r="K72" s="1029">
        <f t="shared" ref="K72:K85" si="39">J72*I72</f>
        <v>0</v>
      </c>
      <c r="L72" s="1028"/>
      <c r="M72" s="1029">
        <f>L72*E72</f>
        <v>0</v>
      </c>
      <c r="N72" s="1028">
        <f t="shared" ref="N72:N85" si="40">F72+J72-L72</f>
        <v>20</v>
      </c>
      <c r="O72" s="1029">
        <f t="shared" ref="O72:O85" si="41">H72+K72-M72</f>
        <v>55.813953488372093</v>
      </c>
      <c r="P72" s="1059"/>
    </row>
    <row r="73" spans="1:16" ht="25.5">
      <c r="A73" s="897">
        <v>3</v>
      </c>
      <c r="B73" s="1001" t="s">
        <v>335</v>
      </c>
      <c r="C73" s="898" t="s">
        <v>211</v>
      </c>
      <c r="D73" s="889"/>
      <c r="E73" s="1017">
        <v>47.42</v>
      </c>
      <c r="F73" s="1028">
        <v>2</v>
      </c>
      <c r="G73" s="939" t="s">
        <v>25</v>
      </c>
      <c r="H73" s="1029">
        <f t="shared" ref="H73" si="42">F73*E73</f>
        <v>94.84</v>
      </c>
      <c r="I73" s="1040">
        <f t="shared" ref="I73" si="43">E73</f>
        <v>47.42</v>
      </c>
      <c r="J73" s="938"/>
      <c r="K73" s="1029">
        <f t="shared" ref="K73" si="44">J73*I73</f>
        <v>0</v>
      </c>
      <c r="L73" s="1028"/>
      <c r="M73" s="1029">
        <f t="shared" ref="M73" si="45">E73*L73</f>
        <v>0</v>
      </c>
      <c r="N73" s="1028">
        <f t="shared" ref="N73" si="46">F73+J73-L73</f>
        <v>2</v>
      </c>
      <c r="O73" s="1029">
        <f t="shared" ref="O73" si="47">H73+K73-M73</f>
        <v>94.84</v>
      </c>
      <c r="P73" s="1059"/>
    </row>
    <row r="74" spans="1:16" ht="24.75" customHeight="1">
      <c r="A74" s="926" t="s">
        <v>41</v>
      </c>
      <c r="B74" s="1002" t="s">
        <v>336</v>
      </c>
      <c r="C74" s="925" t="s">
        <v>212</v>
      </c>
      <c r="D74" s="928"/>
      <c r="E74" s="1016"/>
      <c r="F74" s="924"/>
      <c r="G74" s="926"/>
      <c r="H74" s="927">
        <f>SUM(H75:H76)</f>
        <v>0</v>
      </c>
      <c r="I74" s="1038"/>
      <c r="J74" s="926">
        <f>SUM(J75:J76)</f>
        <v>5</v>
      </c>
      <c r="K74" s="927">
        <f>SUM(K75:K76)</f>
        <v>872.09302325581393</v>
      </c>
      <c r="L74" s="924">
        <f>SUM(L75:L76)</f>
        <v>0</v>
      </c>
      <c r="M74" s="927">
        <f>SUM(M75:M76)</f>
        <v>0</v>
      </c>
      <c r="N74" s="924"/>
      <c r="O74" s="927">
        <f t="shared" si="41"/>
        <v>872.09302325581393</v>
      </c>
      <c r="P74" s="1052"/>
    </row>
    <row r="75" spans="1:16" ht="25.5">
      <c r="A75" s="897">
        <v>1</v>
      </c>
      <c r="B75" s="1001" t="s">
        <v>337</v>
      </c>
      <c r="C75" s="898" t="s">
        <v>213</v>
      </c>
      <c r="D75" s="1017">
        <f>18750000/21500/5</f>
        <v>174.41860465116278</v>
      </c>
      <c r="E75" s="1017">
        <v>174.41860465116278</v>
      </c>
      <c r="F75" s="1028">
        <v>0</v>
      </c>
      <c r="G75" s="939" t="s">
        <v>221</v>
      </c>
      <c r="H75" s="1029">
        <f t="shared" si="37"/>
        <v>0</v>
      </c>
      <c r="I75" s="1040">
        <f t="shared" si="38"/>
        <v>174.41860465116278</v>
      </c>
      <c r="J75" s="938">
        <v>5</v>
      </c>
      <c r="K75" s="1029">
        <f t="shared" si="39"/>
        <v>872.09302325581393</v>
      </c>
      <c r="L75" s="1028"/>
      <c r="M75" s="1029">
        <f t="shared" ref="M75:M85" si="48">E75*L75</f>
        <v>0</v>
      </c>
      <c r="N75" s="1028">
        <f t="shared" si="40"/>
        <v>5</v>
      </c>
      <c r="O75" s="1029">
        <f t="shared" si="41"/>
        <v>872.09302325581393</v>
      </c>
      <c r="P75" s="1059"/>
    </row>
    <row r="76" spans="1:16" ht="21.75" hidden="1" customHeight="1">
      <c r="A76" s="1003"/>
      <c r="B76" s="1004"/>
      <c r="C76" s="895"/>
      <c r="D76" s="7"/>
      <c r="E76" s="1014"/>
      <c r="F76" s="1027">
        <v>0</v>
      </c>
      <c r="G76" s="7" t="s">
        <v>25</v>
      </c>
      <c r="H76" s="100">
        <f t="shared" si="37"/>
        <v>0</v>
      </c>
      <c r="I76" s="1037">
        <f t="shared" si="38"/>
        <v>0</v>
      </c>
      <c r="J76" s="7"/>
      <c r="K76" s="888">
        <f t="shared" si="39"/>
        <v>0</v>
      </c>
      <c r="L76" s="1027"/>
      <c r="M76" s="888">
        <f t="shared" si="48"/>
        <v>0</v>
      </c>
      <c r="N76" s="1027">
        <f t="shared" si="40"/>
        <v>0</v>
      </c>
      <c r="O76" s="888">
        <f t="shared" si="41"/>
        <v>0</v>
      </c>
      <c r="P76" s="1049"/>
    </row>
    <row r="77" spans="1:16" ht="25.5" customHeight="1">
      <c r="A77" s="926" t="s">
        <v>42</v>
      </c>
      <c r="B77" s="1002" t="s">
        <v>338</v>
      </c>
      <c r="C77" s="925" t="s">
        <v>214</v>
      </c>
      <c r="D77" s="926"/>
      <c r="E77" s="1016"/>
      <c r="F77" s="924">
        <v>1000</v>
      </c>
      <c r="G77" s="926"/>
      <c r="H77" s="927">
        <f>SUM(H78:H85)</f>
        <v>370</v>
      </c>
      <c r="I77" s="1038"/>
      <c r="J77" s="926">
        <f>SUM(J78:J96)</f>
        <v>0</v>
      </c>
      <c r="K77" s="927">
        <f>SUM(K78:K96)</f>
        <v>0</v>
      </c>
      <c r="L77" s="924">
        <f>SUM(L78:L96)</f>
        <v>0</v>
      </c>
      <c r="M77" s="927">
        <f>SUM(M78:M96)</f>
        <v>0</v>
      </c>
      <c r="N77" s="924">
        <f>SUM(N78:N85)</f>
        <v>1170</v>
      </c>
      <c r="O77" s="927">
        <f t="shared" si="41"/>
        <v>370</v>
      </c>
      <c r="P77" s="1054"/>
    </row>
    <row r="78" spans="1:16" ht="25.5">
      <c r="A78" s="897">
        <v>1</v>
      </c>
      <c r="B78" s="1001" t="s">
        <v>395</v>
      </c>
      <c r="C78" s="898" t="s">
        <v>339</v>
      </c>
      <c r="D78" s="889"/>
      <c r="E78" s="1017">
        <v>30</v>
      </c>
      <c r="F78" s="1028">
        <v>0</v>
      </c>
      <c r="G78" s="939" t="s">
        <v>221</v>
      </c>
      <c r="H78" s="1029">
        <f t="shared" si="37"/>
        <v>0</v>
      </c>
      <c r="I78" s="1040">
        <f t="shared" si="38"/>
        <v>30</v>
      </c>
      <c r="J78" s="938"/>
      <c r="K78" s="1029">
        <f t="shared" si="39"/>
        <v>0</v>
      </c>
      <c r="L78" s="1028"/>
      <c r="M78" s="1029">
        <f t="shared" si="48"/>
        <v>0</v>
      </c>
      <c r="N78" s="1028">
        <f t="shared" si="40"/>
        <v>0</v>
      </c>
      <c r="O78" s="1029">
        <f t="shared" si="41"/>
        <v>0</v>
      </c>
      <c r="P78" s="1059"/>
    </row>
    <row r="79" spans="1:16" ht="25.5">
      <c r="A79" s="897">
        <v>2</v>
      </c>
      <c r="B79" s="1001" t="s">
        <v>341</v>
      </c>
      <c r="C79" s="898" t="s">
        <v>215</v>
      </c>
      <c r="D79" s="889"/>
      <c r="E79" s="1017">
        <v>30</v>
      </c>
      <c r="F79" s="1028">
        <v>0</v>
      </c>
      <c r="G79" s="939" t="s">
        <v>20</v>
      </c>
      <c r="H79" s="1029">
        <f t="shared" si="37"/>
        <v>0</v>
      </c>
      <c r="I79" s="1040">
        <f t="shared" si="38"/>
        <v>30</v>
      </c>
      <c r="J79" s="938"/>
      <c r="K79" s="1029">
        <f t="shared" si="39"/>
        <v>0</v>
      </c>
      <c r="L79" s="1028"/>
      <c r="M79" s="1029">
        <f t="shared" si="48"/>
        <v>0</v>
      </c>
      <c r="N79" s="1028">
        <f t="shared" si="40"/>
        <v>0</v>
      </c>
      <c r="O79" s="1029">
        <f t="shared" si="41"/>
        <v>0</v>
      </c>
      <c r="P79" s="1059"/>
    </row>
    <row r="80" spans="1:16" ht="25.5">
      <c r="A80" s="897">
        <v>3</v>
      </c>
      <c r="B80" s="1001" t="s">
        <v>394</v>
      </c>
      <c r="C80" s="898" t="s">
        <v>216</v>
      </c>
      <c r="D80" s="889"/>
      <c r="E80" s="1017">
        <v>15</v>
      </c>
      <c r="F80" s="1028">
        <v>0</v>
      </c>
      <c r="G80" s="939" t="s">
        <v>151</v>
      </c>
      <c r="H80" s="1029">
        <f t="shared" si="37"/>
        <v>0</v>
      </c>
      <c r="I80" s="1040">
        <f t="shared" si="38"/>
        <v>15</v>
      </c>
      <c r="J80" s="938"/>
      <c r="K80" s="1029">
        <f t="shared" si="39"/>
        <v>0</v>
      </c>
      <c r="L80" s="1028"/>
      <c r="M80" s="1029">
        <f t="shared" si="48"/>
        <v>0</v>
      </c>
      <c r="N80" s="1028">
        <f t="shared" si="40"/>
        <v>0</v>
      </c>
      <c r="O80" s="1029">
        <f t="shared" si="41"/>
        <v>0</v>
      </c>
      <c r="P80" s="1059"/>
    </row>
    <row r="81" spans="1:16" ht="25.5">
      <c r="A81" s="897">
        <v>4</v>
      </c>
      <c r="B81" s="1001" t="s">
        <v>381</v>
      </c>
      <c r="C81" s="898" t="s">
        <v>217</v>
      </c>
      <c r="D81" s="889"/>
      <c r="E81" s="1017">
        <v>0.04</v>
      </c>
      <c r="F81" s="1028">
        <v>1000</v>
      </c>
      <c r="G81" s="939" t="s">
        <v>222</v>
      </c>
      <c r="H81" s="1029">
        <f t="shared" si="37"/>
        <v>40</v>
      </c>
      <c r="I81" s="1040">
        <f t="shared" si="38"/>
        <v>0.04</v>
      </c>
      <c r="J81" s="938"/>
      <c r="K81" s="1029">
        <f t="shared" si="39"/>
        <v>0</v>
      </c>
      <c r="L81" s="1028"/>
      <c r="M81" s="1029">
        <f t="shared" si="48"/>
        <v>0</v>
      </c>
      <c r="N81" s="1028">
        <f t="shared" si="40"/>
        <v>1000</v>
      </c>
      <c r="O81" s="1029">
        <f t="shared" si="41"/>
        <v>40</v>
      </c>
      <c r="P81" s="1059"/>
    </row>
    <row r="82" spans="1:16" ht="25.5">
      <c r="A82" s="897">
        <v>5</v>
      </c>
      <c r="B82" s="1001" t="s">
        <v>343</v>
      </c>
      <c r="C82" s="898" t="s">
        <v>218</v>
      </c>
      <c r="D82" s="889"/>
      <c r="E82" s="1017">
        <v>2.25</v>
      </c>
      <c r="F82" s="1028">
        <v>0</v>
      </c>
      <c r="G82" s="939" t="s">
        <v>223</v>
      </c>
      <c r="H82" s="1029">
        <f t="shared" si="37"/>
        <v>0</v>
      </c>
      <c r="I82" s="1040">
        <f t="shared" si="38"/>
        <v>2.25</v>
      </c>
      <c r="J82" s="938"/>
      <c r="K82" s="1029">
        <f t="shared" si="39"/>
        <v>0</v>
      </c>
      <c r="L82" s="1028"/>
      <c r="M82" s="1029">
        <f t="shared" si="48"/>
        <v>0</v>
      </c>
      <c r="N82" s="1028">
        <f t="shared" si="40"/>
        <v>0</v>
      </c>
      <c r="O82" s="1029">
        <f t="shared" si="41"/>
        <v>0</v>
      </c>
      <c r="P82" s="1059"/>
    </row>
    <row r="83" spans="1:16" ht="25.5">
      <c r="A83" s="897">
        <v>6</v>
      </c>
      <c r="B83" s="1001" t="s">
        <v>344</v>
      </c>
      <c r="C83" s="898" t="s">
        <v>219</v>
      </c>
      <c r="D83" s="889"/>
      <c r="E83" s="1017">
        <v>2.75</v>
      </c>
      <c r="F83" s="1028">
        <v>10</v>
      </c>
      <c r="G83" s="939" t="s">
        <v>223</v>
      </c>
      <c r="H83" s="1029">
        <f t="shared" si="37"/>
        <v>27.5</v>
      </c>
      <c r="I83" s="1040">
        <f t="shared" si="38"/>
        <v>2.75</v>
      </c>
      <c r="J83" s="938"/>
      <c r="K83" s="1029">
        <f t="shared" si="39"/>
        <v>0</v>
      </c>
      <c r="L83" s="1028"/>
      <c r="M83" s="1029">
        <f t="shared" si="48"/>
        <v>0</v>
      </c>
      <c r="N83" s="1028">
        <f t="shared" si="40"/>
        <v>10</v>
      </c>
      <c r="O83" s="1029">
        <f t="shared" si="41"/>
        <v>27.5</v>
      </c>
      <c r="P83" s="1059"/>
    </row>
    <row r="84" spans="1:16" ht="25.5">
      <c r="A84" s="897">
        <v>7</v>
      </c>
      <c r="B84" s="1001" t="s">
        <v>345</v>
      </c>
      <c r="C84" s="898" t="s">
        <v>220</v>
      </c>
      <c r="D84" s="889"/>
      <c r="E84" s="1017">
        <v>0.25</v>
      </c>
      <c r="F84" s="1028">
        <v>10</v>
      </c>
      <c r="G84" s="939" t="s">
        <v>151</v>
      </c>
      <c r="H84" s="1029">
        <f t="shared" si="37"/>
        <v>2.5</v>
      </c>
      <c r="I84" s="1040">
        <f t="shared" si="38"/>
        <v>0.25</v>
      </c>
      <c r="J84" s="938"/>
      <c r="K84" s="1029">
        <f t="shared" si="39"/>
        <v>0</v>
      </c>
      <c r="L84" s="1028"/>
      <c r="M84" s="1029">
        <f t="shared" si="48"/>
        <v>0</v>
      </c>
      <c r="N84" s="1028">
        <f t="shared" si="40"/>
        <v>10</v>
      </c>
      <c r="O84" s="1029">
        <f t="shared" si="41"/>
        <v>2.5</v>
      </c>
      <c r="P84" s="1059"/>
    </row>
    <row r="85" spans="1:16" ht="25.5">
      <c r="A85" s="897">
        <v>8</v>
      </c>
      <c r="B85" s="1001" t="s">
        <v>397</v>
      </c>
      <c r="C85" s="898" t="s">
        <v>220</v>
      </c>
      <c r="D85" s="889"/>
      <c r="E85" s="1017">
        <v>2</v>
      </c>
      <c r="F85" s="1028">
        <v>150</v>
      </c>
      <c r="G85" s="939" t="s">
        <v>151</v>
      </c>
      <c r="H85" s="1029">
        <f t="shared" si="37"/>
        <v>300</v>
      </c>
      <c r="I85" s="1040">
        <f t="shared" si="38"/>
        <v>2</v>
      </c>
      <c r="J85" s="938"/>
      <c r="K85" s="1029">
        <f t="shared" si="39"/>
        <v>0</v>
      </c>
      <c r="L85" s="1028"/>
      <c r="M85" s="1029">
        <f t="shared" si="48"/>
        <v>0</v>
      </c>
      <c r="N85" s="1028">
        <f t="shared" si="40"/>
        <v>150</v>
      </c>
      <c r="O85" s="1029">
        <f t="shared" si="41"/>
        <v>300</v>
      </c>
      <c r="P85" s="1059"/>
    </row>
    <row r="86" spans="1:16" ht="26.25" customHeight="1">
      <c r="A86" s="926" t="s">
        <v>224</v>
      </c>
      <c r="B86" s="1002" t="s">
        <v>378</v>
      </c>
      <c r="C86" s="925" t="s">
        <v>225</v>
      </c>
      <c r="D86" s="926"/>
      <c r="E86" s="1016"/>
      <c r="F86" s="924">
        <v>32</v>
      </c>
      <c r="G86" s="926"/>
      <c r="H86" s="927">
        <f>SUM(H87:H96)</f>
        <v>368</v>
      </c>
      <c r="I86" s="1038"/>
      <c r="J86" s="926">
        <f t="shared" ref="J86:O86" si="49">SUM(J87:J96)</f>
        <v>0</v>
      </c>
      <c r="K86" s="927">
        <f t="shared" si="49"/>
        <v>0</v>
      </c>
      <c r="L86" s="924">
        <f t="shared" si="49"/>
        <v>0</v>
      </c>
      <c r="M86" s="927">
        <f t="shared" si="49"/>
        <v>0</v>
      </c>
      <c r="N86" s="924">
        <f t="shared" si="49"/>
        <v>40</v>
      </c>
      <c r="O86" s="927">
        <f t="shared" si="49"/>
        <v>368</v>
      </c>
      <c r="P86" s="1056"/>
    </row>
    <row r="87" spans="1:16" ht="25.5">
      <c r="A87" s="897">
        <v>1</v>
      </c>
      <c r="B87" s="1001" t="s">
        <v>346</v>
      </c>
      <c r="C87" s="898" t="s">
        <v>248</v>
      </c>
      <c r="D87" s="889"/>
      <c r="E87" s="1017">
        <v>5</v>
      </c>
      <c r="F87" s="1028">
        <v>0</v>
      </c>
      <c r="G87" s="939" t="s">
        <v>25</v>
      </c>
      <c r="H87" s="1029">
        <f>E87*F87</f>
        <v>0</v>
      </c>
      <c r="I87" s="1040">
        <f>E87</f>
        <v>5</v>
      </c>
      <c r="J87" s="938"/>
      <c r="K87" s="1029">
        <f>I87*J87</f>
        <v>0</v>
      </c>
      <c r="L87" s="1028"/>
      <c r="M87" s="1029">
        <f>L87*E87</f>
        <v>0</v>
      </c>
      <c r="N87" s="1028">
        <f>F87+J87-L87</f>
        <v>0</v>
      </c>
      <c r="O87" s="1029">
        <f>H87+K87-M87</f>
        <v>0</v>
      </c>
      <c r="P87" s="1059"/>
    </row>
    <row r="88" spans="1:16" ht="25.5">
      <c r="A88" s="897">
        <v>2</v>
      </c>
      <c r="B88" s="1001" t="s">
        <v>347</v>
      </c>
      <c r="C88" s="898" t="s">
        <v>259</v>
      </c>
      <c r="D88" s="889"/>
      <c r="E88" s="1017">
        <v>0.5</v>
      </c>
      <c r="F88" s="1028">
        <v>0</v>
      </c>
      <c r="G88" s="939" t="s">
        <v>25</v>
      </c>
      <c r="H88" s="1029">
        <f>E88*F88</f>
        <v>0</v>
      </c>
      <c r="I88" s="1040">
        <f>E88</f>
        <v>0.5</v>
      </c>
      <c r="J88" s="938"/>
      <c r="K88" s="1029">
        <f>I88*J88</f>
        <v>0</v>
      </c>
      <c r="L88" s="1028"/>
      <c r="M88" s="1029">
        <f>L88*E88</f>
        <v>0</v>
      </c>
      <c r="N88" s="1028">
        <f>F88+J88-L88</f>
        <v>0</v>
      </c>
      <c r="O88" s="1029">
        <f>H88+K88-M88</f>
        <v>0</v>
      </c>
      <c r="P88" s="1059"/>
    </row>
    <row r="89" spans="1:16" ht="25.5">
      <c r="A89" s="897">
        <v>3</v>
      </c>
      <c r="B89" s="1001" t="s">
        <v>348</v>
      </c>
      <c r="C89" s="898" t="s">
        <v>263</v>
      </c>
      <c r="D89" s="889"/>
      <c r="E89" s="1017">
        <v>1.875</v>
      </c>
      <c r="F89" s="1028">
        <v>0</v>
      </c>
      <c r="G89" s="939" t="s">
        <v>25</v>
      </c>
      <c r="H89" s="1029">
        <f>E89*F89</f>
        <v>0</v>
      </c>
      <c r="I89" s="1040">
        <f>E89</f>
        <v>1.875</v>
      </c>
      <c r="J89" s="938"/>
      <c r="K89" s="1029">
        <f>I89*J89</f>
        <v>0</v>
      </c>
      <c r="L89" s="1028"/>
      <c r="M89" s="1029">
        <f>L89*I89</f>
        <v>0</v>
      </c>
      <c r="N89" s="1028">
        <f>F89+J89-L89</f>
        <v>0</v>
      </c>
      <c r="O89" s="1029">
        <f>H89+K89-M89</f>
        <v>0</v>
      </c>
      <c r="P89" s="1059"/>
    </row>
    <row r="90" spans="1:16" ht="25.5">
      <c r="A90" s="897">
        <v>4</v>
      </c>
      <c r="B90" s="1001" t="s">
        <v>349</v>
      </c>
      <c r="C90" s="898" t="s">
        <v>226</v>
      </c>
      <c r="D90" s="889"/>
      <c r="E90" s="1017">
        <v>10</v>
      </c>
      <c r="F90" s="1028">
        <v>12</v>
      </c>
      <c r="G90" s="939" t="s">
        <v>25</v>
      </c>
      <c r="H90" s="1029">
        <f t="shared" ref="H90:H94" si="50">E90*F90</f>
        <v>120</v>
      </c>
      <c r="I90" s="1040">
        <f t="shared" ref="I90:I94" si="51">E90</f>
        <v>10</v>
      </c>
      <c r="J90" s="938"/>
      <c r="K90" s="1029">
        <f t="shared" ref="K90:K98" si="52">I90*J90</f>
        <v>0</v>
      </c>
      <c r="L90" s="1028"/>
      <c r="M90" s="1029">
        <f t="shared" ref="M90:M98" si="53">L90*I90</f>
        <v>0</v>
      </c>
      <c r="N90" s="1028">
        <f t="shared" ref="N90:N95" si="54">F90+J90+L90</f>
        <v>12</v>
      </c>
      <c r="O90" s="1029">
        <f t="shared" ref="O90:O98" si="55">H90+K90-M90</f>
        <v>120</v>
      </c>
      <c r="P90" s="1059"/>
    </row>
    <row r="91" spans="1:16" ht="25.5">
      <c r="A91" s="897">
        <v>5</v>
      </c>
      <c r="B91" s="1001" t="s">
        <v>350</v>
      </c>
      <c r="C91" s="898" t="s">
        <v>227</v>
      </c>
      <c r="D91" s="889"/>
      <c r="E91" s="1017">
        <v>12</v>
      </c>
      <c r="F91" s="1028">
        <v>12</v>
      </c>
      <c r="G91" s="939" t="s">
        <v>25</v>
      </c>
      <c r="H91" s="1029">
        <f t="shared" si="50"/>
        <v>144</v>
      </c>
      <c r="I91" s="1040">
        <f t="shared" si="51"/>
        <v>12</v>
      </c>
      <c r="J91" s="938"/>
      <c r="K91" s="1029">
        <f t="shared" si="52"/>
        <v>0</v>
      </c>
      <c r="L91" s="1028"/>
      <c r="M91" s="1029">
        <f t="shared" si="53"/>
        <v>0</v>
      </c>
      <c r="N91" s="1028">
        <f t="shared" si="54"/>
        <v>12</v>
      </c>
      <c r="O91" s="1029">
        <f t="shared" si="55"/>
        <v>144</v>
      </c>
      <c r="P91" s="1059"/>
    </row>
    <row r="92" spans="1:16" ht="25.5">
      <c r="A92" s="897">
        <v>6</v>
      </c>
      <c r="B92" s="1001" t="s">
        <v>351</v>
      </c>
      <c r="C92" s="898" t="s">
        <v>228</v>
      </c>
      <c r="D92" s="889"/>
      <c r="E92" s="1017">
        <v>9</v>
      </c>
      <c r="F92" s="1028">
        <v>6</v>
      </c>
      <c r="G92" s="939" t="s">
        <v>25</v>
      </c>
      <c r="H92" s="1029">
        <f t="shared" si="50"/>
        <v>54</v>
      </c>
      <c r="I92" s="1040">
        <f t="shared" si="51"/>
        <v>9</v>
      </c>
      <c r="J92" s="938"/>
      <c r="K92" s="1029">
        <f t="shared" si="52"/>
        <v>0</v>
      </c>
      <c r="L92" s="1028"/>
      <c r="M92" s="1029">
        <f t="shared" si="53"/>
        <v>0</v>
      </c>
      <c r="N92" s="1028">
        <f t="shared" si="54"/>
        <v>6</v>
      </c>
      <c r="O92" s="1029">
        <f t="shared" si="55"/>
        <v>54</v>
      </c>
      <c r="P92" s="1059"/>
    </row>
    <row r="93" spans="1:16" ht="25.5">
      <c r="A93" s="897">
        <v>7</v>
      </c>
      <c r="B93" s="1001" t="s">
        <v>352</v>
      </c>
      <c r="C93" s="898" t="s">
        <v>229</v>
      </c>
      <c r="D93" s="889"/>
      <c r="E93" s="1017">
        <v>25</v>
      </c>
      <c r="F93" s="1028">
        <v>2</v>
      </c>
      <c r="G93" s="939" t="s">
        <v>25</v>
      </c>
      <c r="H93" s="1029">
        <f t="shared" si="50"/>
        <v>50</v>
      </c>
      <c r="I93" s="1040">
        <f t="shared" si="51"/>
        <v>25</v>
      </c>
      <c r="J93" s="938"/>
      <c r="K93" s="1029">
        <f t="shared" si="52"/>
        <v>0</v>
      </c>
      <c r="L93" s="1028"/>
      <c r="M93" s="1029">
        <f t="shared" si="53"/>
        <v>0</v>
      </c>
      <c r="N93" s="1028">
        <f t="shared" si="54"/>
        <v>2</v>
      </c>
      <c r="O93" s="1029">
        <f t="shared" si="55"/>
        <v>50</v>
      </c>
      <c r="P93" s="1059"/>
    </row>
    <row r="94" spans="1:16" ht="48" customHeight="1">
      <c r="A94" s="899">
        <v>8</v>
      </c>
      <c r="B94" s="996" t="s">
        <v>353</v>
      </c>
      <c r="C94" s="979" t="s">
        <v>403</v>
      </c>
      <c r="D94" s="389"/>
      <c r="E94" s="1009">
        <v>104.17</v>
      </c>
      <c r="F94" s="912">
        <v>0</v>
      </c>
      <c r="G94" s="389" t="s">
        <v>25</v>
      </c>
      <c r="H94" s="919">
        <f t="shared" si="50"/>
        <v>0</v>
      </c>
      <c r="I94" s="1032">
        <f t="shared" si="51"/>
        <v>104.17</v>
      </c>
      <c r="J94" s="910"/>
      <c r="K94" s="1023">
        <f t="shared" si="52"/>
        <v>0</v>
      </c>
      <c r="L94" s="912"/>
      <c r="M94" s="1023">
        <f t="shared" si="53"/>
        <v>0</v>
      </c>
      <c r="N94" s="912">
        <f>F94+J94-L94</f>
        <v>0</v>
      </c>
      <c r="O94" s="1023">
        <f t="shared" si="55"/>
        <v>0</v>
      </c>
      <c r="P94" s="1050"/>
    </row>
    <row r="95" spans="1:16" ht="25.5">
      <c r="A95" s="897">
        <v>9</v>
      </c>
      <c r="B95" s="1001" t="s">
        <v>354</v>
      </c>
      <c r="C95" s="898" t="s">
        <v>264</v>
      </c>
      <c r="D95" s="889"/>
      <c r="E95" s="1017">
        <v>15</v>
      </c>
      <c r="F95" s="1028">
        <v>8</v>
      </c>
      <c r="G95" s="939" t="s">
        <v>25</v>
      </c>
      <c r="H95" s="1029">
        <v>0</v>
      </c>
      <c r="I95" s="1040">
        <v>15</v>
      </c>
      <c r="J95" s="938"/>
      <c r="K95" s="1029">
        <f t="shared" si="52"/>
        <v>0</v>
      </c>
      <c r="L95" s="1028"/>
      <c r="M95" s="1029">
        <f t="shared" si="53"/>
        <v>0</v>
      </c>
      <c r="N95" s="1028">
        <f t="shared" si="54"/>
        <v>8</v>
      </c>
      <c r="O95" s="1029">
        <f t="shared" si="55"/>
        <v>0</v>
      </c>
      <c r="P95" s="1059"/>
    </row>
    <row r="96" spans="1:16" ht="25.5">
      <c r="A96" s="897">
        <v>10</v>
      </c>
      <c r="B96" s="1001" t="s">
        <v>392</v>
      </c>
      <c r="C96" s="898" t="s">
        <v>265</v>
      </c>
      <c r="D96" s="889"/>
      <c r="E96" s="1017">
        <v>3</v>
      </c>
      <c r="F96" s="1028">
        <v>0</v>
      </c>
      <c r="G96" s="939" t="s">
        <v>25</v>
      </c>
      <c r="H96" s="1029">
        <v>0</v>
      </c>
      <c r="I96" s="1040">
        <v>3</v>
      </c>
      <c r="J96" s="938"/>
      <c r="K96" s="1029">
        <f t="shared" si="52"/>
        <v>0</v>
      </c>
      <c r="L96" s="1028"/>
      <c r="M96" s="1029">
        <f t="shared" si="53"/>
        <v>0</v>
      </c>
      <c r="N96" s="1028">
        <f t="shared" ref="N96:N98" si="56">F96+J96-L96</f>
        <v>0</v>
      </c>
      <c r="O96" s="1029">
        <f t="shared" si="55"/>
        <v>0</v>
      </c>
      <c r="P96" s="1059"/>
    </row>
    <row r="97" spans="1:16" ht="25.5">
      <c r="A97" s="897">
        <v>11</v>
      </c>
      <c r="B97" s="1001" t="s">
        <v>355</v>
      </c>
      <c r="C97" s="898" t="s">
        <v>279</v>
      </c>
      <c r="D97" s="889"/>
      <c r="E97" s="1017">
        <v>90</v>
      </c>
      <c r="F97" s="1028">
        <v>0</v>
      </c>
      <c r="G97" s="939" t="s">
        <v>25</v>
      </c>
      <c r="H97" s="1029">
        <v>0</v>
      </c>
      <c r="I97" s="1040">
        <f>E97</f>
        <v>90</v>
      </c>
      <c r="J97" s="938"/>
      <c r="K97" s="1029">
        <f t="shared" si="52"/>
        <v>0</v>
      </c>
      <c r="L97" s="1028"/>
      <c r="M97" s="1029">
        <f t="shared" si="53"/>
        <v>0</v>
      </c>
      <c r="N97" s="1028">
        <f t="shared" si="56"/>
        <v>0</v>
      </c>
      <c r="O97" s="1029">
        <f t="shared" si="55"/>
        <v>0</v>
      </c>
      <c r="P97" s="1059"/>
    </row>
    <row r="98" spans="1:16" ht="25.5">
      <c r="A98" s="897">
        <v>12</v>
      </c>
      <c r="B98" s="1001" t="s">
        <v>356</v>
      </c>
      <c r="C98" s="898" t="s">
        <v>280</v>
      </c>
      <c r="D98" s="889"/>
      <c r="E98" s="1017">
        <v>160</v>
      </c>
      <c r="F98" s="1028">
        <v>0</v>
      </c>
      <c r="G98" s="939" t="s">
        <v>25</v>
      </c>
      <c r="H98" s="1029">
        <v>0</v>
      </c>
      <c r="I98" s="1040">
        <f>E98</f>
        <v>160</v>
      </c>
      <c r="J98" s="938"/>
      <c r="K98" s="1029">
        <f t="shared" si="52"/>
        <v>0</v>
      </c>
      <c r="L98" s="1028"/>
      <c r="M98" s="1029">
        <f t="shared" si="53"/>
        <v>0</v>
      </c>
      <c r="N98" s="1028">
        <f t="shared" si="56"/>
        <v>0</v>
      </c>
      <c r="O98" s="1029">
        <f t="shared" si="55"/>
        <v>0</v>
      </c>
      <c r="P98" s="1059"/>
    </row>
    <row r="99" spans="1:16" ht="28.5" hidden="1" customHeight="1">
      <c r="A99" s="897"/>
      <c r="B99" s="1001"/>
      <c r="C99" s="898"/>
      <c r="D99" s="938"/>
      <c r="E99" s="1017"/>
      <c r="F99" s="1028"/>
      <c r="G99" s="938"/>
      <c r="H99" s="1023">
        <v>0</v>
      </c>
      <c r="I99" s="1032"/>
      <c r="J99" s="938"/>
      <c r="K99" s="1023"/>
      <c r="L99" s="1028"/>
      <c r="M99" s="1029"/>
      <c r="N99" s="1028"/>
      <c r="O99" s="1029"/>
      <c r="P99" s="1057"/>
    </row>
    <row r="100" spans="1:16" ht="28.5" hidden="1" customHeight="1">
      <c r="A100" s="897"/>
      <c r="B100" s="1001"/>
      <c r="C100" s="898"/>
      <c r="D100" s="938"/>
      <c r="E100" s="1017"/>
      <c r="F100" s="1028"/>
      <c r="G100" s="938"/>
      <c r="H100" s="1023">
        <v>0</v>
      </c>
      <c r="I100" s="1032"/>
      <c r="J100" s="938"/>
      <c r="K100" s="1023"/>
      <c r="L100" s="1028"/>
      <c r="M100" s="1029"/>
      <c r="N100" s="1028"/>
      <c r="O100" s="1029"/>
      <c r="P100" s="1057"/>
    </row>
    <row r="101" spans="1:16" ht="27.75" customHeight="1">
      <c r="A101" s="920" t="s">
        <v>230</v>
      </c>
      <c r="B101" s="1002" t="s">
        <v>379</v>
      </c>
      <c r="C101" s="921" t="s">
        <v>231</v>
      </c>
      <c r="D101" s="922"/>
      <c r="E101" s="1018"/>
      <c r="F101" s="920">
        <v>0</v>
      </c>
      <c r="G101" s="922"/>
      <c r="H101" s="923">
        <f>SUM(H102:H127)</f>
        <v>0</v>
      </c>
      <c r="I101" s="1039"/>
      <c r="J101" s="922"/>
      <c r="K101" s="923">
        <f>SUM(K102:K127)</f>
        <v>0</v>
      </c>
      <c r="L101" s="920"/>
      <c r="M101" s="923">
        <f>SUM(M102:M127)</f>
        <v>0</v>
      </c>
      <c r="N101" s="920">
        <f>SUM(N102:N127)</f>
        <v>152.19999999999999</v>
      </c>
      <c r="O101" s="923">
        <f>SUM(O104:O127)</f>
        <v>33.75</v>
      </c>
      <c r="P101" s="1058"/>
    </row>
    <row r="102" spans="1:16" ht="25.5">
      <c r="A102" s="897">
        <v>1</v>
      </c>
      <c r="B102" s="1001" t="s">
        <v>357</v>
      </c>
      <c r="C102" s="898" t="s">
        <v>246</v>
      </c>
      <c r="D102" s="889"/>
      <c r="E102" s="1017">
        <v>1.375</v>
      </c>
      <c r="F102" s="1028">
        <v>124.2</v>
      </c>
      <c r="G102" s="939" t="s">
        <v>268</v>
      </c>
      <c r="H102" s="1029"/>
      <c r="I102" s="1040">
        <f t="shared" ref="I102:I127" si="57">E102</f>
        <v>1.375</v>
      </c>
      <c r="J102" s="938"/>
      <c r="K102" s="1029">
        <f t="shared" ref="K102:K127" si="58">I102*J102</f>
        <v>0</v>
      </c>
      <c r="L102" s="1028"/>
      <c r="M102" s="1029">
        <f t="shared" ref="M102:M127" si="59">L102*I102</f>
        <v>0</v>
      </c>
      <c r="N102" s="1028">
        <f>F102+J102-L102</f>
        <v>124.2</v>
      </c>
      <c r="O102" s="1029">
        <f>N102*E102</f>
        <v>170.77500000000001</v>
      </c>
      <c r="P102" s="1059"/>
    </row>
    <row r="103" spans="1:16" ht="25.5">
      <c r="A103" s="897">
        <v>2</v>
      </c>
      <c r="B103" s="1001" t="s">
        <v>358</v>
      </c>
      <c r="C103" s="898" t="s">
        <v>247</v>
      </c>
      <c r="D103" s="889"/>
      <c r="E103" s="1017">
        <f>220/3</f>
        <v>73.333333333333329</v>
      </c>
      <c r="F103" s="1028">
        <v>0</v>
      </c>
      <c r="G103" s="939" t="s">
        <v>285</v>
      </c>
      <c r="H103" s="1029"/>
      <c r="I103" s="1040">
        <f t="shared" si="57"/>
        <v>73.333333333333329</v>
      </c>
      <c r="J103" s="938"/>
      <c r="K103" s="1029">
        <f t="shared" si="58"/>
        <v>0</v>
      </c>
      <c r="L103" s="1028"/>
      <c r="M103" s="1029">
        <f t="shared" si="59"/>
        <v>0</v>
      </c>
      <c r="N103" s="1028">
        <f t="shared" ref="N103:N127" si="60">F103+J103-L103</f>
        <v>0</v>
      </c>
      <c r="O103" s="1029">
        <f t="shared" ref="O103:O127" si="61">N103*E103</f>
        <v>0</v>
      </c>
      <c r="P103" s="1059"/>
    </row>
    <row r="104" spans="1:16" ht="21.75" hidden="1" customHeight="1">
      <c r="A104" s="897">
        <v>3</v>
      </c>
      <c r="B104" s="1001" t="s">
        <v>359</v>
      </c>
      <c r="C104" s="898" t="s">
        <v>249</v>
      </c>
      <c r="D104" s="889"/>
      <c r="E104" s="1017">
        <v>4</v>
      </c>
      <c r="F104" s="1028">
        <v>0</v>
      </c>
      <c r="G104" s="939" t="s">
        <v>269</v>
      </c>
      <c r="H104" s="1029"/>
      <c r="I104" s="1040">
        <f t="shared" si="57"/>
        <v>4</v>
      </c>
      <c r="J104" s="938"/>
      <c r="K104" s="1029">
        <f t="shared" si="58"/>
        <v>0</v>
      </c>
      <c r="L104" s="1028"/>
      <c r="M104" s="1029">
        <f t="shared" si="59"/>
        <v>0</v>
      </c>
      <c r="N104" s="1028">
        <f t="shared" si="60"/>
        <v>0</v>
      </c>
      <c r="O104" s="1029">
        <f t="shared" si="61"/>
        <v>0</v>
      </c>
      <c r="P104" s="1059"/>
    </row>
    <row r="105" spans="1:16" ht="21.75" hidden="1" customHeight="1">
      <c r="A105" s="897">
        <v>4</v>
      </c>
      <c r="B105" s="1001" t="s">
        <v>360</v>
      </c>
      <c r="C105" s="898" t="s">
        <v>251</v>
      </c>
      <c r="D105" s="889"/>
      <c r="E105" s="1017"/>
      <c r="F105" s="1028">
        <v>-1</v>
      </c>
      <c r="G105" s="939" t="s">
        <v>269</v>
      </c>
      <c r="H105" s="1029"/>
      <c r="I105" s="1040">
        <f t="shared" si="57"/>
        <v>0</v>
      </c>
      <c r="J105" s="938"/>
      <c r="K105" s="1029">
        <f t="shared" si="58"/>
        <v>0</v>
      </c>
      <c r="L105" s="1028"/>
      <c r="M105" s="1029">
        <f t="shared" si="59"/>
        <v>0</v>
      </c>
      <c r="N105" s="1028">
        <f t="shared" si="60"/>
        <v>-1</v>
      </c>
      <c r="O105" s="1029">
        <f t="shared" si="61"/>
        <v>0</v>
      </c>
      <c r="P105" s="1059"/>
    </row>
    <row r="106" spans="1:16" ht="21.75" hidden="1" customHeight="1">
      <c r="A106" s="897">
        <v>5</v>
      </c>
      <c r="B106" s="996" t="s">
        <v>361</v>
      </c>
      <c r="C106" s="898" t="s">
        <v>250</v>
      </c>
      <c r="D106" s="889"/>
      <c r="E106" s="1017"/>
      <c r="F106" s="1028">
        <v>-1</v>
      </c>
      <c r="G106" s="939" t="s">
        <v>269</v>
      </c>
      <c r="H106" s="1029"/>
      <c r="I106" s="1040">
        <f t="shared" si="57"/>
        <v>0</v>
      </c>
      <c r="J106" s="938"/>
      <c r="K106" s="1029">
        <f t="shared" si="58"/>
        <v>0</v>
      </c>
      <c r="L106" s="1028"/>
      <c r="M106" s="1029">
        <f t="shared" si="59"/>
        <v>0</v>
      </c>
      <c r="N106" s="1028">
        <f t="shared" si="60"/>
        <v>-1</v>
      </c>
      <c r="O106" s="1029">
        <f t="shared" si="61"/>
        <v>0</v>
      </c>
      <c r="P106" s="1059"/>
    </row>
    <row r="107" spans="1:16" ht="21.75" hidden="1" customHeight="1">
      <c r="A107" s="897">
        <v>6</v>
      </c>
      <c r="B107" s="996" t="s">
        <v>362</v>
      </c>
      <c r="C107" s="898" t="s">
        <v>252</v>
      </c>
      <c r="D107" s="889"/>
      <c r="E107" s="1017"/>
      <c r="F107" s="1028">
        <v>-1</v>
      </c>
      <c r="G107" s="939" t="s">
        <v>269</v>
      </c>
      <c r="H107" s="1029"/>
      <c r="I107" s="1040">
        <f t="shared" si="57"/>
        <v>0</v>
      </c>
      <c r="J107" s="938"/>
      <c r="K107" s="1029">
        <f t="shared" si="58"/>
        <v>0</v>
      </c>
      <c r="L107" s="1028"/>
      <c r="M107" s="1029">
        <f t="shared" si="59"/>
        <v>0</v>
      </c>
      <c r="N107" s="1028">
        <f t="shared" si="60"/>
        <v>-1</v>
      </c>
      <c r="O107" s="1029">
        <f t="shared" si="61"/>
        <v>0</v>
      </c>
      <c r="P107" s="1059"/>
    </row>
    <row r="108" spans="1:16" ht="21.75" hidden="1" customHeight="1">
      <c r="A108" s="897">
        <v>7</v>
      </c>
      <c r="B108" s="996" t="s">
        <v>363</v>
      </c>
      <c r="C108" s="898" t="s">
        <v>266</v>
      </c>
      <c r="D108" s="889"/>
      <c r="E108" s="1017">
        <v>17.5</v>
      </c>
      <c r="F108" s="1028">
        <v>0</v>
      </c>
      <c r="G108" s="939" t="s">
        <v>281</v>
      </c>
      <c r="H108" s="1029"/>
      <c r="I108" s="1040">
        <f t="shared" si="57"/>
        <v>17.5</v>
      </c>
      <c r="J108" s="938"/>
      <c r="K108" s="1029">
        <f t="shared" si="58"/>
        <v>0</v>
      </c>
      <c r="L108" s="1028"/>
      <c r="M108" s="1029">
        <f t="shared" si="59"/>
        <v>0</v>
      </c>
      <c r="N108" s="1028">
        <f t="shared" si="60"/>
        <v>0</v>
      </c>
      <c r="O108" s="1029">
        <f t="shared" si="61"/>
        <v>0</v>
      </c>
      <c r="P108" s="1059"/>
    </row>
    <row r="109" spans="1:16" ht="21.75" hidden="1" customHeight="1">
      <c r="A109" s="897">
        <v>8</v>
      </c>
      <c r="B109" s="996" t="s">
        <v>363</v>
      </c>
      <c r="C109" s="898" t="s">
        <v>266</v>
      </c>
      <c r="D109" s="889"/>
      <c r="E109" s="1017">
        <v>38.75</v>
      </c>
      <c r="F109" s="1028">
        <v>0</v>
      </c>
      <c r="G109" s="939" t="s">
        <v>281</v>
      </c>
      <c r="H109" s="1029"/>
      <c r="I109" s="1040">
        <f t="shared" si="57"/>
        <v>38.75</v>
      </c>
      <c r="J109" s="938"/>
      <c r="K109" s="1029">
        <f t="shared" si="58"/>
        <v>0</v>
      </c>
      <c r="L109" s="1028"/>
      <c r="M109" s="1029">
        <f t="shared" si="59"/>
        <v>0</v>
      </c>
      <c r="N109" s="1028">
        <f t="shared" si="60"/>
        <v>0</v>
      </c>
      <c r="O109" s="1029">
        <f t="shared" si="61"/>
        <v>0</v>
      </c>
      <c r="P109" s="1059"/>
    </row>
    <row r="110" spans="1:16" ht="21.75" hidden="1" customHeight="1">
      <c r="A110" s="897">
        <v>9</v>
      </c>
      <c r="B110" s="996" t="s">
        <v>364</v>
      </c>
      <c r="C110" s="898" t="s">
        <v>282</v>
      </c>
      <c r="D110" s="889"/>
      <c r="E110" s="1017">
        <v>60</v>
      </c>
      <c r="F110" s="1028">
        <v>0</v>
      </c>
      <c r="G110" s="939" t="s">
        <v>257</v>
      </c>
      <c r="H110" s="1029"/>
      <c r="I110" s="1040">
        <f t="shared" si="57"/>
        <v>60</v>
      </c>
      <c r="J110" s="938"/>
      <c r="K110" s="1029">
        <f t="shared" si="58"/>
        <v>0</v>
      </c>
      <c r="L110" s="1028"/>
      <c r="M110" s="1029">
        <f t="shared" si="59"/>
        <v>0</v>
      </c>
      <c r="N110" s="1028">
        <f t="shared" si="60"/>
        <v>0</v>
      </c>
      <c r="O110" s="1029">
        <f t="shared" si="61"/>
        <v>0</v>
      </c>
      <c r="P110" s="1059"/>
    </row>
    <row r="111" spans="1:16" ht="21.75" hidden="1" customHeight="1">
      <c r="A111" s="897">
        <v>10</v>
      </c>
      <c r="B111" s="996" t="s">
        <v>365</v>
      </c>
      <c r="C111" s="898" t="s">
        <v>274</v>
      </c>
      <c r="D111" s="889"/>
      <c r="E111" s="1017">
        <v>3.75</v>
      </c>
      <c r="F111" s="1028">
        <v>0</v>
      </c>
      <c r="G111" s="939" t="s">
        <v>275</v>
      </c>
      <c r="H111" s="1029"/>
      <c r="I111" s="1040">
        <f t="shared" si="57"/>
        <v>3.75</v>
      </c>
      <c r="J111" s="938"/>
      <c r="K111" s="1029">
        <f t="shared" si="58"/>
        <v>0</v>
      </c>
      <c r="L111" s="1028"/>
      <c r="M111" s="1029">
        <f t="shared" si="59"/>
        <v>0</v>
      </c>
      <c r="N111" s="1028">
        <f t="shared" si="60"/>
        <v>0</v>
      </c>
      <c r="O111" s="1029">
        <f t="shared" si="61"/>
        <v>0</v>
      </c>
      <c r="P111" s="1059"/>
    </row>
    <row r="112" spans="1:16" ht="21.75" hidden="1" customHeight="1">
      <c r="A112" s="897">
        <v>11</v>
      </c>
      <c r="B112" s="996" t="s">
        <v>366</v>
      </c>
      <c r="C112" s="898" t="s">
        <v>283</v>
      </c>
      <c r="D112" s="889"/>
      <c r="E112" s="1017">
        <v>0.125</v>
      </c>
      <c r="F112" s="1028">
        <v>0</v>
      </c>
      <c r="G112" s="939" t="s">
        <v>284</v>
      </c>
      <c r="H112" s="1029"/>
      <c r="I112" s="1040">
        <f t="shared" si="57"/>
        <v>0.125</v>
      </c>
      <c r="J112" s="938"/>
      <c r="K112" s="1029">
        <f t="shared" si="58"/>
        <v>0</v>
      </c>
      <c r="L112" s="1028"/>
      <c r="M112" s="1029">
        <f t="shared" si="59"/>
        <v>0</v>
      </c>
      <c r="N112" s="1028">
        <f t="shared" si="60"/>
        <v>0</v>
      </c>
      <c r="O112" s="1029">
        <f t="shared" si="61"/>
        <v>0</v>
      </c>
      <c r="P112" s="1059"/>
    </row>
    <row r="113" spans="1:16" ht="21.75" hidden="1" customHeight="1">
      <c r="A113" s="897">
        <v>12</v>
      </c>
      <c r="B113" s="996" t="s">
        <v>367</v>
      </c>
      <c r="C113" s="898" t="s">
        <v>276</v>
      </c>
      <c r="D113" s="889"/>
      <c r="E113" s="1017">
        <v>23.5</v>
      </c>
      <c r="F113" s="1028">
        <v>0</v>
      </c>
      <c r="G113" s="939" t="s">
        <v>269</v>
      </c>
      <c r="H113" s="1029"/>
      <c r="I113" s="1040">
        <f t="shared" si="57"/>
        <v>23.5</v>
      </c>
      <c r="J113" s="938"/>
      <c r="K113" s="1029">
        <f t="shared" si="58"/>
        <v>0</v>
      </c>
      <c r="L113" s="1028"/>
      <c r="M113" s="1029">
        <f t="shared" si="59"/>
        <v>0</v>
      </c>
      <c r="N113" s="1028">
        <f t="shared" si="60"/>
        <v>0</v>
      </c>
      <c r="O113" s="1029">
        <f t="shared" si="61"/>
        <v>0</v>
      </c>
      <c r="P113" s="1059"/>
    </row>
    <row r="114" spans="1:16" ht="21.75" hidden="1" customHeight="1">
      <c r="A114" s="897">
        <v>13</v>
      </c>
      <c r="B114" s="996" t="s">
        <v>368</v>
      </c>
      <c r="C114" s="898" t="s">
        <v>253</v>
      </c>
      <c r="D114" s="889"/>
      <c r="E114" s="1017">
        <v>1.75</v>
      </c>
      <c r="F114" s="1028">
        <v>0</v>
      </c>
      <c r="G114" s="939" t="s">
        <v>152</v>
      </c>
      <c r="H114" s="1029"/>
      <c r="I114" s="1040">
        <f t="shared" si="57"/>
        <v>1.75</v>
      </c>
      <c r="J114" s="938"/>
      <c r="K114" s="1029">
        <f t="shared" si="58"/>
        <v>0</v>
      </c>
      <c r="L114" s="1028"/>
      <c r="M114" s="1029">
        <f t="shared" si="59"/>
        <v>0</v>
      </c>
      <c r="N114" s="1028">
        <f t="shared" si="60"/>
        <v>0</v>
      </c>
      <c r="O114" s="1029">
        <f t="shared" si="61"/>
        <v>0</v>
      </c>
      <c r="P114" s="1059"/>
    </row>
    <row r="115" spans="1:16" ht="21.75" hidden="1" customHeight="1">
      <c r="A115" s="897">
        <v>14</v>
      </c>
      <c r="B115" s="996" t="s">
        <v>369</v>
      </c>
      <c r="C115" s="898" t="s">
        <v>254</v>
      </c>
      <c r="D115" s="889"/>
      <c r="E115" s="1017">
        <v>5.5</v>
      </c>
      <c r="F115" s="1028">
        <v>0</v>
      </c>
      <c r="G115" s="939" t="s">
        <v>23</v>
      </c>
      <c r="H115" s="1029"/>
      <c r="I115" s="1040">
        <f t="shared" si="57"/>
        <v>5.5</v>
      </c>
      <c r="J115" s="938"/>
      <c r="K115" s="1029">
        <f t="shared" si="58"/>
        <v>0</v>
      </c>
      <c r="L115" s="1028"/>
      <c r="M115" s="1029">
        <f t="shared" si="59"/>
        <v>0</v>
      </c>
      <c r="N115" s="1028">
        <f t="shared" si="60"/>
        <v>0</v>
      </c>
      <c r="O115" s="1029">
        <f t="shared" si="61"/>
        <v>0</v>
      </c>
      <c r="P115" s="1059"/>
    </row>
    <row r="116" spans="1:16" ht="21.75" hidden="1" customHeight="1">
      <c r="A116" s="897">
        <v>15</v>
      </c>
      <c r="B116" s="996" t="s">
        <v>370</v>
      </c>
      <c r="C116" s="898" t="s">
        <v>255</v>
      </c>
      <c r="D116" s="889"/>
      <c r="E116" s="1017">
        <v>0.75</v>
      </c>
      <c r="F116" s="1028">
        <v>0</v>
      </c>
      <c r="G116" s="939" t="s">
        <v>256</v>
      </c>
      <c r="H116" s="1029"/>
      <c r="I116" s="1040">
        <f t="shared" si="57"/>
        <v>0.75</v>
      </c>
      <c r="J116" s="938"/>
      <c r="K116" s="1029">
        <f t="shared" si="58"/>
        <v>0</v>
      </c>
      <c r="L116" s="1028"/>
      <c r="M116" s="1029">
        <f t="shared" si="59"/>
        <v>0</v>
      </c>
      <c r="N116" s="1028">
        <f t="shared" si="60"/>
        <v>0</v>
      </c>
      <c r="O116" s="1029">
        <f t="shared" si="61"/>
        <v>0</v>
      </c>
      <c r="P116" s="1059"/>
    </row>
    <row r="117" spans="1:16" ht="21.75" hidden="1" customHeight="1">
      <c r="A117" s="897">
        <v>16</v>
      </c>
      <c r="B117" s="996" t="s">
        <v>371</v>
      </c>
      <c r="C117" s="900" t="s">
        <v>258</v>
      </c>
      <c r="D117" s="896"/>
      <c r="E117" s="1009">
        <v>0.1</v>
      </c>
      <c r="F117" s="912">
        <v>0</v>
      </c>
      <c r="G117" s="389" t="s">
        <v>152</v>
      </c>
      <c r="H117" s="1023"/>
      <c r="I117" s="1032">
        <f t="shared" si="57"/>
        <v>0.1</v>
      </c>
      <c r="J117" s="910"/>
      <c r="K117" s="1029">
        <f t="shared" si="58"/>
        <v>0</v>
      </c>
      <c r="L117" s="912"/>
      <c r="M117" s="1029">
        <f t="shared" si="59"/>
        <v>0</v>
      </c>
      <c r="N117" s="912">
        <f t="shared" si="60"/>
        <v>0</v>
      </c>
      <c r="O117" s="1023">
        <f t="shared" si="61"/>
        <v>0</v>
      </c>
      <c r="P117" s="1060"/>
    </row>
    <row r="118" spans="1:16" ht="21.75" hidden="1" customHeight="1">
      <c r="A118" s="897">
        <v>17</v>
      </c>
      <c r="B118" s="996" t="s">
        <v>372</v>
      </c>
      <c r="C118" s="898" t="s">
        <v>260</v>
      </c>
      <c r="D118" s="889"/>
      <c r="E118" s="1017">
        <v>8</v>
      </c>
      <c r="F118" s="1028">
        <v>0</v>
      </c>
      <c r="G118" s="939" t="s">
        <v>269</v>
      </c>
      <c r="H118" s="1029"/>
      <c r="I118" s="1040">
        <f t="shared" si="57"/>
        <v>8</v>
      </c>
      <c r="J118" s="938"/>
      <c r="K118" s="1029">
        <f t="shared" si="58"/>
        <v>0</v>
      </c>
      <c r="L118" s="1028"/>
      <c r="M118" s="1029">
        <f t="shared" si="59"/>
        <v>0</v>
      </c>
      <c r="N118" s="1028">
        <f t="shared" si="60"/>
        <v>0</v>
      </c>
      <c r="O118" s="1029">
        <f t="shared" si="61"/>
        <v>0</v>
      </c>
      <c r="P118" s="1059"/>
    </row>
    <row r="119" spans="1:16" ht="21.75" hidden="1" customHeight="1">
      <c r="A119" s="897">
        <v>18</v>
      </c>
      <c r="B119" s="996" t="s">
        <v>320</v>
      </c>
      <c r="C119" s="898" t="s">
        <v>261</v>
      </c>
      <c r="D119" s="889"/>
      <c r="E119" s="1017">
        <v>1.5</v>
      </c>
      <c r="F119" s="1028">
        <v>0</v>
      </c>
      <c r="G119" s="939" t="s">
        <v>270</v>
      </c>
      <c r="H119" s="1029"/>
      <c r="I119" s="1040">
        <f t="shared" si="57"/>
        <v>1.5</v>
      </c>
      <c r="J119" s="938"/>
      <c r="K119" s="1029">
        <f t="shared" si="58"/>
        <v>0</v>
      </c>
      <c r="L119" s="1028"/>
      <c r="M119" s="1029">
        <f t="shared" si="59"/>
        <v>0</v>
      </c>
      <c r="N119" s="1028">
        <f t="shared" si="60"/>
        <v>0</v>
      </c>
      <c r="O119" s="1029">
        <f t="shared" si="61"/>
        <v>0</v>
      </c>
      <c r="P119" s="1059"/>
    </row>
    <row r="120" spans="1:16" ht="21.75" hidden="1" customHeight="1">
      <c r="A120" s="897">
        <v>19</v>
      </c>
      <c r="B120" s="996" t="s">
        <v>373</v>
      </c>
      <c r="C120" s="898" t="s">
        <v>267</v>
      </c>
      <c r="D120" s="889"/>
      <c r="E120" s="1017">
        <v>1.4179999999999999</v>
      </c>
      <c r="F120" s="1028">
        <v>0</v>
      </c>
      <c r="G120" s="939" t="s">
        <v>268</v>
      </c>
      <c r="H120" s="1029"/>
      <c r="I120" s="1040">
        <f t="shared" si="57"/>
        <v>1.4179999999999999</v>
      </c>
      <c r="J120" s="938"/>
      <c r="K120" s="1029">
        <f t="shared" si="58"/>
        <v>0</v>
      </c>
      <c r="L120" s="1028"/>
      <c r="M120" s="1029">
        <f t="shared" si="59"/>
        <v>0</v>
      </c>
      <c r="N120" s="1028">
        <f t="shared" si="60"/>
        <v>0</v>
      </c>
      <c r="O120" s="1029">
        <f t="shared" si="61"/>
        <v>0</v>
      </c>
      <c r="P120" s="1059"/>
    </row>
    <row r="121" spans="1:16" ht="21.75" hidden="1" customHeight="1">
      <c r="A121" s="897">
        <v>20</v>
      </c>
      <c r="B121" s="996" t="s">
        <v>374</v>
      </c>
      <c r="C121" s="898" t="s">
        <v>271</v>
      </c>
      <c r="D121" s="889"/>
      <c r="E121" s="1017"/>
      <c r="F121" s="1028">
        <v>0</v>
      </c>
      <c r="G121" s="939" t="s">
        <v>272</v>
      </c>
      <c r="H121" s="1029"/>
      <c r="I121" s="1040">
        <v>2.25</v>
      </c>
      <c r="J121" s="938"/>
      <c r="K121" s="1029">
        <f t="shared" si="58"/>
        <v>0</v>
      </c>
      <c r="L121" s="1028"/>
      <c r="M121" s="1029">
        <f t="shared" si="59"/>
        <v>0</v>
      </c>
      <c r="N121" s="1028">
        <f t="shared" si="60"/>
        <v>0</v>
      </c>
      <c r="O121" s="1029">
        <f t="shared" si="61"/>
        <v>0</v>
      </c>
      <c r="P121" s="1059"/>
    </row>
    <row r="122" spans="1:16" ht="21.75" hidden="1" customHeight="1">
      <c r="A122" s="897">
        <v>21</v>
      </c>
      <c r="B122" s="996" t="s">
        <v>375</v>
      </c>
      <c r="C122" s="898" t="s">
        <v>273</v>
      </c>
      <c r="D122" s="889"/>
      <c r="E122" s="1017">
        <v>4.25</v>
      </c>
      <c r="F122" s="1028">
        <v>0</v>
      </c>
      <c r="G122" s="939" t="s">
        <v>269</v>
      </c>
      <c r="H122" s="1029"/>
      <c r="I122" s="1040">
        <f>E122</f>
        <v>4.25</v>
      </c>
      <c r="J122" s="938"/>
      <c r="K122" s="1029">
        <f t="shared" si="58"/>
        <v>0</v>
      </c>
      <c r="L122" s="1028"/>
      <c r="M122" s="1029">
        <f t="shared" si="59"/>
        <v>0</v>
      </c>
      <c r="N122" s="1028">
        <f t="shared" si="60"/>
        <v>0</v>
      </c>
      <c r="O122" s="1029">
        <f t="shared" si="61"/>
        <v>0</v>
      </c>
      <c r="P122" s="1059"/>
    </row>
    <row r="123" spans="1:16" ht="22.5" customHeight="1">
      <c r="A123" s="897">
        <v>3</v>
      </c>
      <c r="B123" s="996" t="s">
        <v>396</v>
      </c>
      <c r="C123" s="898"/>
      <c r="D123" s="889"/>
      <c r="E123" s="1017">
        <v>0.125</v>
      </c>
      <c r="F123" s="1028">
        <v>30</v>
      </c>
      <c r="G123" s="939" t="s">
        <v>269</v>
      </c>
      <c r="H123" s="1029"/>
      <c r="I123" s="1040">
        <f>E123</f>
        <v>0.125</v>
      </c>
      <c r="J123" s="938"/>
      <c r="K123" s="1029">
        <f t="shared" si="58"/>
        <v>0</v>
      </c>
      <c r="L123" s="1028"/>
      <c r="M123" s="1029">
        <f t="shared" si="59"/>
        <v>0</v>
      </c>
      <c r="N123" s="1028">
        <f t="shared" si="60"/>
        <v>30</v>
      </c>
      <c r="O123" s="1029">
        <f t="shared" si="61"/>
        <v>3.75</v>
      </c>
      <c r="P123" s="1059"/>
    </row>
    <row r="124" spans="1:16" ht="22.5" customHeight="1">
      <c r="A124" s="897">
        <v>4</v>
      </c>
      <c r="B124" s="996" t="s">
        <v>398</v>
      </c>
      <c r="C124" s="898"/>
      <c r="D124" s="889"/>
      <c r="E124" s="1017">
        <v>30</v>
      </c>
      <c r="F124" s="1028">
        <v>1</v>
      </c>
      <c r="G124" s="939" t="s">
        <v>269</v>
      </c>
      <c r="H124" s="1029"/>
      <c r="I124" s="1040">
        <f>E124</f>
        <v>30</v>
      </c>
      <c r="J124" s="938"/>
      <c r="K124" s="1029">
        <f t="shared" si="58"/>
        <v>0</v>
      </c>
      <c r="L124" s="1028"/>
      <c r="M124" s="1029">
        <f t="shared" si="59"/>
        <v>0</v>
      </c>
      <c r="N124" s="1028">
        <f t="shared" si="60"/>
        <v>1</v>
      </c>
      <c r="O124" s="1029">
        <f t="shared" si="61"/>
        <v>30</v>
      </c>
      <c r="P124" s="1059"/>
    </row>
    <row r="125" spans="1:16" ht="22.5" customHeight="1">
      <c r="A125" s="897">
        <v>5</v>
      </c>
      <c r="B125" s="996" t="s">
        <v>399</v>
      </c>
      <c r="C125" s="898"/>
      <c r="D125" s="889"/>
      <c r="E125" s="1017">
        <v>85</v>
      </c>
      <c r="F125" s="1028">
        <v>0</v>
      </c>
      <c r="G125" s="939" t="s">
        <v>269</v>
      </c>
      <c r="H125" s="1029"/>
      <c r="I125" s="1040">
        <f>E125</f>
        <v>85</v>
      </c>
      <c r="J125" s="938"/>
      <c r="K125" s="1029">
        <f t="shared" si="58"/>
        <v>0</v>
      </c>
      <c r="L125" s="1028"/>
      <c r="M125" s="1029">
        <f t="shared" si="59"/>
        <v>0</v>
      </c>
      <c r="N125" s="1028">
        <f t="shared" si="60"/>
        <v>0</v>
      </c>
      <c r="O125" s="1029">
        <f t="shared" si="61"/>
        <v>0</v>
      </c>
      <c r="P125" s="1059"/>
    </row>
    <row r="126" spans="1:16" ht="25.5">
      <c r="A126" s="897">
        <v>6</v>
      </c>
      <c r="B126" s="996" t="s">
        <v>400</v>
      </c>
      <c r="C126" s="898"/>
      <c r="D126" s="889"/>
      <c r="E126" s="1017">
        <v>22.5</v>
      </c>
      <c r="F126" s="1028">
        <v>0</v>
      </c>
      <c r="G126" s="939" t="s">
        <v>269</v>
      </c>
      <c r="H126" s="1029"/>
      <c r="I126" s="1040">
        <f>E126</f>
        <v>22.5</v>
      </c>
      <c r="J126" s="938"/>
      <c r="K126" s="1029">
        <f t="shared" si="58"/>
        <v>0</v>
      </c>
      <c r="L126" s="1028"/>
      <c r="M126" s="1029">
        <f t="shared" si="59"/>
        <v>0</v>
      </c>
      <c r="N126" s="1028">
        <f t="shared" si="60"/>
        <v>0</v>
      </c>
      <c r="O126" s="1029">
        <f t="shared" si="61"/>
        <v>0</v>
      </c>
      <c r="P126" s="1059"/>
    </row>
    <row r="127" spans="1:16" ht="24" hidden="1" customHeight="1">
      <c r="A127" s="897"/>
      <c r="B127" s="983"/>
      <c r="C127" s="898"/>
      <c r="D127" s="889"/>
      <c r="E127" s="1017"/>
      <c r="F127" s="1028">
        <v>0</v>
      </c>
      <c r="G127" s="939" t="s">
        <v>257</v>
      </c>
      <c r="H127" s="1029"/>
      <c r="I127" s="1040">
        <f t="shared" si="57"/>
        <v>0</v>
      </c>
      <c r="J127" s="938"/>
      <c r="K127" s="1029">
        <f t="shared" si="58"/>
        <v>0</v>
      </c>
      <c r="L127" s="1028"/>
      <c r="M127" s="1029">
        <f t="shared" si="59"/>
        <v>0</v>
      </c>
      <c r="N127" s="1028">
        <f t="shared" si="60"/>
        <v>0</v>
      </c>
      <c r="O127" s="1029">
        <f t="shared" si="61"/>
        <v>0</v>
      </c>
      <c r="P127" s="1059"/>
    </row>
    <row r="128" spans="1:16" ht="30" customHeight="1" thickBot="1">
      <c r="A128" s="940"/>
      <c r="B128" s="984"/>
      <c r="C128" s="941" t="s">
        <v>83</v>
      </c>
      <c r="D128" s="942"/>
      <c r="E128" s="1019"/>
      <c r="F128" s="940"/>
      <c r="G128" s="942"/>
      <c r="H128" s="1030">
        <f ca="1">H101+H86+H77+H74+H70+H53+H26+H7</f>
        <v>15604.560000000001</v>
      </c>
      <c r="I128" s="1041"/>
      <c r="J128" s="941"/>
      <c r="K128" s="1030">
        <f>K101+K86+K77+K74+K70+K53+K26+K7</f>
        <v>2247.4418604651164</v>
      </c>
      <c r="L128" s="940"/>
      <c r="M128" s="1030">
        <f ca="1">M101+M86+M77+M74+M70+M53+M26+M7</f>
        <v>327.5</v>
      </c>
      <c r="N128" s="940"/>
      <c r="O128" s="1030">
        <f ca="1">O101+O86+O77+O74+O70+O53+O26+O7</f>
        <v>15968.310000000001</v>
      </c>
      <c r="P128" s="1061"/>
    </row>
    <row r="129" spans="1:19" ht="20.25" customHeight="1" thickBot="1">
      <c r="A129" s="1075"/>
      <c r="B129" s="1076"/>
      <c r="C129" s="1076"/>
      <c r="D129" s="1076"/>
      <c r="E129" s="1076"/>
      <c r="F129" s="1076"/>
      <c r="G129" s="1076"/>
      <c r="H129" s="1076"/>
      <c r="I129" s="1076"/>
      <c r="J129" s="1076"/>
      <c r="K129" s="1076"/>
      <c r="L129" s="1076"/>
      <c r="M129" s="1076"/>
      <c r="N129" s="1076"/>
      <c r="O129" s="1076"/>
      <c r="P129" s="1078"/>
      <c r="S129" s="890"/>
    </row>
    <row r="130" spans="1:19" ht="54" customHeight="1" thickBot="1">
      <c r="A130" s="1079" t="s">
        <v>161</v>
      </c>
      <c r="B130" s="1080"/>
      <c r="C130" s="1081" t="s">
        <v>160</v>
      </c>
      <c r="D130" s="1082"/>
      <c r="E130" s="1083" t="s">
        <v>156</v>
      </c>
      <c r="F130" s="1247" t="s">
        <v>157</v>
      </c>
      <c r="G130" s="1248"/>
      <c r="H130" s="1084" t="s">
        <v>158</v>
      </c>
      <c r="I130" s="1249" t="s">
        <v>159</v>
      </c>
      <c r="J130" s="1250"/>
      <c r="K130" s="1068"/>
      <c r="L130" s="1069"/>
      <c r="M130" s="1068"/>
      <c r="N130" s="1070"/>
      <c r="O130" s="1068"/>
      <c r="P130" s="866"/>
      <c r="S130" s="890"/>
    </row>
    <row r="131" spans="1:19" ht="26.25" customHeight="1">
      <c r="A131" s="1090">
        <v>1</v>
      </c>
      <c r="B131" s="1091" t="s">
        <v>376</v>
      </c>
      <c r="C131" s="1092" t="s">
        <v>155</v>
      </c>
      <c r="D131" s="1092"/>
      <c r="E131" s="1093">
        <f>H7</f>
        <v>6866.9562790697664</v>
      </c>
      <c r="F131" s="1251">
        <f>K7</f>
        <v>0</v>
      </c>
      <c r="G131" s="1252"/>
      <c r="H131" s="1094">
        <f>M7</f>
        <v>3105.1162790697672</v>
      </c>
      <c r="I131" s="1253">
        <f>O7</f>
        <v>3761.84</v>
      </c>
      <c r="J131" s="1254"/>
      <c r="K131" s="866"/>
      <c r="L131" s="1071"/>
      <c r="M131" s="866"/>
      <c r="N131" s="869"/>
      <c r="O131" s="866"/>
      <c r="P131" s="866"/>
      <c r="S131" s="890"/>
    </row>
    <row r="132" spans="1:19" ht="30" customHeight="1">
      <c r="A132" s="1095">
        <v>2</v>
      </c>
      <c r="B132" s="1096" t="s">
        <v>377</v>
      </c>
      <c r="C132" s="1097" t="s">
        <v>177</v>
      </c>
      <c r="D132" s="1097"/>
      <c r="E132" s="1098">
        <f>H26</f>
        <v>9093.6972093023269</v>
      </c>
      <c r="F132" s="1255">
        <f>K26</f>
        <v>1375.3488372093025</v>
      </c>
      <c r="G132" s="1256"/>
      <c r="H132" s="954">
        <f>M26</f>
        <v>903.84534883720926</v>
      </c>
      <c r="I132" s="1257">
        <f>O26</f>
        <v>9565.2006976744178</v>
      </c>
      <c r="J132" s="1258"/>
      <c r="K132" s="866"/>
      <c r="L132" s="1071"/>
      <c r="M132" s="866"/>
      <c r="N132" s="869"/>
      <c r="O132" s="866"/>
      <c r="P132" s="866"/>
    </row>
    <row r="133" spans="1:19" ht="30" customHeight="1">
      <c r="A133" s="1095">
        <v>3</v>
      </c>
      <c r="B133" s="1096" t="s">
        <v>380</v>
      </c>
      <c r="C133" s="1097" t="s">
        <v>233</v>
      </c>
      <c r="D133" s="1097"/>
      <c r="E133" s="1098">
        <f ca="1">H53</f>
        <v>3391.68</v>
      </c>
      <c r="F133" s="1255">
        <f>K53</f>
        <v>0</v>
      </c>
      <c r="G133" s="1256"/>
      <c r="H133" s="954">
        <f ca="1">M53</f>
        <v>0</v>
      </c>
      <c r="I133" s="1257">
        <f ca="1">O53</f>
        <v>3391.68</v>
      </c>
      <c r="J133" s="1258"/>
      <c r="K133" s="866"/>
      <c r="L133" s="1071"/>
      <c r="M133" s="866"/>
      <c r="N133" s="869"/>
      <c r="O133" s="866"/>
      <c r="P133" s="866"/>
    </row>
    <row r="134" spans="1:19" ht="30" customHeight="1">
      <c r="A134" s="1095">
        <v>4</v>
      </c>
      <c r="B134" s="1096" t="s">
        <v>331</v>
      </c>
      <c r="C134" s="1097" t="s">
        <v>234</v>
      </c>
      <c r="D134" s="1097"/>
      <c r="E134" s="1098">
        <f>H70</f>
        <v>150.65395348837211</v>
      </c>
      <c r="F134" s="1255">
        <f>K70</f>
        <v>0</v>
      </c>
      <c r="G134" s="1255"/>
      <c r="H134" s="954">
        <f>M70</f>
        <v>0</v>
      </c>
      <c r="I134" s="1257">
        <f>O70</f>
        <v>150.65395348837211</v>
      </c>
      <c r="J134" s="1258"/>
      <c r="K134" s="866"/>
      <c r="L134" s="1071"/>
      <c r="M134" s="866"/>
      <c r="N134" s="869"/>
      <c r="O134" s="866"/>
      <c r="P134" s="866"/>
    </row>
    <row r="135" spans="1:19" ht="30" customHeight="1">
      <c r="A135" s="1095">
        <v>5</v>
      </c>
      <c r="B135" s="1096" t="s">
        <v>336</v>
      </c>
      <c r="C135" s="1097" t="s">
        <v>235</v>
      </c>
      <c r="D135" s="1097"/>
      <c r="E135" s="1098">
        <f>H74</f>
        <v>0</v>
      </c>
      <c r="F135" s="1255">
        <f>K74</f>
        <v>872.09302325581393</v>
      </c>
      <c r="G135" s="1255"/>
      <c r="H135" s="954">
        <f>M74</f>
        <v>0</v>
      </c>
      <c r="I135" s="1257">
        <f>O74</f>
        <v>872.09302325581393</v>
      </c>
      <c r="J135" s="1258"/>
      <c r="K135" s="866"/>
      <c r="L135" s="1071"/>
      <c r="M135" s="866"/>
      <c r="N135" s="869"/>
      <c r="O135" s="866"/>
      <c r="P135" s="866"/>
    </row>
    <row r="136" spans="1:19" ht="30" customHeight="1">
      <c r="A136" s="1095">
        <v>6</v>
      </c>
      <c r="B136" s="1096" t="s">
        <v>338</v>
      </c>
      <c r="C136" s="1097" t="s">
        <v>236</v>
      </c>
      <c r="D136" s="1097"/>
      <c r="E136" s="1098">
        <f>H77</f>
        <v>370</v>
      </c>
      <c r="F136" s="1255">
        <f>K77</f>
        <v>0</v>
      </c>
      <c r="G136" s="1255"/>
      <c r="H136" s="954">
        <f>M77</f>
        <v>0</v>
      </c>
      <c r="I136" s="1257">
        <f>O77</f>
        <v>370</v>
      </c>
      <c r="J136" s="1258"/>
      <c r="K136" s="866"/>
      <c r="L136" s="1071"/>
      <c r="M136" s="866"/>
      <c r="N136" s="869"/>
      <c r="O136" s="866"/>
      <c r="P136" s="866"/>
    </row>
    <row r="137" spans="1:19" ht="30" customHeight="1">
      <c r="A137" s="1095">
        <v>7</v>
      </c>
      <c r="B137" s="1096" t="s">
        <v>378</v>
      </c>
      <c r="C137" s="1097" t="s">
        <v>237</v>
      </c>
      <c r="D137" s="1097"/>
      <c r="E137" s="1098">
        <f>H86</f>
        <v>368</v>
      </c>
      <c r="F137" s="1255">
        <f>K86</f>
        <v>0</v>
      </c>
      <c r="G137" s="1255"/>
      <c r="H137" s="954">
        <f>M86</f>
        <v>0</v>
      </c>
      <c r="I137" s="1257">
        <f>O86</f>
        <v>368</v>
      </c>
      <c r="J137" s="1258"/>
      <c r="K137" s="866"/>
      <c r="L137" s="1071"/>
      <c r="M137" s="866"/>
      <c r="N137" s="869"/>
      <c r="O137" s="866"/>
      <c r="P137" s="866"/>
    </row>
    <row r="138" spans="1:19" ht="30" customHeight="1" thickBot="1">
      <c r="A138" s="1099">
        <v>8</v>
      </c>
      <c r="B138" s="1100" t="s">
        <v>379</v>
      </c>
      <c r="C138" s="1101" t="s">
        <v>238</v>
      </c>
      <c r="D138" s="1101"/>
      <c r="E138" s="1102">
        <f>H101</f>
        <v>0</v>
      </c>
      <c r="F138" s="1263">
        <f>K101</f>
        <v>0</v>
      </c>
      <c r="G138" s="1264"/>
      <c r="H138" s="1103">
        <f>M101</f>
        <v>0</v>
      </c>
      <c r="I138" s="1265">
        <f>O101</f>
        <v>33.75</v>
      </c>
      <c r="J138" s="1266"/>
      <c r="K138" s="866"/>
      <c r="L138" s="1071"/>
      <c r="M138" s="866"/>
      <c r="N138" s="869"/>
      <c r="O138" s="866"/>
      <c r="P138" s="866"/>
    </row>
    <row r="139" spans="1:19" ht="30" customHeight="1" thickBot="1">
      <c r="A139" s="1085"/>
      <c r="B139" s="1086"/>
      <c r="C139" s="1087" t="s">
        <v>81</v>
      </c>
      <c r="D139" s="1088"/>
      <c r="E139" s="1089">
        <f ca="1">SUM(E131:E138)</f>
        <v>15604.560000000001</v>
      </c>
      <c r="F139" s="1267">
        <f>SUM(F131:G138)</f>
        <v>2247.4418604651164</v>
      </c>
      <c r="G139" s="1268"/>
      <c r="H139" s="1089">
        <f ca="1">SUM(H131:H138)</f>
        <v>327.5</v>
      </c>
      <c r="I139" s="1269">
        <f ca="1">SUM(I131:I138)</f>
        <v>15968.310000000001</v>
      </c>
      <c r="J139" s="1270"/>
      <c r="K139" s="1077"/>
      <c r="L139" s="1076"/>
      <c r="M139" s="1077"/>
      <c r="N139" s="1076"/>
      <c r="O139" s="1076"/>
      <c r="P139" s="1076"/>
    </row>
    <row r="140" spans="1:19" ht="30" hidden="1" customHeight="1">
      <c r="A140" s="881"/>
      <c r="B140" s="109"/>
      <c r="C140" s="883"/>
      <c r="D140" s="14"/>
      <c r="E140" s="882"/>
      <c r="F140" s="1276"/>
      <c r="G140" s="1277"/>
      <c r="H140" s="161"/>
      <c r="I140" s="884"/>
      <c r="J140" s="869"/>
      <c r="K140" s="868"/>
      <c r="L140" s="904"/>
      <c r="M140" s="868"/>
      <c r="N140" s="904"/>
      <c r="O140" s="868"/>
      <c r="P140" s="866"/>
    </row>
    <row r="141" spans="1:19" ht="30" hidden="1" customHeight="1" thickBot="1">
      <c r="A141" s="875"/>
      <c r="B141" s="987"/>
      <c r="C141" s="876"/>
      <c r="D141" s="877"/>
      <c r="E141" s="878"/>
      <c r="F141" s="1278"/>
      <c r="G141" s="1279"/>
      <c r="H141" s="879"/>
      <c r="I141" s="880"/>
      <c r="J141" s="869"/>
      <c r="K141" s="868"/>
      <c r="L141" s="904"/>
      <c r="M141" s="868"/>
      <c r="N141" s="904"/>
      <c r="O141" s="868"/>
      <c r="P141" s="866"/>
    </row>
    <row r="142" spans="1:19" ht="0.75" customHeight="1">
      <c r="A142" s="885"/>
      <c r="B142" s="988"/>
      <c r="C142" s="1280"/>
      <c r="D142" s="1280"/>
      <c r="E142" s="1281"/>
      <c r="F142" s="1281"/>
      <c r="G142" s="1281"/>
      <c r="H142" s="1281"/>
      <c r="I142" s="1281"/>
      <c r="J142" s="1281"/>
      <c r="K142" s="1281"/>
      <c r="L142" s="1281"/>
    </row>
    <row r="143" spans="1:19" ht="28.5" customHeight="1">
      <c r="A143" s="886"/>
      <c r="B143" s="989"/>
      <c r="C143" s="887"/>
      <c r="D143" s="886"/>
      <c r="E143" s="886"/>
      <c r="F143" s="886"/>
      <c r="G143" s="886"/>
      <c r="H143" s="886"/>
      <c r="I143" s="886"/>
      <c r="M143" s="1282" t="s">
        <v>406</v>
      </c>
      <c r="N143" s="1282"/>
      <c r="O143" s="1282"/>
      <c r="P143" s="1282"/>
    </row>
    <row r="144" spans="1:19" s="11" customFormat="1" ht="25.5" customHeight="1">
      <c r="B144" s="990"/>
      <c r="C144" s="402" t="s">
        <v>153</v>
      </c>
      <c r="D144" s="402"/>
      <c r="E144" s="402"/>
      <c r="F144" s="402"/>
      <c r="G144" s="902"/>
      <c r="H144" s="402"/>
      <c r="I144" s="402"/>
      <c r="J144" s="402"/>
      <c r="K144" s="402"/>
      <c r="L144" s="402"/>
      <c r="M144" s="902"/>
      <c r="N144" s="1271" t="s">
        <v>242</v>
      </c>
      <c r="O144" s="1271"/>
      <c r="P144" s="903"/>
      <c r="Q144" s="2"/>
      <c r="R144" s="2"/>
    </row>
    <row r="145" spans="1:16" s="11" customFormat="1" ht="31.5" customHeight="1">
      <c r="B145" s="990"/>
      <c r="C145" s="12"/>
      <c r="D145" s="906"/>
      <c r="E145" s="905"/>
      <c r="H145" s="864"/>
      <c r="I145" s="864"/>
      <c r="N145" s="905"/>
      <c r="O145" s="906"/>
    </row>
    <row r="146" spans="1:16" s="11" customFormat="1" ht="33" customHeight="1">
      <c r="B146" s="990"/>
      <c r="C146" s="865"/>
      <c r="D146" s="906"/>
      <c r="E146" s="905"/>
      <c r="F146" s="905"/>
      <c r="J146" s="906"/>
      <c r="N146" s="905"/>
      <c r="O146" s="906"/>
    </row>
    <row r="147" spans="1:16" s="11" customFormat="1" ht="24.75">
      <c r="B147" s="990"/>
      <c r="C147" s="402" t="s">
        <v>154</v>
      </c>
      <c r="D147" s="402"/>
      <c r="E147" s="402"/>
      <c r="F147" s="402"/>
      <c r="G147" s="908"/>
      <c r="H147" s="903"/>
      <c r="I147" s="903"/>
      <c r="J147" s="402"/>
      <c r="K147" s="908"/>
      <c r="L147" s="908"/>
      <c r="M147" s="908"/>
      <c r="N147" s="1271" t="s">
        <v>243</v>
      </c>
      <c r="O147" s="1271"/>
    </row>
    <row r="148" spans="1:16" ht="23.1" hidden="1" customHeight="1">
      <c r="C148" s="2"/>
      <c r="E148" s="2"/>
      <c r="H148" s="2"/>
      <c r="I148" s="2"/>
      <c r="J148" s="309"/>
      <c r="K148" s="309"/>
      <c r="L148" s="309"/>
      <c r="N148" s="1283"/>
      <c r="O148" s="1283"/>
      <c r="P148" s="181"/>
    </row>
    <row r="149" spans="1:16" ht="23.1" hidden="1" customHeight="1">
      <c r="C149" s="2"/>
      <c r="E149" s="2"/>
      <c r="H149" s="905"/>
      <c r="I149" s="905"/>
      <c r="J149" s="971"/>
      <c r="K149" s="971"/>
      <c r="L149" s="971"/>
      <c r="N149" s="972"/>
      <c r="O149" s="972"/>
      <c r="P149" s="181"/>
    </row>
    <row r="150" spans="1:16" ht="23.1" hidden="1" customHeight="1">
      <c r="C150" s="2"/>
      <c r="E150" s="2"/>
      <c r="H150" s="905"/>
      <c r="I150" s="905"/>
      <c r="J150" s="971"/>
      <c r="K150" s="971"/>
      <c r="L150" s="971"/>
      <c r="N150" s="972"/>
      <c r="O150" s="972"/>
      <c r="P150" s="181"/>
    </row>
    <row r="151" spans="1:16" ht="23.1" hidden="1" customHeight="1">
      <c r="A151" s="35"/>
      <c r="B151" s="992"/>
      <c r="C151" s="35"/>
      <c r="D151" s="35"/>
      <c r="E151" s="35"/>
    </row>
    <row r="152" spans="1:16" ht="23.1" customHeight="1">
      <c r="A152" s="35"/>
      <c r="B152" s="992"/>
      <c r="C152" s="1074"/>
      <c r="D152" s="35"/>
      <c r="E152" s="909"/>
      <c r="F152" s="909"/>
      <c r="G152" s="909"/>
      <c r="H152" s="909"/>
      <c r="I152" s="973"/>
      <c r="J152" s="973"/>
      <c r="K152" s="1072"/>
    </row>
    <row r="153" spans="1:16" ht="23.1" customHeight="1">
      <c r="A153" s="35"/>
      <c r="B153" s="992"/>
      <c r="C153" s="1074"/>
      <c r="D153" s="35"/>
      <c r="E153" s="909"/>
      <c r="F153" s="909"/>
      <c r="G153" s="909"/>
      <c r="H153" s="909"/>
      <c r="I153" s="973"/>
      <c r="J153" s="973"/>
      <c r="K153" s="1072"/>
    </row>
    <row r="154" spans="1:16" ht="23.1" customHeight="1">
      <c r="A154" s="35"/>
      <c r="B154" s="992"/>
      <c r="C154" s="1074"/>
      <c r="E154" s="909"/>
      <c r="F154" s="909"/>
      <c r="G154" s="909"/>
      <c r="H154" s="909"/>
      <c r="I154" s="973"/>
      <c r="J154" s="973"/>
      <c r="K154" s="1072"/>
    </row>
    <row r="155" spans="1:16" ht="23.1" customHeight="1">
      <c r="A155" s="35"/>
      <c r="B155" s="992"/>
      <c r="C155" s="962"/>
      <c r="D155" s="963"/>
      <c r="E155" s="965"/>
      <c r="F155" s="965"/>
      <c r="G155" s="909"/>
      <c r="H155" s="909"/>
      <c r="I155" s="973"/>
      <c r="J155" s="973"/>
      <c r="K155" s="1072"/>
    </row>
    <row r="156" spans="1:16" ht="23.1" customHeight="1">
      <c r="A156" s="35"/>
      <c r="B156" s="992"/>
      <c r="C156" s="1074"/>
      <c r="E156" s="909"/>
      <c r="F156" s="909"/>
      <c r="G156" s="909"/>
      <c r="H156" s="909"/>
      <c r="I156" s="973"/>
      <c r="J156" s="973"/>
      <c r="K156" s="1072"/>
    </row>
    <row r="157" spans="1:16" ht="23.1" customHeight="1">
      <c r="A157" s="35"/>
      <c r="B157" s="992"/>
      <c r="C157" s="1074"/>
      <c r="E157" s="909"/>
      <c r="F157" s="909"/>
      <c r="G157" s="909"/>
      <c r="H157" s="975"/>
      <c r="I157" s="967"/>
      <c r="J157" s="970"/>
      <c r="K157" s="1073"/>
    </row>
    <row r="158" spans="1:16" ht="23.1" customHeight="1">
      <c r="A158" s="35"/>
      <c r="B158" s="992"/>
      <c r="C158" s="1074"/>
      <c r="E158" s="909"/>
      <c r="F158" s="909"/>
      <c r="I158" s="1192"/>
      <c r="J158" s="1192"/>
      <c r="K158" s="977"/>
    </row>
    <row r="159" spans="1:16" ht="23.1" customHeight="1">
      <c r="A159" s="35"/>
      <c r="B159" s="992"/>
      <c r="C159" s="35"/>
      <c r="E159" s="909"/>
      <c r="F159" s="909"/>
      <c r="I159" s="1192"/>
      <c r="J159" s="1192"/>
      <c r="K159" s="977"/>
    </row>
    <row r="160" spans="1:16" ht="23.1" customHeight="1">
      <c r="A160" s="35"/>
      <c r="B160" s="992"/>
      <c r="C160" s="35"/>
      <c r="D160" s="35"/>
      <c r="E160" s="909"/>
      <c r="F160" s="909"/>
      <c r="I160" s="970"/>
      <c r="J160" s="970"/>
      <c r="K160" s="970"/>
    </row>
    <row r="161" spans="3:11" ht="23.1" customHeight="1">
      <c r="E161" s="909"/>
      <c r="F161" s="909"/>
      <c r="I161" s="970"/>
      <c r="J161" s="970"/>
      <c r="K161" s="970"/>
    </row>
    <row r="162" spans="3:11" ht="23.1" customHeight="1">
      <c r="E162" s="909"/>
      <c r="F162" s="909"/>
    </row>
    <row r="163" spans="3:11" ht="23.1" customHeight="1">
      <c r="C163" s="967"/>
      <c r="E163" s="967"/>
      <c r="F163" s="968"/>
      <c r="G163" s="890"/>
      <c r="H163" s="969"/>
    </row>
    <row r="165" spans="3:11" ht="23.1" customHeight="1">
      <c r="F165" s="909"/>
    </row>
    <row r="166" spans="3:11" ht="23.1" customHeight="1">
      <c r="F166" s="909"/>
    </row>
  </sheetData>
  <autoFilter ref="A5:O138" xr:uid="{00000000-0009-0000-0000-000003000000}">
    <filterColumn colId="5" showButton="0"/>
    <filterColumn colId="6" showButton="0"/>
    <filterColumn colId="8" showButton="0"/>
    <filterColumn colId="9" showButton="0"/>
    <filterColumn colId="11" showButton="0"/>
    <filterColumn colId="13" showButton="0"/>
  </autoFilter>
  <mergeCells count="47">
    <mergeCell ref="A5:A6"/>
    <mergeCell ref="B5:C6"/>
    <mergeCell ref="D5:D6"/>
    <mergeCell ref="F5:H5"/>
    <mergeCell ref="I5:K5"/>
    <mergeCell ref="A1:E1"/>
    <mergeCell ref="F1:L1"/>
    <mergeCell ref="F2:L2"/>
    <mergeCell ref="A3:D3"/>
    <mergeCell ref="A4:P4"/>
    <mergeCell ref="L5:M5"/>
    <mergeCell ref="N5:O5"/>
    <mergeCell ref="P5:P6"/>
    <mergeCell ref="F6:G6"/>
    <mergeCell ref="F130:G130"/>
    <mergeCell ref="I130:J130"/>
    <mergeCell ref="F131:G131"/>
    <mergeCell ref="I131:J131"/>
    <mergeCell ref="F132:G132"/>
    <mergeCell ref="I132:J132"/>
    <mergeCell ref="F133:G133"/>
    <mergeCell ref="I133:J133"/>
    <mergeCell ref="F134:G134"/>
    <mergeCell ref="I134:J134"/>
    <mergeCell ref="F135:G135"/>
    <mergeCell ref="I135:J135"/>
    <mergeCell ref="F136:G136"/>
    <mergeCell ref="I136:J136"/>
    <mergeCell ref="F137:G137"/>
    <mergeCell ref="I137:J137"/>
    <mergeCell ref="F138:G138"/>
    <mergeCell ref="I138:J138"/>
    <mergeCell ref="F139:G139"/>
    <mergeCell ref="I139:J139"/>
    <mergeCell ref="F140:G140"/>
    <mergeCell ref="F141:G141"/>
    <mergeCell ref="C142:D142"/>
    <mergeCell ref="E142:F142"/>
    <mergeCell ref="G142:H142"/>
    <mergeCell ref="I159:J159"/>
    <mergeCell ref="K142:L142"/>
    <mergeCell ref="M143:P143"/>
    <mergeCell ref="N144:O144"/>
    <mergeCell ref="N147:O147"/>
    <mergeCell ref="N148:O148"/>
    <mergeCell ref="I158:J158"/>
    <mergeCell ref="I142:J142"/>
  </mergeCells>
  <dataValidations count="4">
    <dataValidation allowBlank="1" showInputMessage="1" showErrorMessage="1" promptTitle="Connector Label" prompt="If desired, label the connector to the next step. Use commas to separate multiple next steps, such as &quot;Yes,No&quot;." sqref="E151" xr:uid="{A7D9F523-622E-4631-8802-1392AE2952D9}"/>
    <dataValidation allowBlank="1" showInputMessage="1" showErrorMessage="1" promptTitle="Next Step ID" prompt="Enter the process step ID for the next step. Use commas to separate multiple next steps, such as &quot;P600,P700&quot;." sqref="D151" xr:uid="{F57F9198-FB06-46C1-B269-611ADFA09255}"/>
    <dataValidation allowBlank="1" showInputMessage="1" showErrorMessage="1" promptTitle="Process Step Description" prompt="Enter text for the process step that will appear in the shape." sqref="C151" xr:uid="{CD1F4671-D987-4A3C-8ABB-5D191EB930F8}"/>
    <dataValidation allowBlank="1" showInputMessage="1" showErrorMessage="1" promptTitle="Process Step ID" prompt="Enter a unique process step ID for each shape in the diagram." sqref="A151:B151" xr:uid="{3613A87C-A3F5-42C9-9BD7-49260EE26627}"/>
  </dataValidations>
  <printOptions horizontalCentered="1"/>
  <pageMargins left="0.25" right="0.25" top="0.28999999999999998" bottom="0.23" header="0.3" footer="0.3"/>
  <pageSetup paperSize="9" scale="66" fitToHeight="0" orientation="landscape" r:id="rId1"/>
  <rowBreaks count="4" manualBreakCount="4">
    <brk id="39" max="15" man="1"/>
    <brk id="85" max="15" man="1"/>
    <brk id="139" max="15" man="1"/>
    <brk id="147" max="15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829CB-265A-4AA4-8893-32BBADF3C187}">
  <sheetPr>
    <pageSetUpPr fitToPage="1"/>
  </sheetPr>
  <dimension ref="A1:W163"/>
  <sheetViews>
    <sheetView view="pageBreakPreview" topLeftCell="A3" zoomScale="50" zoomScaleNormal="80" zoomScaleSheetLayoutView="50" zoomScalePageLayoutView="90" workbookViewId="0">
      <selection activeCell="A26" sqref="A26"/>
    </sheetView>
  </sheetViews>
  <sheetFormatPr defaultRowHeight="23.1" customHeight="1"/>
  <cols>
    <col min="1" max="1" width="7.19921875" customWidth="1"/>
    <col min="2" max="2" width="39.3984375" style="991" customWidth="1"/>
    <col min="3" max="3" width="49.796875" customWidth="1"/>
    <col min="4" max="4" width="18.19921875" bestFit="1" customWidth="1"/>
    <col min="5" max="5" width="25.796875" bestFit="1" customWidth="1"/>
    <col min="6" max="6" width="11.19921875" customWidth="1"/>
    <col min="7" max="7" width="11.3984375" bestFit="1" customWidth="1"/>
    <col min="8" max="8" width="23" bestFit="1" customWidth="1"/>
    <col min="9" max="9" width="15.19921875" customWidth="1"/>
    <col min="10" max="10" width="10.796875" customWidth="1"/>
    <col min="11" max="11" width="20.796875" bestFit="1" customWidth="1"/>
    <col min="12" max="12" width="10.796875" customWidth="1"/>
    <col min="13" max="13" width="20.796875" bestFit="1" customWidth="1"/>
    <col min="14" max="14" width="13.19921875" customWidth="1"/>
    <col min="15" max="15" width="23" bestFit="1" customWidth="1"/>
    <col min="16" max="16" width="16" customWidth="1"/>
    <col min="17" max="17" width="10.59765625" customWidth="1"/>
    <col min="18" max="18" width="9" customWidth="1"/>
    <col min="19" max="19" width="15" customWidth="1"/>
    <col min="20" max="22" width="10.59765625" customWidth="1"/>
  </cols>
  <sheetData>
    <row r="1" spans="1:23" s="1" customFormat="1" ht="40.5" customHeight="1">
      <c r="A1" s="1240" t="s">
        <v>0</v>
      </c>
      <c r="B1" s="1240"/>
      <c r="C1" s="1240"/>
      <c r="D1" s="1240"/>
      <c r="E1" s="1240"/>
      <c r="F1" s="1241" t="s">
        <v>1</v>
      </c>
      <c r="G1" s="1241"/>
      <c r="H1" s="1241"/>
      <c r="I1" s="1241"/>
      <c r="J1" s="1241"/>
      <c r="K1" s="1241"/>
      <c r="L1" s="1241"/>
      <c r="M1" s="3"/>
      <c r="N1" s="3"/>
      <c r="O1" s="3"/>
      <c r="P1" s="3"/>
    </row>
    <row r="2" spans="1:23" s="1" customFormat="1" ht="36.75" customHeight="1">
      <c r="A2" s="907" t="s">
        <v>2</v>
      </c>
      <c r="B2" s="980"/>
      <c r="C2" s="907"/>
      <c r="D2" s="907"/>
      <c r="E2" s="2"/>
      <c r="F2" s="1241" t="s">
        <v>3</v>
      </c>
      <c r="G2" s="1241"/>
      <c r="H2" s="1241"/>
      <c r="I2" s="1241"/>
      <c r="J2" s="1241"/>
      <c r="K2" s="1241"/>
      <c r="L2" s="1241"/>
      <c r="M2" s="3"/>
      <c r="N2" s="3"/>
      <c r="O2" s="3"/>
      <c r="P2" s="3"/>
    </row>
    <row r="3" spans="1:23" ht="21" customHeight="1">
      <c r="A3" s="1242" t="s">
        <v>4</v>
      </c>
      <c r="B3" s="1242"/>
      <c r="C3" s="1242"/>
      <c r="D3" s="1242"/>
      <c r="E3" s="4"/>
      <c r="F3" s="4"/>
      <c r="G3" s="5"/>
      <c r="H3" s="5"/>
      <c r="I3" s="5"/>
      <c r="J3" s="5"/>
      <c r="K3" s="5"/>
      <c r="L3" s="5"/>
      <c r="M3" s="5"/>
      <c r="N3" s="5"/>
      <c r="O3" s="5"/>
      <c r="P3" s="5"/>
    </row>
    <row r="4" spans="1:23" ht="33.75" customHeight="1" thickBot="1">
      <c r="A4" s="1243" t="s">
        <v>393</v>
      </c>
      <c r="B4" s="1243"/>
      <c r="C4" s="1243"/>
      <c r="D4" s="1243"/>
      <c r="E4" s="1243"/>
      <c r="F4" s="1243"/>
      <c r="G4" s="1243"/>
      <c r="H4" s="1243"/>
      <c r="I4" s="1243"/>
      <c r="J4" s="1243"/>
      <c r="K4" s="1243"/>
      <c r="L4" s="1243"/>
      <c r="M4" s="1243"/>
      <c r="N4" s="1243"/>
      <c r="O4" s="1243"/>
      <c r="P4" s="1243"/>
    </row>
    <row r="5" spans="1:23" ht="29.25" customHeight="1">
      <c r="A5" s="1230" t="s">
        <v>5</v>
      </c>
      <c r="B5" s="1232" t="s">
        <v>6</v>
      </c>
      <c r="C5" s="1233"/>
      <c r="D5" s="1236" t="s">
        <v>244</v>
      </c>
      <c r="E5" s="1005" t="s">
        <v>7</v>
      </c>
      <c r="F5" s="1230" t="s">
        <v>8</v>
      </c>
      <c r="G5" s="1238"/>
      <c r="H5" s="1239"/>
      <c r="I5" s="1230" t="s">
        <v>9</v>
      </c>
      <c r="J5" s="1238"/>
      <c r="K5" s="1239"/>
      <c r="L5" s="1230" t="s">
        <v>10</v>
      </c>
      <c r="M5" s="1239"/>
      <c r="N5" s="1230" t="s">
        <v>11</v>
      </c>
      <c r="O5" s="1239"/>
      <c r="P5" s="1244"/>
    </row>
    <row r="6" spans="1:23" ht="29.25" customHeight="1" thickBot="1">
      <c r="A6" s="1231"/>
      <c r="B6" s="1234"/>
      <c r="C6" s="1235"/>
      <c r="D6" s="1237"/>
      <c r="E6" s="1006" t="s">
        <v>12</v>
      </c>
      <c r="F6" s="1231" t="s">
        <v>13</v>
      </c>
      <c r="G6" s="1246"/>
      <c r="H6" s="1020" t="s">
        <v>14</v>
      </c>
      <c r="I6" s="993" t="s">
        <v>15</v>
      </c>
      <c r="J6" s="994" t="s">
        <v>16</v>
      </c>
      <c r="K6" s="995" t="s">
        <v>14</v>
      </c>
      <c r="L6" s="993" t="s">
        <v>17</v>
      </c>
      <c r="M6" s="995" t="s">
        <v>14</v>
      </c>
      <c r="N6" s="993" t="s">
        <v>18</v>
      </c>
      <c r="O6" s="995" t="s">
        <v>14</v>
      </c>
      <c r="P6" s="1245"/>
    </row>
    <row r="7" spans="1:23" ht="29.25" customHeight="1">
      <c r="A7" s="934" t="s">
        <v>19</v>
      </c>
      <c r="B7" s="997" t="s">
        <v>286</v>
      </c>
      <c r="C7" s="935" t="s">
        <v>162</v>
      </c>
      <c r="D7" s="936"/>
      <c r="E7" s="1007"/>
      <c r="F7" s="1021"/>
      <c r="G7" s="936"/>
      <c r="H7" s="1022">
        <f>SUM(H8:H19)</f>
        <v>3761.84</v>
      </c>
      <c r="I7" s="1031"/>
      <c r="J7" s="937"/>
      <c r="K7" s="1022">
        <f>SUM(K8:K19)</f>
        <v>0</v>
      </c>
      <c r="L7" s="1042"/>
      <c r="M7" s="1022">
        <f>SUM(M8:M19)</f>
        <v>0</v>
      </c>
      <c r="N7" s="1042"/>
      <c r="O7" s="1022">
        <f>SUM(O8:O19)</f>
        <v>3761.84</v>
      </c>
      <c r="P7" s="1046"/>
    </row>
    <row r="8" spans="1:23" ht="25.5">
      <c r="A8" s="897">
        <v>1</v>
      </c>
      <c r="B8" s="1001" t="s">
        <v>287</v>
      </c>
      <c r="C8" s="898" t="s">
        <v>163</v>
      </c>
      <c r="D8" s="889"/>
      <c r="E8" s="1017">
        <v>0.44</v>
      </c>
      <c r="F8" s="1028">
        <v>0</v>
      </c>
      <c r="G8" s="939" t="s">
        <v>173</v>
      </c>
      <c r="H8" s="1029">
        <f>F8*E8</f>
        <v>0</v>
      </c>
      <c r="I8" s="1040">
        <f>E8</f>
        <v>0.44</v>
      </c>
      <c r="J8" s="938"/>
      <c r="K8" s="1029">
        <f>J8*I8</f>
        <v>0</v>
      </c>
      <c r="L8" s="1028"/>
      <c r="M8" s="1029">
        <f>E8*L8</f>
        <v>0</v>
      </c>
      <c r="N8" s="1028">
        <f t="shared" ref="N8:N24" si="0">F8+J8-L8</f>
        <v>0</v>
      </c>
      <c r="O8" s="1029">
        <f t="shared" ref="O8:O24" si="1">H8+K8-M8</f>
        <v>0</v>
      </c>
      <c r="P8" s="1059"/>
    </row>
    <row r="9" spans="1:23" ht="25.5">
      <c r="A9" s="897">
        <v>2</v>
      </c>
      <c r="B9" s="1001" t="s">
        <v>288</v>
      </c>
      <c r="C9" s="898" t="s">
        <v>164</v>
      </c>
      <c r="D9" s="889"/>
      <c r="E9" s="1017">
        <v>0.44</v>
      </c>
      <c r="F9" s="1028">
        <v>2000</v>
      </c>
      <c r="G9" s="939" t="s">
        <v>173</v>
      </c>
      <c r="H9" s="1029">
        <f>F9*E9</f>
        <v>880</v>
      </c>
      <c r="I9" s="1040">
        <v>28</v>
      </c>
      <c r="J9" s="938"/>
      <c r="K9" s="1029">
        <f>J9*I9</f>
        <v>0</v>
      </c>
      <c r="L9" s="1028"/>
      <c r="M9" s="1029">
        <f>E9*L9</f>
        <v>0</v>
      </c>
      <c r="N9" s="1028">
        <f t="shared" si="0"/>
        <v>2000</v>
      </c>
      <c r="O9" s="1029">
        <f t="shared" si="1"/>
        <v>880</v>
      </c>
      <c r="P9" s="1059"/>
    </row>
    <row r="10" spans="1:23" ht="25.5">
      <c r="A10" s="897">
        <v>3</v>
      </c>
      <c r="B10" s="1001" t="s">
        <v>382</v>
      </c>
      <c r="C10" s="898" t="s">
        <v>165</v>
      </c>
      <c r="D10" s="889"/>
      <c r="E10" s="1017">
        <v>0.71099999999999997</v>
      </c>
      <c r="F10" s="1028">
        <v>2000</v>
      </c>
      <c r="G10" s="939" t="s">
        <v>173</v>
      </c>
      <c r="H10" s="1029">
        <f t="shared" ref="H10:H17" si="2">F10*E10</f>
        <v>1422</v>
      </c>
      <c r="I10" s="1040">
        <f>E10</f>
        <v>0.71099999999999997</v>
      </c>
      <c r="J10" s="938"/>
      <c r="K10" s="1029">
        <f t="shared" ref="K10:K40" si="3">J10*I10</f>
        <v>0</v>
      </c>
      <c r="L10" s="1028"/>
      <c r="M10" s="1029">
        <f t="shared" ref="M10:M17" si="4">E10*L10</f>
        <v>0</v>
      </c>
      <c r="N10" s="1028">
        <f t="shared" si="0"/>
        <v>2000</v>
      </c>
      <c r="O10" s="1029">
        <f t="shared" si="1"/>
        <v>1422</v>
      </c>
      <c r="P10" s="1059"/>
      <c r="R10" t="s">
        <v>240</v>
      </c>
      <c r="S10" t="s">
        <v>239</v>
      </c>
      <c r="W10">
        <v>23.9</v>
      </c>
    </row>
    <row r="11" spans="1:23" ht="25.5">
      <c r="A11" s="897">
        <v>4</v>
      </c>
      <c r="B11" s="1001" t="s">
        <v>383</v>
      </c>
      <c r="C11" s="898" t="s">
        <v>166</v>
      </c>
      <c r="D11" s="889"/>
      <c r="E11" s="1017">
        <v>0.71099999999999997</v>
      </c>
      <c r="F11" s="1028">
        <v>600</v>
      </c>
      <c r="G11" s="939" t="s">
        <v>173</v>
      </c>
      <c r="H11" s="1029">
        <f t="shared" si="2"/>
        <v>426.59999999999997</v>
      </c>
      <c r="I11" s="1040">
        <f t="shared" ref="I11:I19" si="5">E11</f>
        <v>0.71099999999999997</v>
      </c>
      <c r="J11" s="938"/>
      <c r="K11" s="1029">
        <f t="shared" si="3"/>
        <v>0</v>
      </c>
      <c r="L11" s="1028"/>
      <c r="M11" s="1029">
        <f t="shared" si="4"/>
        <v>0</v>
      </c>
      <c r="N11" s="1028">
        <f t="shared" si="0"/>
        <v>600</v>
      </c>
      <c r="O11" s="1029">
        <f t="shared" si="1"/>
        <v>426.59999999999997</v>
      </c>
      <c r="P11" s="1059"/>
    </row>
    <row r="12" spans="1:23" ht="25.5">
      <c r="A12" s="897">
        <v>5</v>
      </c>
      <c r="B12" s="1001" t="s">
        <v>289</v>
      </c>
      <c r="C12" s="898" t="s">
        <v>150</v>
      </c>
      <c r="D12" s="889"/>
      <c r="E12" s="1017">
        <v>12</v>
      </c>
      <c r="F12" s="1028">
        <v>2</v>
      </c>
      <c r="G12" s="939" t="s">
        <v>23</v>
      </c>
      <c r="H12" s="1029">
        <f t="shared" si="2"/>
        <v>24</v>
      </c>
      <c r="I12" s="1040">
        <f t="shared" si="5"/>
        <v>12</v>
      </c>
      <c r="J12" s="938"/>
      <c r="K12" s="1029">
        <f t="shared" si="3"/>
        <v>0</v>
      </c>
      <c r="L12" s="1028"/>
      <c r="M12" s="1029">
        <f>E12*L12</f>
        <v>0</v>
      </c>
      <c r="N12" s="1028">
        <f t="shared" si="0"/>
        <v>2</v>
      </c>
      <c r="O12" s="1029">
        <f t="shared" si="1"/>
        <v>24</v>
      </c>
      <c r="P12" s="1059"/>
    </row>
    <row r="13" spans="1:23" ht="25.5">
      <c r="A13" s="897">
        <v>6</v>
      </c>
      <c r="B13" s="1001" t="s">
        <v>290</v>
      </c>
      <c r="C13" s="898" t="s">
        <v>44</v>
      </c>
      <c r="D13" s="889"/>
      <c r="E13" s="1017">
        <v>5</v>
      </c>
      <c r="F13" s="1028">
        <v>2</v>
      </c>
      <c r="G13" s="939" t="s">
        <v>23</v>
      </c>
      <c r="H13" s="1029">
        <f t="shared" si="2"/>
        <v>10</v>
      </c>
      <c r="I13" s="1040">
        <f t="shared" si="5"/>
        <v>5</v>
      </c>
      <c r="J13" s="938"/>
      <c r="K13" s="1029">
        <f t="shared" si="3"/>
        <v>0</v>
      </c>
      <c r="L13" s="1028"/>
      <c r="M13" s="1029">
        <f t="shared" si="4"/>
        <v>0</v>
      </c>
      <c r="N13" s="1028">
        <f t="shared" si="0"/>
        <v>2</v>
      </c>
      <c r="O13" s="1029">
        <f t="shared" si="1"/>
        <v>10</v>
      </c>
      <c r="P13" s="1059"/>
    </row>
    <row r="14" spans="1:23" ht="25.5">
      <c r="A14" s="897">
        <v>7</v>
      </c>
      <c r="B14" s="1001" t="s">
        <v>291</v>
      </c>
      <c r="C14" s="898" t="s">
        <v>167</v>
      </c>
      <c r="D14" s="889"/>
      <c r="E14" s="1017">
        <v>8.5</v>
      </c>
      <c r="F14" s="1028">
        <v>20</v>
      </c>
      <c r="G14" s="939" t="s">
        <v>174</v>
      </c>
      <c r="H14" s="1029">
        <f t="shared" si="2"/>
        <v>170</v>
      </c>
      <c r="I14" s="1040">
        <f t="shared" si="5"/>
        <v>8.5</v>
      </c>
      <c r="J14" s="938"/>
      <c r="K14" s="1029">
        <f t="shared" si="3"/>
        <v>0</v>
      </c>
      <c r="L14" s="1028"/>
      <c r="M14" s="1029">
        <f t="shared" si="4"/>
        <v>0</v>
      </c>
      <c r="N14" s="1028">
        <f t="shared" si="0"/>
        <v>20</v>
      </c>
      <c r="O14" s="1029">
        <f t="shared" si="1"/>
        <v>170</v>
      </c>
      <c r="P14" s="1059"/>
    </row>
    <row r="15" spans="1:23" ht="25.5">
      <c r="A15" s="897">
        <v>8</v>
      </c>
      <c r="B15" s="1001" t="s">
        <v>292</v>
      </c>
      <c r="C15" s="898" t="s">
        <v>168</v>
      </c>
      <c r="D15" s="889"/>
      <c r="E15" s="1017">
        <v>3.5</v>
      </c>
      <c r="F15" s="1028">
        <v>0</v>
      </c>
      <c r="G15" s="939" t="s">
        <v>174</v>
      </c>
      <c r="H15" s="1029">
        <f t="shared" si="2"/>
        <v>0</v>
      </c>
      <c r="I15" s="1040">
        <f t="shared" si="5"/>
        <v>3.5</v>
      </c>
      <c r="J15" s="938"/>
      <c r="K15" s="1029">
        <f>J15*I15</f>
        <v>0</v>
      </c>
      <c r="L15" s="1028"/>
      <c r="M15" s="1029">
        <f t="shared" si="4"/>
        <v>0</v>
      </c>
      <c r="N15" s="1028">
        <f t="shared" si="0"/>
        <v>0</v>
      </c>
      <c r="O15" s="1029">
        <f t="shared" si="1"/>
        <v>0</v>
      </c>
      <c r="P15" s="1059"/>
    </row>
    <row r="16" spans="1:23" ht="25.5">
      <c r="A16" s="897">
        <v>9</v>
      </c>
      <c r="B16" s="1001" t="s">
        <v>293</v>
      </c>
      <c r="C16" s="898" t="s">
        <v>169</v>
      </c>
      <c r="D16" s="889"/>
      <c r="E16" s="1017">
        <v>75</v>
      </c>
      <c r="F16" s="1028">
        <v>2</v>
      </c>
      <c r="G16" s="939" t="s">
        <v>152</v>
      </c>
      <c r="H16" s="1029">
        <f t="shared" si="2"/>
        <v>150</v>
      </c>
      <c r="I16" s="1040">
        <v>15</v>
      </c>
      <c r="J16" s="938"/>
      <c r="K16" s="1029">
        <f t="shared" si="3"/>
        <v>0</v>
      </c>
      <c r="L16" s="1028"/>
      <c r="M16" s="1029">
        <f>I16*L16</f>
        <v>0</v>
      </c>
      <c r="N16" s="1028">
        <f t="shared" si="0"/>
        <v>2</v>
      </c>
      <c r="O16" s="1029">
        <f t="shared" si="1"/>
        <v>150</v>
      </c>
      <c r="P16" s="1059"/>
    </row>
    <row r="17" spans="1:16" ht="25.5">
      <c r="A17" s="897">
        <v>10</v>
      </c>
      <c r="B17" s="1001" t="s">
        <v>384</v>
      </c>
      <c r="C17" s="898" t="s">
        <v>170</v>
      </c>
      <c r="D17" s="889"/>
      <c r="E17" s="1017">
        <v>5</v>
      </c>
      <c r="F17" s="1028">
        <v>10</v>
      </c>
      <c r="G17" s="939" t="s">
        <v>175</v>
      </c>
      <c r="H17" s="1029">
        <f t="shared" si="2"/>
        <v>50</v>
      </c>
      <c r="I17" s="1040">
        <f t="shared" si="5"/>
        <v>5</v>
      </c>
      <c r="J17" s="938"/>
      <c r="K17" s="1029">
        <f t="shared" si="3"/>
        <v>0</v>
      </c>
      <c r="L17" s="1028"/>
      <c r="M17" s="1029">
        <f t="shared" si="4"/>
        <v>0</v>
      </c>
      <c r="N17" s="1028">
        <f t="shared" si="0"/>
        <v>10</v>
      </c>
      <c r="O17" s="1029">
        <f t="shared" si="1"/>
        <v>50</v>
      </c>
      <c r="P17" s="1059"/>
    </row>
    <row r="18" spans="1:16" ht="25.5">
      <c r="A18" s="897">
        <v>11</v>
      </c>
      <c r="B18" s="1001" t="s">
        <v>401</v>
      </c>
      <c r="C18" s="898" t="s">
        <v>171</v>
      </c>
      <c r="D18" s="889"/>
      <c r="E18" s="1017">
        <v>13.76</v>
      </c>
      <c r="F18" s="1028">
        <v>24</v>
      </c>
      <c r="G18" s="939" t="s">
        <v>176</v>
      </c>
      <c r="H18" s="1029">
        <f>F18*E18</f>
        <v>330.24</v>
      </c>
      <c r="I18" s="1040">
        <f t="shared" si="5"/>
        <v>13.76</v>
      </c>
      <c r="J18" s="938"/>
      <c r="K18" s="1029">
        <f>J18*I18</f>
        <v>0</v>
      </c>
      <c r="L18" s="1028"/>
      <c r="M18" s="1029">
        <f>E18*L18</f>
        <v>0</v>
      </c>
      <c r="N18" s="1028">
        <f t="shared" si="0"/>
        <v>24</v>
      </c>
      <c r="O18" s="1029">
        <f t="shared" si="1"/>
        <v>330.24</v>
      </c>
      <c r="P18" s="1059"/>
    </row>
    <row r="19" spans="1:16" ht="25.5">
      <c r="A19" s="897">
        <v>12</v>
      </c>
      <c r="B19" s="1001" t="s">
        <v>402</v>
      </c>
      <c r="C19" s="898" t="s">
        <v>172</v>
      </c>
      <c r="D19" s="889"/>
      <c r="E19" s="1017">
        <v>13</v>
      </c>
      <c r="F19" s="1028">
        <v>23</v>
      </c>
      <c r="G19" s="939" t="s">
        <v>176</v>
      </c>
      <c r="H19" s="1029">
        <f>F19*E19</f>
        <v>299</v>
      </c>
      <c r="I19" s="1040">
        <f t="shared" si="5"/>
        <v>13</v>
      </c>
      <c r="J19" s="938"/>
      <c r="K19" s="1029">
        <f t="shared" ref="K19:K24" si="6">J19*I19</f>
        <v>0</v>
      </c>
      <c r="L19" s="1028"/>
      <c r="M19" s="1029">
        <f>E19*L19</f>
        <v>0</v>
      </c>
      <c r="N19" s="1028">
        <f t="shared" si="0"/>
        <v>23</v>
      </c>
      <c r="O19" s="1029">
        <f t="shared" si="1"/>
        <v>299</v>
      </c>
      <c r="P19" s="1059"/>
    </row>
    <row r="20" spans="1:16" ht="25.5">
      <c r="A20" s="897">
        <v>13</v>
      </c>
      <c r="B20" s="1001" t="s">
        <v>407</v>
      </c>
      <c r="C20" s="898" t="s">
        <v>413</v>
      </c>
      <c r="D20" s="889"/>
      <c r="E20" s="1017">
        <f>2760000/21500/4</f>
        <v>32.093023255813954</v>
      </c>
      <c r="F20" s="1028"/>
      <c r="G20" s="939" t="s">
        <v>25</v>
      </c>
      <c r="H20" s="1029">
        <f t="shared" ref="H20:H24" si="7">F20*E20</f>
        <v>0</v>
      </c>
      <c r="I20" s="1040">
        <f t="shared" ref="I20:I24" si="8">E20</f>
        <v>32.093023255813954</v>
      </c>
      <c r="J20" s="938">
        <v>4</v>
      </c>
      <c r="K20" s="1029">
        <f t="shared" si="6"/>
        <v>128.37209302325581</v>
      </c>
      <c r="L20" s="1028"/>
      <c r="M20" s="1029">
        <f t="shared" ref="M20:M24" si="9">E20*L20</f>
        <v>0</v>
      </c>
      <c r="N20" s="1028">
        <f t="shared" si="0"/>
        <v>4</v>
      </c>
      <c r="O20" s="1029">
        <f t="shared" si="1"/>
        <v>128.37209302325581</v>
      </c>
      <c r="P20" s="1059"/>
    </row>
    <row r="21" spans="1:16" ht="25.5">
      <c r="A21" s="897">
        <v>14</v>
      </c>
      <c r="B21" s="1001" t="s">
        <v>408</v>
      </c>
      <c r="C21" s="898" t="s">
        <v>412</v>
      </c>
      <c r="D21" s="889"/>
      <c r="E21" s="1017">
        <f>5600000/21500/4</f>
        <v>65.116279069767444</v>
      </c>
      <c r="F21" s="1028"/>
      <c r="G21" s="939" t="s">
        <v>25</v>
      </c>
      <c r="H21" s="1029">
        <f t="shared" si="7"/>
        <v>0</v>
      </c>
      <c r="I21" s="1040">
        <f t="shared" si="8"/>
        <v>65.116279069767444</v>
      </c>
      <c r="J21" s="938">
        <v>4</v>
      </c>
      <c r="K21" s="1029">
        <f t="shared" si="6"/>
        <v>260.46511627906978</v>
      </c>
      <c r="L21" s="1028"/>
      <c r="M21" s="1029">
        <f t="shared" si="9"/>
        <v>0</v>
      </c>
      <c r="N21" s="1028">
        <f t="shared" si="0"/>
        <v>4</v>
      </c>
      <c r="O21" s="1029">
        <f t="shared" si="1"/>
        <v>260.46511627906978</v>
      </c>
      <c r="P21" s="1059"/>
    </row>
    <row r="22" spans="1:16" ht="25.5">
      <c r="A22" s="897">
        <v>15</v>
      </c>
      <c r="B22" s="1001" t="s">
        <v>409</v>
      </c>
      <c r="C22" s="898" t="s">
        <v>414</v>
      </c>
      <c r="D22" s="889"/>
      <c r="E22" s="1017">
        <f>12000000/21500/4</f>
        <v>139.53488372093022</v>
      </c>
      <c r="F22" s="1028"/>
      <c r="G22" s="939" t="s">
        <v>25</v>
      </c>
      <c r="H22" s="1029">
        <f t="shared" si="7"/>
        <v>0</v>
      </c>
      <c r="I22" s="1040">
        <f t="shared" si="8"/>
        <v>139.53488372093022</v>
      </c>
      <c r="J22" s="938">
        <v>4</v>
      </c>
      <c r="K22" s="1029">
        <f t="shared" si="6"/>
        <v>558.1395348837209</v>
      </c>
      <c r="L22" s="1028"/>
      <c r="M22" s="1029">
        <f t="shared" si="9"/>
        <v>0</v>
      </c>
      <c r="N22" s="1028">
        <f t="shared" si="0"/>
        <v>4</v>
      </c>
      <c r="O22" s="1029">
        <f t="shared" si="1"/>
        <v>558.1395348837209</v>
      </c>
      <c r="P22" s="1059"/>
    </row>
    <row r="23" spans="1:16" ht="25.5">
      <c r="A23" s="897">
        <v>16</v>
      </c>
      <c r="B23" s="1001" t="s">
        <v>410</v>
      </c>
      <c r="C23" s="898" t="s">
        <v>415</v>
      </c>
      <c r="D23" s="889"/>
      <c r="E23" s="1017">
        <f>20000000/21500/4</f>
        <v>232.55813953488371</v>
      </c>
      <c r="F23" s="1028"/>
      <c r="G23" s="939" t="s">
        <v>25</v>
      </c>
      <c r="H23" s="1029">
        <f t="shared" si="7"/>
        <v>0</v>
      </c>
      <c r="I23" s="1040">
        <f t="shared" si="8"/>
        <v>232.55813953488371</v>
      </c>
      <c r="J23" s="938">
        <v>4</v>
      </c>
      <c r="K23" s="1029">
        <f t="shared" si="6"/>
        <v>930.23255813953483</v>
      </c>
      <c r="L23" s="1028"/>
      <c r="M23" s="1029">
        <f t="shared" si="9"/>
        <v>0</v>
      </c>
      <c r="N23" s="1028">
        <f t="shared" si="0"/>
        <v>4</v>
      </c>
      <c r="O23" s="1029">
        <f t="shared" si="1"/>
        <v>930.23255813953483</v>
      </c>
      <c r="P23" s="1059"/>
    </row>
    <row r="24" spans="1:16" ht="25.5">
      <c r="A24" s="897">
        <v>17</v>
      </c>
      <c r="B24" s="1001" t="s">
        <v>411</v>
      </c>
      <c r="C24" s="898" t="s">
        <v>416</v>
      </c>
      <c r="D24" s="889"/>
      <c r="E24" s="1017">
        <f>26400000/21500/4</f>
        <v>306.97674418604652</v>
      </c>
      <c r="F24" s="1028"/>
      <c r="G24" s="939" t="s">
        <v>25</v>
      </c>
      <c r="H24" s="1029">
        <f t="shared" si="7"/>
        <v>0</v>
      </c>
      <c r="I24" s="1040">
        <f t="shared" si="8"/>
        <v>306.97674418604652</v>
      </c>
      <c r="J24" s="938">
        <v>4</v>
      </c>
      <c r="K24" s="1029">
        <f t="shared" si="6"/>
        <v>1227.9069767441861</v>
      </c>
      <c r="L24" s="1028"/>
      <c r="M24" s="1029">
        <f t="shared" si="9"/>
        <v>0</v>
      </c>
      <c r="N24" s="1028">
        <f t="shared" si="0"/>
        <v>4</v>
      </c>
      <c r="O24" s="1029">
        <f t="shared" si="1"/>
        <v>1227.9069767441861</v>
      </c>
      <c r="P24" s="1059"/>
    </row>
    <row r="25" spans="1:16" ht="27.75" customHeight="1">
      <c r="A25" s="932" t="s">
        <v>26</v>
      </c>
      <c r="B25" s="1002" t="s">
        <v>377</v>
      </c>
      <c r="C25" s="930" t="s">
        <v>177</v>
      </c>
      <c r="D25" s="931"/>
      <c r="E25" s="1010"/>
      <c r="F25" s="929"/>
      <c r="G25" s="931"/>
      <c r="H25" s="933">
        <f>SUM(H26:H49)</f>
        <v>7948.2000000000007</v>
      </c>
      <c r="I25" s="1033"/>
      <c r="J25" s="932">
        <v>0</v>
      </c>
      <c r="K25" s="933">
        <f>SUM(K26:K49)</f>
        <v>0</v>
      </c>
      <c r="L25" s="929"/>
      <c r="M25" s="933">
        <f>SUM(M26:M49)</f>
        <v>0</v>
      </c>
      <c r="N25" s="929"/>
      <c r="O25" s="933">
        <f>SUM(O26:O49)</f>
        <v>7948.2000000000007</v>
      </c>
      <c r="P25" s="1048"/>
    </row>
    <row r="26" spans="1:16" ht="25.5">
      <c r="A26" s="897">
        <v>1</v>
      </c>
      <c r="B26" s="1001" t="s">
        <v>296</v>
      </c>
      <c r="C26" s="898" t="s">
        <v>178</v>
      </c>
      <c r="D26" s="889"/>
      <c r="E26" s="1017">
        <v>6.22</v>
      </c>
      <c r="F26" s="1028">
        <v>185</v>
      </c>
      <c r="G26" s="939" t="s">
        <v>152</v>
      </c>
      <c r="H26" s="1029">
        <f>F26*E26</f>
        <v>1150.7</v>
      </c>
      <c r="I26" s="1040">
        <f>E26</f>
        <v>6.22</v>
      </c>
      <c r="J26" s="938"/>
      <c r="K26" s="1029">
        <f>J26*I26</f>
        <v>0</v>
      </c>
      <c r="L26" s="1028"/>
      <c r="M26" s="1029">
        <f>E26*L26</f>
        <v>0</v>
      </c>
      <c r="N26" s="1028">
        <f>F26+J26-L26</f>
        <v>185</v>
      </c>
      <c r="O26" s="1029">
        <f t="shared" ref="O26:O46" si="10">H26+K26-M26</f>
        <v>1150.7</v>
      </c>
      <c r="P26" s="1059"/>
    </row>
    <row r="27" spans="1:16" ht="25.5">
      <c r="A27" s="897">
        <v>2</v>
      </c>
      <c r="B27" s="1001" t="s">
        <v>297</v>
      </c>
      <c r="C27" s="898" t="s">
        <v>179</v>
      </c>
      <c r="D27" s="889"/>
      <c r="E27" s="1017">
        <v>5.5</v>
      </c>
      <c r="F27" s="1028">
        <v>0</v>
      </c>
      <c r="G27" s="939" t="s">
        <v>152</v>
      </c>
      <c r="H27" s="1029">
        <f>F27*E27</f>
        <v>0</v>
      </c>
      <c r="I27" s="1040">
        <f>E27</f>
        <v>5.5</v>
      </c>
      <c r="J27" s="938"/>
      <c r="K27" s="1029">
        <f>J27*I27</f>
        <v>0</v>
      </c>
      <c r="L27" s="1028"/>
      <c r="M27" s="1029">
        <f>E27*L27</f>
        <v>0</v>
      </c>
      <c r="N27" s="1028">
        <f t="shared" ref="N27:N49" si="11">F27+J27-L27</f>
        <v>0</v>
      </c>
      <c r="O27" s="1029">
        <f t="shared" si="10"/>
        <v>0</v>
      </c>
      <c r="P27" s="1059"/>
    </row>
    <row r="28" spans="1:16" ht="25.5">
      <c r="A28" s="897">
        <v>3</v>
      </c>
      <c r="B28" s="1001" t="s">
        <v>298</v>
      </c>
      <c r="C28" s="898" t="s">
        <v>180</v>
      </c>
      <c r="D28" s="889"/>
      <c r="E28" s="1017">
        <v>5.5</v>
      </c>
      <c r="F28" s="1028">
        <v>0</v>
      </c>
      <c r="G28" s="939" t="s">
        <v>152</v>
      </c>
      <c r="H28" s="1029">
        <f t="shared" ref="H28:H49" si="12">F28*E28</f>
        <v>0</v>
      </c>
      <c r="I28" s="1040">
        <f t="shared" ref="I28:I40" si="13">E28</f>
        <v>5.5</v>
      </c>
      <c r="J28" s="938"/>
      <c r="K28" s="1029">
        <f t="shared" si="3"/>
        <v>0</v>
      </c>
      <c r="L28" s="1028"/>
      <c r="M28" s="1029">
        <f t="shared" ref="M28:M37" si="14">E28*L28</f>
        <v>0</v>
      </c>
      <c r="N28" s="1028">
        <f t="shared" si="11"/>
        <v>0</v>
      </c>
      <c r="O28" s="1029">
        <f t="shared" si="10"/>
        <v>0</v>
      </c>
      <c r="P28" s="1059"/>
    </row>
    <row r="29" spans="1:16" ht="25.5">
      <c r="A29" s="897">
        <v>4</v>
      </c>
      <c r="B29" s="1001" t="s">
        <v>299</v>
      </c>
      <c r="C29" s="898" t="s">
        <v>181</v>
      </c>
      <c r="D29" s="889"/>
      <c r="E29" s="1017">
        <v>5.5</v>
      </c>
      <c r="F29" s="1028">
        <v>0</v>
      </c>
      <c r="G29" s="939" t="s">
        <v>152</v>
      </c>
      <c r="H29" s="1029">
        <f t="shared" si="12"/>
        <v>0</v>
      </c>
      <c r="I29" s="1040">
        <f t="shared" si="13"/>
        <v>5.5</v>
      </c>
      <c r="J29" s="938"/>
      <c r="K29" s="1029">
        <f t="shared" si="3"/>
        <v>0</v>
      </c>
      <c r="L29" s="1028"/>
      <c r="M29" s="1029">
        <f>E29*L29</f>
        <v>0</v>
      </c>
      <c r="N29" s="1028">
        <f t="shared" si="11"/>
        <v>0</v>
      </c>
      <c r="O29" s="1029">
        <f t="shared" si="10"/>
        <v>0</v>
      </c>
      <c r="P29" s="1059"/>
    </row>
    <row r="30" spans="1:16" ht="25.5">
      <c r="A30" s="897">
        <v>5</v>
      </c>
      <c r="B30" s="1001" t="s">
        <v>300</v>
      </c>
      <c r="C30" s="898" t="s">
        <v>182</v>
      </c>
      <c r="D30" s="889"/>
      <c r="E30" s="1017">
        <v>5.5</v>
      </c>
      <c r="F30" s="1028">
        <v>0</v>
      </c>
      <c r="G30" s="939" t="s">
        <v>152</v>
      </c>
      <c r="H30" s="1029">
        <f t="shared" si="12"/>
        <v>0</v>
      </c>
      <c r="I30" s="1040">
        <f t="shared" si="13"/>
        <v>5.5</v>
      </c>
      <c r="J30" s="938"/>
      <c r="K30" s="1029">
        <f t="shared" si="3"/>
        <v>0</v>
      </c>
      <c r="L30" s="1028"/>
      <c r="M30" s="1029">
        <f t="shared" si="14"/>
        <v>0</v>
      </c>
      <c r="N30" s="1028">
        <f t="shared" si="11"/>
        <v>0</v>
      </c>
      <c r="O30" s="1029">
        <f t="shared" si="10"/>
        <v>0</v>
      </c>
      <c r="P30" s="1059"/>
    </row>
    <row r="31" spans="1:16" ht="25.5">
      <c r="A31" s="897">
        <v>6</v>
      </c>
      <c r="B31" s="1001" t="s">
        <v>301</v>
      </c>
      <c r="C31" s="898" t="s">
        <v>278</v>
      </c>
      <c r="D31" s="889"/>
      <c r="E31" s="1017">
        <v>7.2</v>
      </c>
      <c r="F31" s="1028">
        <v>0</v>
      </c>
      <c r="G31" s="939" t="s">
        <v>152</v>
      </c>
      <c r="H31" s="1029"/>
      <c r="I31" s="1040">
        <f t="shared" si="13"/>
        <v>7.2</v>
      </c>
      <c r="J31" s="938"/>
      <c r="K31" s="1029">
        <f t="shared" si="3"/>
        <v>0</v>
      </c>
      <c r="L31" s="1028"/>
      <c r="M31" s="1029">
        <f t="shared" si="14"/>
        <v>0</v>
      </c>
      <c r="N31" s="1028">
        <f t="shared" si="11"/>
        <v>0</v>
      </c>
      <c r="O31" s="1029">
        <f t="shared" si="10"/>
        <v>0</v>
      </c>
      <c r="P31" s="1059"/>
    </row>
    <row r="32" spans="1:16" ht="25.5">
      <c r="A32" s="897">
        <v>7</v>
      </c>
      <c r="B32" s="1001" t="s">
        <v>302</v>
      </c>
      <c r="C32" s="898" t="s">
        <v>183</v>
      </c>
      <c r="D32" s="889"/>
      <c r="E32" s="1017">
        <v>6.5</v>
      </c>
      <c r="F32" s="1028">
        <v>55</v>
      </c>
      <c r="G32" s="939" t="s">
        <v>152</v>
      </c>
      <c r="H32" s="1029">
        <f t="shared" si="12"/>
        <v>357.5</v>
      </c>
      <c r="I32" s="1040">
        <f t="shared" si="13"/>
        <v>6.5</v>
      </c>
      <c r="J32" s="938"/>
      <c r="K32" s="1029">
        <f t="shared" si="3"/>
        <v>0</v>
      </c>
      <c r="L32" s="1028"/>
      <c r="M32" s="1029">
        <f t="shared" si="14"/>
        <v>0</v>
      </c>
      <c r="N32" s="1028">
        <f t="shared" si="11"/>
        <v>55</v>
      </c>
      <c r="O32" s="1029">
        <f t="shared" si="10"/>
        <v>357.5</v>
      </c>
      <c r="P32" s="1059"/>
    </row>
    <row r="33" spans="1:16" ht="25.5">
      <c r="A33" s="897">
        <v>8</v>
      </c>
      <c r="B33" s="1001" t="s">
        <v>303</v>
      </c>
      <c r="C33" s="898" t="s">
        <v>184</v>
      </c>
      <c r="D33" s="889"/>
      <c r="E33" s="1017">
        <v>7.63</v>
      </c>
      <c r="F33" s="1028">
        <v>28</v>
      </c>
      <c r="G33" s="939" t="s">
        <v>152</v>
      </c>
      <c r="H33" s="1029">
        <f t="shared" si="12"/>
        <v>213.64</v>
      </c>
      <c r="I33" s="1040">
        <f t="shared" si="13"/>
        <v>7.63</v>
      </c>
      <c r="J33" s="938"/>
      <c r="K33" s="1029">
        <f t="shared" si="3"/>
        <v>0</v>
      </c>
      <c r="L33" s="1028"/>
      <c r="M33" s="1029">
        <f t="shared" si="14"/>
        <v>0</v>
      </c>
      <c r="N33" s="1028">
        <f t="shared" si="11"/>
        <v>28</v>
      </c>
      <c r="O33" s="1029">
        <f t="shared" si="10"/>
        <v>213.64</v>
      </c>
      <c r="P33" s="1059"/>
    </row>
    <row r="34" spans="1:16" ht="25.5">
      <c r="A34" s="897">
        <v>9</v>
      </c>
      <c r="B34" s="1001" t="s">
        <v>304</v>
      </c>
      <c r="C34" s="898" t="s">
        <v>185</v>
      </c>
      <c r="D34" s="889"/>
      <c r="E34" s="1017">
        <v>7</v>
      </c>
      <c r="F34" s="1028">
        <v>48</v>
      </c>
      <c r="G34" s="939" t="s">
        <v>152</v>
      </c>
      <c r="H34" s="1029">
        <f t="shared" si="12"/>
        <v>336</v>
      </c>
      <c r="I34" s="1040">
        <f t="shared" si="13"/>
        <v>7</v>
      </c>
      <c r="J34" s="938"/>
      <c r="K34" s="1029">
        <f t="shared" si="3"/>
        <v>0</v>
      </c>
      <c r="L34" s="1028"/>
      <c r="M34" s="1029">
        <f>L34*E34</f>
        <v>0</v>
      </c>
      <c r="N34" s="1028">
        <f t="shared" si="11"/>
        <v>48</v>
      </c>
      <c r="O34" s="1029">
        <f t="shared" si="10"/>
        <v>336</v>
      </c>
      <c r="P34" s="1059"/>
    </row>
    <row r="35" spans="1:16" ht="25.5">
      <c r="A35" s="897">
        <v>10</v>
      </c>
      <c r="B35" s="1001" t="s">
        <v>305</v>
      </c>
      <c r="C35" s="898" t="s">
        <v>186</v>
      </c>
      <c r="D35" s="889"/>
      <c r="E35" s="1017">
        <v>4.5</v>
      </c>
      <c r="F35" s="1028">
        <v>100</v>
      </c>
      <c r="G35" s="939" t="s">
        <v>152</v>
      </c>
      <c r="H35" s="1029">
        <f t="shared" si="12"/>
        <v>450</v>
      </c>
      <c r="I35" s="1040">
        <f t="shared" si="13"/>
        <v>4.5</v>
      </c>
      <c r="J35" s="938"/>
      <c r="K35" s="1029">
        <f t="shared" si="3"/>
        <v>0</v>
      </c>
      <c r="L35" s="1028"/>
      <c r="M35" s="1029">
        <f t="shared" si="14"/>
        <v>0</v>
      </c>
      <c r="N35" s="1028">
        <f t="shared" si="11"/>
        <v>100</v>
      </c>
      <c r="O35" s="1029">
        <f t="shared" si="10"/>
        <v>450</v>
      </c>
      <c r="P35" s="1059"/>
    </row>
    <row r="36" spans="1:16" ht="25.5">
      <c r="A36" s="897">
        <v>11</v>
      </c>
      <c r="B36" s="1001" t="s">
        <v>306</v>
      </c>
      <c r="C36" s="898" t="s">
        <v>187</v>
      </c>
      <c r="D36" s="889"/>
      <c r="E36" s="1017">
        <v>7.63</v>
      </c>
      <c r="F36" s="1028">
        <v>80</v>
      </c>
      <c r="G36" s="939" t="s">
        <v>152</v>
      </c>
      <c r="H36" s="1029">
        <f t="shared" si="12"/>
        <v>610.4</v>
      </c>
      <c r="I36" s="1040">
        <f t="shared" si="13"/>
        <v>7.63</v>
      </c>
      <c r="J36" s="938"/>
      <c r="K36" s="1029">
        <f t="shared" si="3"/>
        <v>0</v>
      </c>
      <c r="L36" s="1028"/>
      <c r="M36" s="1029">
        <f t="shared" si="14"/>
        <v>0</v>
      </c>
      <c r="N36" s="1028">
        <f t="shared" si="11"/>
        <v>80</v>
      </c>
      <c r="O36" s="1029">
        <f t="shared" si="10"/>
        <v>610.4</v>
      </c>
      <c r="P36" s="1059"/>
    </row>
    <row r="37" spans="1:16" ht="25.5">
      <c r="A37" s="897">
        <v>12</v>
      </c>
      <c r="B37" s="1001" t="s">
        <v>307</v>
      </c>
      <c r="C37" s="898" t="s">
        <v>188</v>
      </c>
      <c r="D37" s="889"/>
      <c r="E37" s="1017">
        <v>7.63</v>
      </c>
      <c r="F37" s="1028">
        <v>50</v>
      </c>
      <c r="G37" s="939" t="s">
        <v>152</v>
      </c>
      <c r="H37" s="1029">
        <f t="shared" si="12"/>
        <v>381.5</v>
      </c>
      <c r="I37" s="1040">
        <f t="shared" si="13"/>
        <v>7.63</v>
      </c>
      <c r="J37" s="938"/>
      <c r="K37" s="1029">
        <f t="shared" si="3"/>
        <v>0</v>
      </c>
      <c r="L37" s="1028"/>
      <c r="M37" s="1029">
        <f t="shared" si="14"/>
        <v>0</v>
      </c>
      <c r="N37" s="1028">
        <f t="shared" si="11"/>
        <v>50</v>
      </c>
      <c r="O37" s="1029">
        <f t="shared" si="10"/>
        <v>381.5</v>
      </c>
      <c r="P37" s="1059"/>
    </row>
    <row r="38" spans="1:16" ht="25.5">
      <c r="A38" s="897">
        <v>13</v>
      </c>
      <c r="B38" s="1001" t="s">
        <v>308</v>
      </c>
      <c r="C38" s="898" t="s">
        <v>189</v>
      </c>
      <c r="D38" s="889"/>
      <c r="E38" s="1017">
        <v>8.58</v>
      </c>
      <c r="F38" s="1028">
        <v>35</v>
      </c>
      <c r="G38" s="939" t="s">
        <v>152</v>
      </c>
      <c r="H38" s="1029">
        <f t="shared" si="12"/>
        <v>300.3</v>
      </c>
      <c r="I38" s="1040">
        <f t="shared" si="13"/>
        <v>8.58</v>
      </c>
      <c r="J38" s="938"/>
      <c r="K38" s="1029">
        <f t="shared" si="3"/>
        <v>0</v>
      </c>
      <c r="L38" s="1028"/>
      <c r="M38" s="1029">
        <f>E38*L38</f>
        <v>0</v>
      </c>
      <c r="N38" s="1028">
        <f t="shared" si="11"/>
        <v>35</v>
      </c>
      <c r="O38" s="1029">
        <f t="shared" si="10"/>
        <v>300.3</v>
      </c>
      <c r="P38" s="1059"/>
    </row>
    <row r="39" spans="1:16" ht="25.5">
      <c r="A39" s="897">
        <v>14</v>
      </c>
      <c r="B39" s="1001" t="s">
        <v>309</v>
      </c>
      <c r="C39" s="898" t="s">
        <v>190</v>
      </c>
      <c r="D39" s="889"/>
      <c r="E39" s="1017">
        <v>24</v>
      </c>
      <c r="F39" s="1028">
        <v>0</v>
      </c>
      <c r="G39" s="939" t="s">
        <v>152</v>
      </c>
      <c r="H39" s="1029">
        <f t="shared" si="12"/>
        <v>0</v>
      </c>
      <c r="I39" s="1040">
        <f t="shared" si="13"/>
        <v>24</v>
      </c>
      <c r="J39" s="938"/>
      <c r="K39" s="1029">
        <f t="shared" si="3"/>
        <v>0</v>
      </c>
      <c r="L39" s="1028"/>
      <c r="M39" s="1029">
        <f t="shared" ref="M39:M49" si="15">E39*L39</f>
        <v>0</v>
      </c>
      <c r="N39" s="1028">
        <f t="shared" si="11"/>
        <v>0</v>
      </c>
      <c r="O39" s="1029">
        <f>H39+K39-M39</f>
        <v>0</v>
      </c>
      <c r="P39" s="1059"/>
    </row>
    <row r="40" spans="1:16" ht="25.5">
      <c r="A40" s="897">
        <v>15</v>
      </c>
      <c r="B40" s="1001" t="s">
        <v>310</v>
      </c>
      <c r="C40" s="898" t="s">
        <v>277</v>
      </c>
      <c r="D40" s="889"/>
      <c r="E40" s="1017">
        <v>13.5</v>
      </c>
      <c r="F40" s="1028">
        <v>0</v>
      </c>
      <c r="G40" s="939"/>
      <c r="H40" s="1029"/>
      <c r="I40" s="1040">
        <f t="shared" si="13"/>
        <v>13.5</v>
      </c>
      <c r="J40" s="938"/>
      <c r="K40" s="1029">
        <f t="shared" si="3"/>
        <v>0</v>
      </c>
      <c r="L40" s="1028"/>
      <c r="M40" s="1029">
        <f t="shared" si="15"/>
        <v>0</v>
      </c>
      <c r="N40" s="1028">
        <f t="shared" si="11"/>
        <v>0</v>
      </c>
      <c r="O40" s="1029">
        <f>H40+K40-M40</f>
        <v>0</v>
      </c>
      <c r="P40" s="1059"/>
    </row>
    <row r="41" spans="1:16" ht="25.5">
      <c r="A41" s="897">
        <v>16</v>
      </c>
      <c r="B41" s="1001" t="s">
        <v>311</v>
      </c>
      <c r="C41" s="898" t="s">
        <v>191</v>
      </c>
      <c r="D41" s="889"/>
      <c r="E41" s="1017">
        <v>16.489999999999998</v>
      </c>
      <c r="F41" s="1028">
        <v>25</v>
      </c>
      <c r="G41" s="939" t="s">
        <v>152</v>
      </c>
      <c r="H41" s="1029">
        <f t="shared" si="12"/>
        <v>412.24999999999994</v>
      </c>
      <c r="I41" s="1040">
        <f>E41</f>
        <v>16.489999999999998</v>
      </c>
      <c r="J41" s="938"/>
      <c r="K41" s="1029">
        <f>J41*I41</f>
        <v>0</v>
      </c>
      <c r="L41" s="1028"/>
      <c r="M41" s="1029">
        <f>L41*E41</f>
        <v>0</v>
      </c>
      <c r="N41" s="1028">
        <f t="shared" si="11"/>
        <v>25</v>
      </c>
      <c r="O41" s="1029">
        <f t="shared" si="10"/>
        <v>412.24999999999994</v>
      </c>
      <c r="P41" s="1059"/>
    </row>
    <row r="42" spans="1:16" ht="25.5">
      <c r="A42" s="897">
        <v>17</v>
      </c>
      <c r="B42" s="1001" t="s">
        <v>385</v>
      </c>
      <c r="C42" s="898" t="s">
        <v>312</v>
      </c>
      <c r="D42" s="889"/>
      <c r="E42" s="1017">
        <v>9.0299999999999994</v>
      </c>
      <c r="F42" s="1028">
        <v>25</v>
      </c>
      <c r="G42" s="939" t="s">
        <v>152</v>
      </c>
      <c r="H42" s="1029">
        <f t="shared" si="12"/>
        <v>225.74999999999997</v>
      </c>
      <c r="I42" s="1040">
        <v>9.0299999999999994</v>
      </c>
      <c r="J42" s="938"/>
      <c r="K42" s="1029">
        <f>J42*I42</f>
        <v>0</v>
      </c>
      <c r="L42" s="1028"/>
      <c r="M42" s="1029">
        <f t="shared" si="15"/>
        <v>0</v>
      </c>
      <c r="N42" s="1028">
        <f t="shared" si="11"/>
        <v>25</v>
      </c>
      <c r="O42" s="1029">
        <f>H42+K42-M42</f>
        <v>225.74999999999997</v>
      </c>
      <c r="P42" s="1059"/>
    </row>
    <row r="43" spans="1:16" ht="25.5">
      <c r="A43" s="897">
        <v>18</v>
      </c>
      <c r="B43" s="1001" t="s">
        <v>386</v>
      </c>
      <c r="C43" s="898" t="s">
        <v>313</v>
      </c>
      <c r="D43" s="889"/>
      <c r="E43" s="1017">
        <v>9.0299999999999994</v>
      </c>
      <c r="F43" s="1028">
        <v>33</v>
      </c>
      <c r="G43" s="939" t="s">
        <v>152</v>
      </c>
      <c r="H43" s="1029">
        <f t="shared" si="12"/>
        <v>297.98999999999995</v>
      </c>
      <c r="I43" s="1040">
        <f t="shared" ref="I43:I44" si="16">E43</f>
        <v>9.0299999999999994</v>
      </c>
      <c r="J43" s="938"/>
      <c r="K43" s="1029">
        <f t="shared" ref="K43:K44" si="17">J43*I43</f>
        <v>0</v>
      </c>
      <c r="L43" s="1028"/>
      <c r="M43" s="1029">
        <f t="shared" si="15"/>
        <v>0</v>
      </c>
      <c r="N43" s="1028">
        <f t="shared" si="11"/>
        <v>33</v>
      </c>
      <c r="O43" s="1029">
        <f t="shared" si="10"/>
        <v>297.98999999999995</v>
      </c>
      <c r="P43" s="1059"/>
    </row>
    <row r="44" spans="1:16" ht="25.5">
      <c r="A44" s="897">
        <v>19</v>
      </c>
      <c r="B44" s="1001" t="s">
        <v>387</v>
      </c>
      <c r="C44" s="898" t="s">
        <v>314</v>
      </c>
      <c r="D44" s="889"/>
      <c r="E44" s="1017">
        <v>9.0299999999999994</v>
      </c>
      <c r="F44" s="1028">
        <v>63</v>
      </c>
      <c r="G44" s="939" t="s">
        <v>152</v>
      </c>
      <c r="H44" s="1029">
        <f t="shared" si="12"/>
        <v>568.89</v>
      </c>
      <c r="I44" s="1040">
        <f t="shared" si="16"/>
        <v>9.0299999999999994</v>
      </c>
      <c r="J44" s="938"/>
      <c r="K44" s="1029">
        <f t="shared" si="17"/>
        <v>0</v>
      </c>
      <c r="L44" s="1028"/>
      <c r="M44" s="1029">
        <f t="shared" si="15"/>
        <v>0</v>
      </c>
      <c r="N44" s="1028">
        <f t="shared" si="11"/>
        <v>63</v>
      </c>
      <c r="O44" s="1029">
        <f t="shared" si="10"/>
        <v>568.89</v>
      </c>
      <c r="P44" s="1059"/>
    </row>
    <row r="45" spans="1:16" ht="25.5">
      <c r="A45" s="897">
        <v>20</v>
      </c>
      <c r="B45" s="1001" t="s">
        <v>388</v>
      </c>
      <c r="C45" s="898" t="s">
        <v>315</v>
      </c>
      <c r="D45" s="889"/>
      <c r="E45" s="1017">
        <v>9.0299999999999994</v>
      </c>
      <c r="F45" s="1028">
        <v>109</v>
      </c>
      <c r="G45" s="939" t="s">
        <v>152</v>
      </c>
      <c r="H45" s="1029">
        <f t="shared" si="12"/>
        <v>984.27</v>
      </c>
      <c r="I45" s="1040">
        <f>E45</f>
        <v>9.0299999999999994</v>
      </c>
      <c r="J45" s="938"/>
      <c r="K45" s="1029">
        <f>J45*I45</f>
        <v>0</v>
      </c>
      <c r="L45" s="1028"/>
      <c r="M45" s="1029">
        <f t="shared" si="15"/>
        <v>0</v>
      </c>
      <c r="N45" s="1028">
        <f t="shared" si="11"/>
        <v>109</v>
      </c>
      <c r="O45" s="1029">
        <f t="shared" si="10"/>
        <v>984.27</v>
      </c>
      <c r="P45" s="1059"/>
    </row>
    <row r="46" spans="1:16" ht="25.5">
      <c r="A46" s="897">
        <v>21</v>
      </c>
      <c r="B46" s="1001" t="s">
        <v>389</v>
      </c>
      <c r="C46" s="898" t="s">
        <v>316</v>
      </c>
      <c r="D46" s="889"/>
      <c r="E46" s="1017">
        <v>9.0299999999999994</v>
      </c>
      <c r="F46" s="1028">
        <v>103</v>
      </c>
      <c r="G46" s="939" t="s">
        <v>152</v>
      </c>
      <c r="H46" s="1029">
        <f t="shared" si="12"/>
        <v>930.08999999999992</v>
      </c>
      <c r="I46" s="1040">
        <f t="shared" ref="I46:I47" si="18">E46</f>
        <v>9.0299999999999994</v>
      </c>
      <c r="J46" s="938"/>
      <c r="K46" s="1029">
        <f t="shared" ref="K46:K49" si="19">J46*I46</f>
        <v>0</v>
      </c>
      <c r="L46" s="1028"/>
      <c r="M46" s="1029">
        <f t="shared" si="15"/>
        <v>0</v>
      </c>
      <c r="N46" s="1028">
        <f t="shared" si="11"/>
        <v>103</v>
      </c>
      <c r="O46" s="1029">
        <f t="shared" si="10"/>
        <v>930.08999999999992</v>
      </c>
      <c r="P46" s="1059"/>
    </row>
    <row r="47" spans="1:16" ht="25.5">
      <c r="A47" s="897">
        <v>22</v>
      </c>
      <c r="B47" s="1001" t="s">
        <v>390</v>
      </c>
      <c r="C47" s="898" t="s">
        <v>317</v>
      </c>
      <c r="D47" s="889"/>
      <c r="E47" s="1017">
        <v>9.0299999999999994</v>
      </c>
      <c r="F47" s="1028">
        <v>44</v>
      </c>
      <c r="G47" s="939" t="s">
        <v>152</v>
      </c>
      <c r="H47" s="1029">
        <f t="shared" si="12"/>
        <v>397.32</v>
      </c>
      <c r="I47" s="1040">
        <f t="shared" si="18"/>
        <v>9.0299999999999994</v>
      </c>
      <c r="J47" s="938"/>
      <c r="K47" s="1029">
        <f t="shared" si="19"/>
        <v>0</v>
      </c>
      <c r="L47" s="1028"/>
      <c r="M47" s="1029">
        <f t="shared" si="15"/>
        <v>0</v>
      </c>
      <c r="N47" s="1028">
        <f t="shared" si="11"/>
        <v>44</v>
      </c>
      <c r="O47" s="1029">
        <f>H47+K47-M47</f>
        <v>397.32</v>
      </c>
      <c r="P47" s="1059"/>
    </row>
    <row r="48" spans="1:16" ht="25.5">
      <c r="A48" s="897">
        <v>23</v>
      </c>
      <c r="B48" s="1001" t="s">
        <v>318</v>
      </c>
      <c r="C48" s="898" t="s">
        <v>192</v>
      </c>
      <c r="D48" s="889"/>
      <c r="E48" s="1017">
        <v>21.5</v>
      </c>
      <c r="F48" s="1028">
        <v>14</v>
      </c>
      <c r="G48" s="939" t="s">
        <v>152</v>
      </c>
      <c r="H48" s="1029">
        <f t="shared" si="12"/>
        <v>301</v>
      </c>
      <c r="I48" s="1040">
        <f>E48</f>
        <v>21.5</v>
      </c>
      <c r="J48" s="938"/>
      <c r="K48" s="1029">
        <f t="shared" si="19"/>
        <v>0</v>
      </c>
      <c r="L48" s="1028"/>
      <c r="M48" s="1029">
        <f>L48*E48</f>
        <v>0</v>
      </c>
      <c r="N48" s="1028">
        <f t="shared" si="11"/>
        <v>14</v>
      </c>
      <c r="O48" s="1029">
        <f>H48+K48-M48</f>
        <v>301</v>
      </c>
      <c r="P48" s="1059"/>
    </row>
    <row r="49" spans="1:16" ht="25.5">
      <c r="A49" s="897">
        <v>24</v>
      </c>
      <c r="B49" s="1001" t="s">
        <v>319</v>
      </c>
      <c r="C49" s="898" t="s">
        <v>193</v>
      </c>
      <c r="D49" s="889"/>
      <c r="E49" s="1017">
        <v>2.5499999999999998</v>
      </c>
      <c r="F49" s="1028">
        <v>12</v>
      </c>
      <c r="G49" s="939" t="s">
        <v>194</v>
      </c>
      <c r="H49" s="1029">
        <f t="shared" si="12"/>
        <v>30.599999999999998</v>
      </c>
      <c r="I49" s="1040">
        <f>E49</f>
        <v>2.5499999999999998</v>
      </c>
      <c r="J49" s="938"/>
      <c r="K49" s="1029">
        <f t="shared" si="19"/>
        <v>0</v>
      </c>
      <c r="L49" s="1028"/>
      <c r="M49" s="1029">
        <f t="shared" si="15"/>
        <v>0</v>
      </c>
      <c r="N49" s="1028">
        <f t="shared" si="11"/>
        <v>12</v>
      </c>
      <c r="O49" s="1029">
        <f>H49+K49-M49</f>
        <v>30.599999999999998</v>
      </c>
      <c r="P49" s="1059"/>
    </row>
    <row r="50" spans="1:16" ht="26.25" customHeight="1">
      <c r="A50" s="1064" t="s">
        <v>38</v>
      </c>
      <c r="B50" s="1002" t="s">
        <v>380</v>
      </c>
      <c r="C50" s="930" t="s">
        <v>195</v>
      </c>
      <c r="D50" s="931"/>
      <c r="E50" s="1010"/>
      <c r="F50" s="1026">
        <v>0</v>
      </c>
      <c r="G50" s="931"/>
      <c r="H50" s="933">
        <f ca="1">SUM(H51:H65)</f>
        <v>3391.68</v>
      </c>
      <c r="I50" s="1036"/>
      <c r="J50" s="932">
        <v>0</v>
      </c>
      <c r="K50" s="933">
        <f>SUM(K51:K64)</f>
        <v>0</v>
      </c>
      <c r="L50" s="1033"/>
      <c r="M50" s="933">
        <f ca="1">SUM(M51:M65)</f>
        <v>0</v>
      </c>
      <c r="N50" s="1026">
        <v>0</v>
      </c>
      <c r="O50" s="933">
        <f ca="1">SUM(O51:O65)</f>
        <v>3391.68</v>
      </c>
      <c r="P50" s="1051"/>
    </row>
    <row r="51" spans="1:16" ht="25.5">
      <c r="A51" s="897">
        <v>1</v>
      </c>
      <c r="B51" s="1001" t="s">
        <v>326</v>
      </c>
      <c r="C51" s="898" t="s">
        <v>196</v>
      </c>
      <c r="D51" s="889"/>
      <c r="E51" s="1017">
        <v>5</v>
      </c>
      <c r="F51" s="1028">
        <v>10</v>
      </c>
      <c r="G51" s="939" t="s">
        <v>207</v>
      </c>
      <c r="H51" s="1029">
        <f t="shared" ref="H51:H65" si="20">E51*F51</f>
        <v>50</v>
      </c>
      <c r="I51" s="1040">
        <f t="shared" ref="I51:I61" si="21">E51</f>
        <v>5</v>
      </c>
      <c r="J51" s="938"/>
      <c r="K51" s="1029">
        <f>I51*J51</f>
        <v>0</v>
      </c>
      <c r="L51" s="1028"/>
      <c r="M51" s="1029">
        <f>L51*I51</f>
        <v>0</v>
      </c>
      <c r="N51" s="1028">
        <f>F51+J51-L51</f>
        <v>10</v>
      </c>
      <c r="O51" s="1029">
        <f>H51+K51-M51</f>
        <v>50</v>
      </c>
      <c r="P51" s="1059"/>
    </row>
    <row r="52" spans="1:16" ht="25.5">
      <c r="A52" s="897">
        <v>2</v>
      </c>
      <c r="B52" s="1001" t="s">
        <v>321</v>
      </c>
      <c r="C52" s="898" t="s">
        <v>197</v>
      </c>
      <c r="D52" s="889"/>
      <c r="E52" s="1017">
        <v>32.33</v>
      </c>
      <c r="F52" s="1028">
        <v>20</v>
      </c>
      <c r="G52" s="939" t="s">
        <v>207</v>
      </c>
      <c r="H52" s="1029">
        <f t="shared" si="20"/>
        <v>646.59999999999991</v>
      </c>
      <c r="I52" s="1040">
        <f t="shared" si="21"/>
        <v>32.33</v>
      </c>
      <c r="J52" s="938"/>
      <c r="K52" s="1029">
        <f t="shared" ref="K52:K65" si="22">J52*I52</f>
        <v>0</v>
      </c>
      <c r="L52" s="1028"/>
      <c r="M52" s="1029">
        <f t="shared" ref="M52:M65" si="23">E52*L52</f>
        <v>0</v>
      </c>
      <c r="N52" s="1028">
        <f t="shared" ref="N52:N65" si="24">F52+J52-L52</f>
        <v>20</v>
      </c>
      <c r="O52" s="1029">
        <f t="shared" ref="O52:O65" si="25">H52+K52-M52</f>
        <v>646.59999999999991</v>
      </c>
      <c r="P52" s="1059"/>
    </row>
    <row r="53" spans="1:16" ht="25.5">
      <c r="A53" s="897">
        <v>3</v>
      </c>
      <c r="B53" s="1001" t="s">
        <v>322</v>
      </c>
      <c r="C53" s="898" t="s">
        <v>198</v>
      </c>
      <c r="D53" s="889"/>
      <c r="E53" s="1017">
        <v>17.03</v>
      </c>
      <c r="F53" s="1028">
        <v>110</v>
      </c>
      <c r="G53" s="939" t="s">
        <v>23</v>
      </c>
      <c r="H53" s="1029">
        <f t="shared" si="20"/>
        <v>1873.3000000000002</v>
      </c>
      <c r="I53" s="1040">
        <f t="shared" si="21"/>
        <v>17.03</v>
      </c>
      <c r="J53" s="938"/>
      <c r="K53" s="1029">
        <f t="shared" si="22"/>
        <v>0</v>
      </c>
      <c r="L53" s="1028"/>
      <c r="M53" s="1029">
        <f t="shared" si="23"/>
        <v>0</v>
      </c>
      <c r="N53" s="1028">
        <f t="shared" si="24"/>
        <v>110</v>
      </c>
      <c r="O53" s="1029">
        <f t="shared" si="25"/>
        <v>1873.3000000000002</v>
      </c>
      <c r="P53" s="1059"/>
    </row>
    <row r="54" spans="1:16" ht="25.5">
      <c r="A54" s="897">
        <v>4</v>
      </c>
      <c r="B54" s="1001" t="s">
        <v>323</v>
      </c>
      <c r="C54" s="898" t="s">
        <v>199</v>
      </c>
      <c r="D54" s="889"/>
      <c r="E54" s="1017">
        <v>46.8</v>
      </c>
      <c r="F54" s="1028">
        <v>5</v>
      </c>
      <c r="G54" s="939" t="s">
        <v>207</v>
      </c>
      <c r="H54" s="1029">
        <f t="shared" si="20"/>
        <v>234</v>
      </c>
      <c r="I54" s="1040">
        <f t="shared" si="21"/>
        <v>46.8</v>
      </c>
      <c r="J54" s="938"/>
      <c r="K54" s="1029">
        <f t="shared" si="22"/>
        <v>0</v>
      </c>
      <c r="L54" s="1028"/>
      <c r="M54" s="1029">
        <f t="shared" si="23"/>
        <v>0</v>
      </c>
      <c r="N54" s="1028">
        <f t="shared" si="24"/>
        <v>5</v>
      </c>
      <c r="O54" s="1029">
        <f t="shared" si="25"/>
        <v>234</v>
      </c>
      <c r="P54" s="1059"/>
    </row>
    <row r="55" spans="1:16" ht="25.5">
      <c r="A55" s="897">
        <v>5</v>
      </c>
      <c r="B55" s="1001" t="s">
        <v>324</v>
      </c>
      <c r="C55" s="898" t="s">
        <v>200</v>
      </c>
      <c r="D55" s="889"/>
      <c r="E55" s="1017">
        <v>19.170000000000002</v>
      </c>
      <c r="F55" s="1028">
        <v>6</v>
      </c>
      <c r="G55" s="939" t="s">
        <v>207</v>
      </c>
      <c r="H55" s="1029">
        <f t="shared" si="20"/>
        <v>115.02000000000001</v>
      </c>
      <c r="I55" s="1040">
        <f t="shared" si="21"/>
        <v>19.170000000000002</v>
      </c>
      <c r="J55" s="938"/>
      <c r="K55" s="1029">
        <f t="shared" si="22"/>
        <v>0</v>
      </c>
      <c r="L55" s="1028"/>
      <c r="M55" s="1029">
        <f t="shared" si="23"/>
        <v>0</v>
      </c>
      <c r="N55" s="1028">
        <f t="shared" si="24"/>
        <v>6</v>
      </c>
      <c r="O55" s="1029">
        <f t="shared" si="25"/>
        <v>115.02000000000001</v>
      </c>
      <c r="P55" s="1059"/>
    </row>
    <row r="56" spans="1:16" ht="25.5">
      <c r="A56" s="897">
        <v>6</v>
      </c>
      <c r="B56" s="1001" t="s">
        <v>325</v>
      </c>
      <c r="C56" s="898" t="s">
        <v>201</v>
      </c>
      <c r="D56" s="889"/>
      <c r="E56" s="1017">
        <v>12.35</v>
      </c>
      <c r="F56" s="1028">
        <v>6</v>
      </c>
      <c r="G56" s="939" t="s">
        <v>207</v>
      </c>
      <c r="H56" s="1029">
        <f t="shared" si="20"/>
        <v>74.099999999999994</v>
      </c>
      <c r="I56" s="1040">
        <f t="shared" si="21"/>
        <v>12.35</v>
      </c>
      <c r="J56" s="938"/>
      <c r="K56" s="1029">
        <f t="shared" si="22"/>
        <v>0</v>
      </c>
      <c r="L56" s="1028"/>
      <c r="M56" s="1029">
        <f t="shared" si="23"/>
        <v>0</v>
      </c>
      <c r="N56" s="1028">
        <f t="shared" si="24"/>
        <v>6</v>
      </c>
      <c r="O56" s="1029">
        <f t="shared" si="25"/>
        <v>74.099999999999994</v>
      </c>
      <c r="P56" s="1059"/>
    </row>
    <row r="57" spans="1:16" ht="25.5">
      <c r="A57" s="897">
        <v>7</v>
      </c>
      <c r="B57" s="1001" t="s">
        <v>327</v>
      </c>
      <c r="C57" s="898" t="s">
        <v>202</v>
      </c>
      <c r="D57" s="889"/>
      <c r="E57" s="1017">
        <v>7.67</v>
      </c>
      <c r="F57" s="1028">
        <v>1</v>
      </c>
      <c r="G57" s="939" t="s">
        <v>207</v>
      </c>
      <c r="H57" s="1029">
        <f t="shared" si="20"/>
        <v>7.67</v>
      </c>
      <c r="I57" s="1040">
        <f t="shared" si="21"/>
        <v>7.67</v>
      </c>
      <c r="J57" s="938"/>
      <c r="K57" s="1029">
        <f t="shared" si="22"/>
        <v>0</v>
      </c>
      <c r="L57" s="1028"/>
      <c r="M57" s="1029">
        <f t="shared" si="23"/>
        <v>0</v>
      </c>
      <c r="N57" s="1028">
        <f t="shared" si="24"/>
        <v>1</v>
      </c>
      <c r="O57" s="1029">
        <f t="shared" si="25"/>
        <v>7.67</v>
      </c>
      <c r="P57" s="1059"/>
    </row>
    <row r="58" spans="1:16" ht="25.5">
      <c r="A58" s="897">
        <v>8</v>
      </c>
      <c r="B58" s="1001" t="s">
        <v>391</v>
      </c>
      <c r="C58" s="898" t="s">
        <v>203</v>
      </c>
      <c r="D58" s="889"/>
      <c r="E58" s="1017">
        <v>1</v>
      </c>
      <c r="F58" s="1028">
        <v>10</v>
      </c>
      <c r="G58" s="939" t="s">
        <v>207</v>
      </c>
      <c r="H58" s="1029">
        <f t="shared" si="20"/>
        <v>10</v>
      </c>
      <c r="I58" s="1040">
        <f t="shared" si="21"/>
        <v>1</v>
      </c>
      <c r="J58" s="938"/>
      <c r="K58" s="1029">
        <f t="shared" si="22"/>
        <v>0</v>
      </c>
      <c r="L58" s="1028"/>
      <c r="M58" s="1029">
        <f t="shared" si="23"/>
        <v>0</v>
      </c>
      <c r="N58" s="1028">
        <f t="shared" si="24"/>
        <v>10</v>
      </c>
      <c r="O58" s="1029">
        <f t="shared" si="25"/>
        <v>10</v>
      </c>
      <c r="P58" s="1059"/>
    </row>
    <row r="59" spans="1:16" ht="25.5">
      <c r="A59" s="897">
        <v>9</v>
      </c>
      <c r="B59" s="1001" t="s">
        <v>328</v>
      </c>
      <c r="C59" s="898" t="s">
        <v>204</v>
      </c>
      <c r="D59" s="889"/>
      <c r="E59" s="1017">
        <v>2.5099999999999998</v>
      </c>
      <c r="F59" s="1028">
        <v>145</v>
      </c>
      <c r="G59" s="939" t="s">
        <v>23</v>
      </c>
      <c r="H59" s="1029">
        <f t="shared" si="20"/>
        <v>363.95</v>
      </c>
      <c r="I59" s="1040">
        <f t="shared" si="21"/>
        <v>2.5099999999999998</v>
      </c>
      <c r="J59" s="938"/>
      <c r="K59" s="1029">
        <f t="shared" si="22"/>
        <v>0</v>
      </c>
      <c r="L59" s="1028"/>
      <c r="M59" s="1029">
        <f t="shared" si="23"/>
        <v>0</v>
      </c>
      <c r="N59" s="1028">
        <f t="shared" si="24"/>
        <v>145</v>
      </c>
      <c r="O59" s="1029">
        <f t="shared" si="25"/>
        <v>363.95</v>
      </c>
      <c r="P59" s="1059"/>
    </row>
    <row r="60" spans="1:16" ht="25.5">
      <c r="A60" s="897">
        <v>10</v>
      </c>
      <c r="B60" s="1001" t="s">
        <v>329</v>
      </c>
      <c r="C60" s="898" t="s">
        <v>205</v>
      </c>
      <c r="D60" s="889"/>
      <c r="E60" s="1017">
        <v>4.26</v>
      </c>
      <c r="F60" s="1028">
        <v>4</v>
      </c>
      <c r="G60" s="939" t="s">
        <v>23</v>
      </c>
      <c r="H60" s="1029">
        <f t="shared" si="20"/>
        <v>17.04</v>
      </c>
      <c r="I60" s="1040">
        <f t="shared" si="21"/>
        <v>4.26</v>
      </c>
      <c r="J60" s="938"/>
      <c r="K60" s="1029">
        <f t="shared" si="22"/>
        <v>0</v>
      </c>
      <c r="L60" s="1028"/>
      <c r="M60" s="1029">
        <f t="shared" si="23"/>
        <v>0</v>
      </c>
      <c r="N60" s="1028">
        <f t="shared" si="24"/>
        <v>4</v>
      </c>
      <c r="O60" s="1029">
        <f t="shared" si="25"/>
        <v>17.04</v>
      </c>
      <c r="P60" s="1059"/>
    </row>
    <row r="61" spans="1:16" ht="25.5">
      <c r="A61" s="897">
        <v>11</v>
      </c>
      <c r="B61" s="1001" t="s">
        <v>330</v>
      </c>
      <c r="C61" s="898" t="s">
        <v>206</v>
      </c>
      <c r="D61" s="889"/>
      <c r="E61" s="1017">
        <v>25.54</v>
      </c>
      <c r="F61" s="1028">
        <v>0</v>
      </c>
      <c r="G61" s="939" t="s">
        <v>20</v>
      </c>
      <c r="H61" s="1029">
        <f t="shared" si="20"/>
        <v>0</v>
      </c>
      <c r="I61" s="1040">
        <f t="shared" si="21"/>
        <v>25.54</v>
      </c>
      <c r="J61" s="938"/>
      <c r="K61" s="1029">
        <f t="shared" si="22"/>
        <v>0</v>
      </c>
      <c r="L61" s="1028"/>
      <c r="M61" s="1029">
        <f t="shared" si="23"/>
        <v>0</v>
      </c>
      <c r="N61" s="1028">
        <f t="shared" si="24"/>
        <v>0</v>
      </c>
      <c r="O61" s="1029">
        <f t="shared" si="25"/>
        <v>0</v>
      </c>
      <c r="P61" s="1059"/>
    </row>
    <row r="62" spans="1:16" ht="21.75" hidden="1" customHeight="1">
      <c r="A62" s="1065"/>
      <c r="B62" s="1067"/>
      <c r="C62" s="862"/>
      <c r="D62" s="7"/>
      <c r="E62" s="1014">
        <f t="shared" ref="E62:E64" ca="1" si="26">IFERROR((H62+K62)/(F62+J62),)</f>
        <v>0</v>
      </c>
      <c r="F62" s="1027">
        <v>0</v>
      </c>
      <c r="G62" s="7"/>
      <c r="H62" s="100">
        <f t="shared" ca="1" si="20"/>
        <v>0</v>
      </c>
      <c r="I62" s="1037">
        <v>6</v>
      </c>
      <c r="J62" s="7"/>
      <c r="K62" s="888">
        <f t="shared" si="22"/>
        <v>0</v>
      </c>
      <c r="L62" s="1027"/>
      <c r="M62" s="888">
        <f t="shared" ca="1" si="23"/>
        <v>0</v>
      </c>
      <c r="N62" s="1027">
        <f t="shared" si="24"/>
        <v>0</v>
      </c>
      <c r="O62" s="100">
        <f t="shared" ca="1" si="25"/>
        <v>0</v>
      </c>
      <c r="P62" s="1049"/>
    </row>
    <row r="63" spans="1:16" ht="21.75" hidden="1" customHeight="1">
      <c r="A63" s="1065"/>
      <c r="B63" s="1067"/>
      <c r="C63" s="862"/>
      <c r="D63" s="7"/>
      <c r="E63" s="1014">
        <f t="shared" ca="1" si="26"/>
        <v>0</v>
      </c>
      <c r="F63" s="1027">
        <v>0</v>
      </c>
      <c r="G63" s="7"/>
      <c r="H63" s="100">
        <f t="shared" ca="1" si="20"/>
        <v>0</v>
      </c>
      <c r="I63" s="1037">
        <v>23</v>
      </c>
      <c r="J63" s="7"/>
      <c r="K63" s="888">
        <f t="shared" si="22"/>
        <v>0</v>
      </c>
      <c r="L63" s="1027"/>
      <c r="M63" s="888">
        <f t="shared" ca="1" si="23"/>
        <v>0</v>
      </c>
      <c r="N63" s="1027">
        <f t="shared" si="24"/>
        <v>0</v>
      </c>
      <c r="O63" s="100">
        <f t="shared" ca="1" si="25"/>
        <v>0</v>
      </c>
      <c r="P63" s="1049"/>
    </row>
    <row r="64" spans="1:16" ht="21.75" hidden="1" customHeight="1">
      <c r="A64" s="1065"/>
      <c r="B64" s="1067"/>
      <c r="C64" s="862"/>
      <c r="D64" s="7"/>
      <c r="E64" s="1014">
        <f t="shared" ca="1" si="26"/>
        <v>0</v>
      </c>
      <c r="F64" s="1027">
        <v>0</v>
      </c>
      <c r="G64" s="287"/>
      <c r="H64" s="100">
        <f t="shared" ca="1" si="20"/>
        <v>0</v>
      </c>
      <c r="I64" s="1037">
        <v>26</v>
      </c>
      <c r="J64" s="7"/>
      <c r="K64" s="888">
        <f t="shared" si="22"/>
        <v>0</v>
      </c>
      <c r="L64" s="1027"/>
      <c r="M64" s="888">
        <f t="shared" ca="1" si="23"/>
        <v>0</v>
      </c>
      <c r="N64" s="1027">
        <f t="shared" si="24"/>
        <v>0</v>
      </c>
      <c r="O64" s="100">
        <f t="shared" ca="1" si="25"/>
        <v>0</v>
      </c>
      <c r="P64" s="1049"/>
    </row>
    <row r="65" spans="1:16" ht="21.75" hidden="1" customHeight="1">
      <c r="A65" s="1065"/>
      <c r="B65" s="1067"/>
      <c r="C65" s="862"/>
      <c r="D65" s="7"/>
      <c r="E65" s="1014"/>
      <c r="F65" s="1027">
        <v>0</v>
      </c>
      <c r="G65" s="7"/>
      <c r="H65" s="100">
        <f t="shared" si="20"/>
        <v>0</v>
      </c>
      <c r="I65" s="1037">
        <f t="shared" ref="I65" si="27">E65</f>
        <v>0</v>
      </c>
      <c r="J65" s="7"/>
      <c r="K65" s="888">
        <f t="shared" si="22"/>
        <v>0</v>
      </c>
      <c r="L65" s="1027"/>
      <c r="M65" s="888">
        <f t="shared" si="23"/>
        <v>0</v>
      </c>
      <c r="N65" s="1027">
        <f t="shared" si="24"/>
        <v>0</v>
      </c>
      <c r="O65" s="100">
        <f t="shared" si="25"/>
        <v>0</v>
      </c>
      <c r="P65" s="1049"/>
    </row>
    <row r="66" spans="1:16" ht="21.75" hidden="1" customHeight="1">
      <c r="A66" s="1066"/>
      <c r="B66" s="1067"/>
      <c r="C66" s="862"/>
      <c r="D66" s="7"/>
      <c r="E66" s="1015"/>
      <c r="F66" s="1027"/>
      <c r="G66" s="7"/>
      <c r="H66" s="100"/>
      <c r="I66" s="1037"/>
      <c r="J66" s="7"/>
      <c r="K66" s="888"/>
      <c r="L66" s="1027"/>
      <c r="M66" s="888"/>
      <c r="N66" s="1027"/>
      <c r="O66" s="100"/>
      <c r="P66" s="1049"/>
    </row>
    <row r="67" spans="1:16" ht="26.25" customHeight="1">
      <c r="A67" s="1064" t="s">
        <v>136</v>
      </c>
      <c r="B67" s="1002" t="s">
        <v>331</v>
      </c>
      <c r="C67" s="930" t="s">
        <v>208</v>
      </c>
      <c r="D67" s="931"/>
      <c r="E67" s="1010"/>
      <c r="F67" s="929">
        <v>17</v>
      </c>
      <c r="G67" s="931"/>
      <c r="H67" s="933">
        <f>SUM(H68:H70)</f>
        <v>94.84</v>
      </c>
      <c r="I67" s="1033"/>
      <c r="J67" s="932">
        <v>0</v>
      </c>
      <c r="K67" s="933">
        <f>SUM(K68:K70)</f>
        <v>55.813953488372093</v>
      </c>
      <c r="L67" s="929">
        <f>SUM(L68:L70)</f>
        <v>0</v>
      </c>
      <c r="M67" s="933">
        <f>SUM(M68:M70)</f>
        <v>0</v>
      </c>
      <c r="N67" s="929">
        <f>SUM(N68:N70)</f>
        <v>22</v>
      </c>
      <c r="O67" s="933">
        <f>SUM(O68:O70)</f>
        <v>150.65395348837211</v>
      </c>
      <c r="P67" s="1048"/>
    </row>
    <row r="68" spans="1:16" ht="25.5">
      <c r="A68" s="897">
        <v>1</v>
      </c>
      <c r="B68" s="1001" t="s">
        <v>333</v>
      </c>
      <c r="C68" s="898" t="s">
        <v>209</v>
      </c>
      <c r="D68" s="889"/>
      <c r="E68" s="1017">
        <v>20</v>
      </c>
      <c r="F68" s="1028">
        <v>0</v>
      </c>
      <c r="G68" s="939" t="s">
        <v>25</v>
      </c>
      <c r="H68" s="1029">
        <f>F68*E68</f>
        <v>0</v>
      </c>
      <c r="I68" s="1040">
        <v>2</v>
      </c>
      <c r="J68" s="938"/>
      <c r="K68" s="1029">
        <f>J68*I68</f>
        <v>0</v>
      </c>
      <c r="L68" s="1028"/>
      <c r="M68" s="1029">
        <f>E68*L68</f>
        <v>0</v>
      </c>
      <c r="N68" s="1028">
        <f>F68+J68-L68</f>
        <v>0</v>
      </c>
      <c r="O68" s="1029">
        <f>H68+K68-M68</f>
        <v>0</v>
      </c>
      <c r="P68" s="1059"/>
    </row>
    <row r="69" spans="1:16" ht="25.5">
      <c r="A69" s="897">
        <v>2</v>
      </c>
      <c r="B69" s="1001" t="s">
        <v>334</v>
      </c>
      <c r="C69" s="898" t="s">
        <v>210</v>
      </c>
      <c r="D69" s="889"/>
      <c r="E69" s="1017">
        <v>2.7906976744186047</v>
      </c>
      <c r="F69" s="1028">
        <v>0</v>
      </c>
      <c r="G69" s="939" t="s">
        <v>25</v>
      </c>
      <c r="H69" s="1029">
        <f t="shared" ref="H69:H82" si="28">F69*E69</f>
        <v>0</v>
      </c>
      <c r="I69" s="1040">
        <f t="shared" ref="I69:I82" si="29">E69</f>
        <v>2.7906976744186047</v>
      </c>
      <c r="J69" s="938">
        <v>20</v>
      </c>
      <c r="K69" s="1029">
        <f t="shared" ref="K69:K82" si="30">J69*I69</f>
        <v>55.813953488372093</v>
      </c>
      <c r="L69" s="1028"/>
      <c r="M69" s="1029">
        <f>L69*E69</f>
        <v>0</v>
      </c>
      <c r="N69" s="1028">
        <f t="shared" ref="N69:N82" si="31">F69+J69-L69</f>
        <v>20</v>
      </c>
      <c r="O69" s="1029">
        <f t="shared" ref="O69:O82" si="32">H69+K69-M69</f>
        <v>55.813953488372093</v>
      </c>
      <c r="P69" s="1059"/>
    </row>
    <row r="70" spans="1:16" ht="25.5">
      <c r="A70" s="897">
        <v>3</v>
      </c>
      <c r="B70" s="1001" t="s">
        <v>335</v>
      </c>
      <c r="C70" s="898" t="s">
        <v>211</v>
      </c>
      <c r="D70" s="889"/>
      <c r="E70" s="1017">
        <v>47.42</v>
      </c>
      <c r="F70" s="1028">
        <v>2</v>
      </c>
      <c r="G70" s="939" t="s">
        <v>25</v>
      </c>
      <c r="H70" s="1029">
        <f t="shared" si="28"/>
        <v>94.84</v>
      </c>
      <c r="I70" s="1040">
        <f t="shared" si="29"/>
        <v>47.42</v>
      </c>
      <c r="J70" s="938"/>
      <c r="K70" s="1029">
        <f t="shared" si="30"/>
        <v>0</v>
      </c>
      <c r="L70" s="1028"/>
      <c r="M70" s="1029">
        <f t="shared" ref="M70:M82" si="33">E70*L70</f>
        <v>0</v>
      </c>
      <c r="N70" s="1028">
        <f t="shared" si="31"/>
        <v>2</v>
      </c>
      <c r="O70" s="1029">
        <f t="shared" si="32"/>
        <v>94.84</v>
      </c>
      <c r="P70" s="1059"/>
    </row>
    <row r="71" spans="1:16" ht="24.75" customHeight="1">
      <c r="A71" s="926" t="s">
        <v>41</v>
      </c>
      <c r="B71" s="1002" t="s">
        <v>336</v>
      </c>
      <c r="C71" s="925" t="s">
        <v>212</v>
      </c>
      <c r="D71" s="928"/>
      <c r="E71" s="1016"/>
      <c r="F71" s="924"/>
      <c r="G71" s="926"/>
      <c r="H71" s="927">
        <f>SUM(H72:H73)</f>
        <v>0</v>
      </c>
      <c r="I71" s="1038"/>
      <c r="J71" s="926">
        <f>SUM(J72:J73)</f>
        <v>0</v>
      </c>
      <c r="K71" s="927">
        <f>SUM(K72:K73)</f>
        <v>0</v>
      </c>
      <c r="L71" s="924">
        <f>SUM(L72:L73)</f>
        <v>0</v>
      </c>
      <c r="M71" s="927">
        <f>SUM(M72:M73)</f>
        <v>0</v>
      </c>
      <c r="N71" s="924"/>
      <c r="O71" s="927">
        <f t="shared" si="32"/>
        <v>0</v>
      </c>
      <c r="P71" s="1052"/>
    </row>
    <row r="72" spans="1:16" ht="25.5">
      <c r="A72" s="897">
        <v>1</v>
      </c>
      <c r="B72" s="1001" t="s">
        <v>337</v>
      </c>
      <c r="C72" s="898" t="s">
        <v>213</v>
      </c>
      <c r="D72" s="889"/>
      <c r="E72" s="1017">
        <v>27.5</v>
      </c>
      <c r="F72" s="1028">
        <v>0</v>
      </c>
      <c r="G72" s="939" t="s">
        <v>221</v>
      </c>
      <c r="H72" s="1029">
        <f t="shared" si="28"/>
        <v>0</v>
      </c>
      <c r="I72" s="1040">
        <f t="shared" si="29"/>
        <v>27.5</v>
      </c>
      <c r="J72" s="938"/>
      <c r="K72" s="1029">
        <f t="shared" si="30"/>
        <v>0</v>
      </c>
      <c r="L72" s="1028"/>
      <c r="M72" s="1029">
        <f t="shared" si="33"/>
        <v>0</v>
      </c>
      <c r="N72" s="1028">
        <f t="shared" si="31"/>
        <v>0</v>
      </c>
      <c r="O72" s="1029">
        <f t="shared" si="32"/>
        <v>0</v>
      </c>
      <c r="P72" s="1059"/>
    </row>
    <row r="73" spans="1:16" ht="21.75" hidden="1" customHeight="1">
      <c r="A73" s="1003"/>
      <c r="B73" s="1004"/>
      <c r="C73" s="895"/>
      <c r="D73" s="7"/>
      <c r="E73" s="1014"/>
      <c r="F73" s="1027">
        <v>0</v>
      </c>
      <c r="G73" s="7" t="s">
        <v>25</v>
      </c>
      <c r="H73" s="100">
        <f t="shared" si="28"/>
        <v>0</v>
      </c>
      <c r="I73" s="1037">
        <f t="shared" si="29"/>
        <v>0</v>
      </c>
      <c r="J73" s="7"/>
      <c r="K73" s="888">
        <f t="shared" si="30"/>
        <v>0</v>
      </c>
      <c r="L73" s="1027"/>
      <c r="M73" s="888">
        <f t="shared" si="33"/>
        <v>0</v>
      </c>
      <c r="N73" s="1027">
        <f t="shared" si="31"/>
        <v>0</v>
      </c>
      <c r="O73" s="888">
        <f t="shared" si="32"/>
        <v>0</v>
      </c>
      <c r="P73" s="1049"/>
    </row>
    <row r="74" spans="1:16" ht="25.5" customHeight="1">
      <c r="A74" s="926" t="s">
        <v>42</v>
      </c>
      <c r="B74" s="1002" t="s">
        <v>338</v>
      </c>
      <c r="C74" s="925" t="s">
        <v>214</v>
      </c>
      <c r="D74" s="926"/>
      <c r="E74" s="1016"/>
      <c r="F74" s="924">
        <v>1000</v>
      </c>
      <c r="G74" s="926"/>
      <c r="H74" s="927">
        <f>SUM(H75:H82)</f>
        <v>40</v>
      </c>
      <c r="I74" s="1038"/>
      <c r="J74" s="926">
        <f>SUM(J75:J93)</f>
        <v>170</v>
      </c>
      <c r="K74" s="927">
        <f>SUM(K75:K93)</f>
        <v>330</v>
      </c>
      <c r="L74" s="924">
        <f>SUM(L75:L93)</f>
        <v>0</v>
      </c>
      <c r="M74" s="927">
        <f>SUM(M75:M93)</f>
        <v>0</v>
      </c>
      <c r="N74" s="924">
        <f>SUM(N75:N82)</f>
        <v>1170</v>
      </c>
      <c r="O74" s="927">
        <f t="shared" si="32"/>
        <v>370</v>
      </c>
      <c r="P74" s="1054"/>
    </row>
    <row r="75" spans="1:16" ht="25.5">
      <c r="A75" s="897">
        <v>1</v>
      </c>
      <c r="B75" s="1001" t="s">
        <v>395</v>
      </c>
      <c r="C75" s="898" t="s">
        <v>339</v>
      </c>
      <c r="D75" s="889"/>
      <c r="E75" s="1017">
        <v>30</v>
      </c>
      <c r="F75" s="1028">
        <v>0</v>
      </c>
      <c r="G75" s="939" t="s">
        <v>221</v>
      </c>
      <c r="H75" s="1029">
        <f t="shared" si="28"/>
        <v>0</v>
      </c>
      <c r="I75" s="1040">
        <f t="shared" si="29"/>
        <v>30</v>
      </c>
      <c r="J75" s="938"/>
      <c r="K75" s="1029">
        <f t="shared" si="30"/>
        <v>0</v>
      </c>
      <c r="L75" s="1028"/>
      <c r="M75" s="1029">
        <f t="shared" si="33"/>
        <v>0</v>
      </c>
      <c r="N75" s="1028">
        <f t="shared" si="31"/>
        <v>0</v>
      </c>
      <c r="O75" s="1029">
        <f t="shared" si="32"/>
        <v>0</v>
      </c>
      <c r="P75" s="1059"/>
    </row>
    <row r="76" spans="1:16" ht="25.5">
      <c r="A76" s="897">
        <v>2</v>
      </c>
      <c r="B76" s="1001" t="s">
        <v>341</v>
      </c>
      <c r="C76" s="898" t="s">
        <v>215</v>
      </c>
      <c r="D76" s="889"/>
      <c r="E76" s="1017">
        <v>30</v>
      </c>
      <c r="F76" s="1028">
        <v>0</v>
      </c>
      <c r="G76" s="939" t="s">
        <v>20</v>
      </c>
      <c r="H76" s="1029">
        <f t="shared" si="28"/>
        <v>0</v>
      </c>
      <c r="I76" s="1040">
        <f t="shared" si="29"/>
        <v>30</v>
      </c>
      <c r="J76" s="938"/>
      <c r="K76" s="1029">
        <f t="shared" si="30"/>
        <v>0</v>
      </c>
      <c r="L76" s="1028"/>
      <c r="M76" s="1029">
        <f t="shared" si="33"/>
        <v>0</v>
      </c>
      <c r="N76" s="1028">
        <f t="shared" si="31"/>
        <v>0</v>
      </c>
      <c r="O76" s="1029">
        <f t="shared" si="32"/>
        <v>0</v>
      </c>
      <c r="P76" s="1059"/>
    </row>
    <row r="77" spans="1:16" ht="25.5">
      <c r="A77" s="897">
        <v>3</v>
      </c>
      <c r="B77" s="1001" t="s">
        <v>394</v>
      </c>
      <c r="C77" s="898" t="s">
        <v>216</v>
      </c>
      <c r="D77" s="889"/>
      <c r="E77" s="1017">
        <v>15</v>
      </c>
      <c r="F77" s="1028">
        <v>0</v>
      </c>
      <c r="G77" s="939" t="s">
        <v>151</v>
      </c>
      <c r="H77" s="1029">
        <f t="shared" si="28"/>
        <v>0</v>
      </c>
      <c r="I77" s="1040">
        <f t="shared" si="29"/>
        <v>15</v>
      </c>
      <c r="J77" s="938"/>
      <c r="K77" s="1029">
        <f t="shared" si="30"/>
        <v>0</v>
      </c>
      <c r="L77" s="1028"/>
      <c r="M77" s="1029">
        <f t="shared" si="33"/>
        <v>0</v>
      </c>
      <c r="N77" s="1028">
        <f t="shared" si="31"/>
        <v>0</v>
      </c>
      <c r="O77" s="1029">
        <f t="shared" si="32"/>
        <v>0</v>
      </c>
      <c r="P77" s="1059"/>
    </row>
    <row r="78" spans="1:16" ht="25.5">
      <c r="A78" s="897">
        <v>4</v>
      </c>
      <c r="B78" s="1001" t="s">
        <v>381</v>
      </c>
      <c r="C78" s="898" t="s">
        <v>217</v>
      </c>
      <c r="D78" s="889"/>
      <c r="E78" s="1017">
        <v>0.04</v>
      </c>
      <c r="F78" s="1028">
        <v>1000</v>
      </c>
      <c r="G78" s="939" t="s">
        <v>222</v>
      </c>
      <c r="H78" s="1029">
        <f t="shared" si="28"/>
        <v>40</v>
      </c>
      <c r="I78" s="1040">
        <f t="shared" si="29"/>
        <v>0.04</v>
      </c>
      <c r="J78" s="938"/>
      <c r="K78" s="1029">
        <f t="shared" si="30"/>
        <v>0</v>
      </c>
      <c r="L78" s="1028"/>
      <c r="M78" s="1029">
        <f t="shared" si="33"/>
        <v>0</v>
      </c>
      <c r="N78" s="1028">
        <f t="shared" si="31"/>
        <v>1000</v>
      </c>
      <c r="O78" s="1029">
        <f t="shared" si="32"/>
        <v>40</v>
      </c>
      <c r="P78" s="1059"/>
    </row>
    <row r="79" spans="1:16" ht="25.5">
      <c r="A79" s="897">
        <v>5</v>
      </c>
      <c r="B79" s="1001" t="s">
        <v>343</v>
      </c>
      <c r="C79" s="898" t="s">
        <v>218</v>
      </c>
      <c r="D79" s="889"/>
      <c r="E79" s="1017">
        <v>2.25</v>
      </c>
      <c r="F79" s="1028">
        <v>0</v>
      </c>
      <c r="G79" s="939" t="s">
        <v>223</v>
      </c>
      <c r="H79" s="1029">
        <f t="shared" si="28"/>
        <v>0</v>
      </c>
      <c r="I79" s="1040">
        <f t="shared" si="29"/>
        <v>2.25</v>
      </c>
      <c r="J79" s="938"/>
      <c r="K79" s="1029">
        <f t="shared" si="30"/>
        <v>0</v>
      </c>
      <c r="L79" s="1028"/>
      <c r="M79" s="1029">
        <f t="shared" si="33"/>
        <v>0</v>
      </c>
      <c r="N79" s="1028">
        <f t="shared" si="31"/>
        <v>0</v>
      </c>
      <c r="O79" s="1029">
        <f t="shared" si="32"/>
        <v>0</v>
      </c>
      <c r="P79" s="1059"/>
    </row>
    <row r="80" spans="1:16" ht="25.5">
      <c r="A80" s="897">
        <v>6</v>
      </c>
      <c r="B80" s="1001" t="s">
        <v>344</v>
      </c>
      <c r="C80" s="898" t="s">
        <v>219</v>
      </c>
      <c r="D80" s="889"/>
      <c r="E80" s="1017">
        <v>2.75</v>
      </c>
      <c r="F80" s="1028">
        <v>0</v>
      </c>
      <c r="G80" s="939" t="s">
        <v>223</v>
      </c>
      <c r="H80" s="1029">
        <f t="shared" si="28"/>
        <v>0</v>
      </c>
      <c r="I80" s="1040">
        <f t="shared" si="29"/>
        <v>2.75</v>
      </c>
      <c r="J80" s="938">
        <v>10</v>
      </c>
      <c r="K80" s="1029">
        <f t="shared" si="30"/>
        <v>27.5</v>
      </c>
      <c r="L80" s="1028"/>
      <c r="M80" s="1029">
        <f t="shared" si="33"/>
        <v>0</v>
      </c>
      <c r="N80" s="1028">
        <f t="shared" si="31"/>
        <v>10</v>
      </c>
      <c r="O80" s="1029">
        <f t="shared" si="32"/>
        <v>27.5</v>
      </c>
      <c r="P80" s="1059"/>
    </row>
    <row r="81" spans="1:16" ht="25.5">
      <c r="A81" s="897">
        <v>7</v>
      </c>
      <c r="B81" s="1001" t="s">
        <v>345</v>
      </c>
      <c r="C81" s="898" t="s">
        <v>220</v>
      </c>
      <c r="D81" s="889"/>
      <c r="E81" s="1017">
        <v>0.25</v>
      </c>
      <c r="F81" s="1028">
        <v>0</v>
      </c>
      <c r="G81" s="939" t="s">
        <v>151</v>
      </c>
      <c r="H81" s="1029">
        <f t="shared" ref="H81" si="34">F81*E81</f>
        <v>0</v>
      </c>
      <c r="I81" s="1040">
        <f t="shared" ref="I81" si="35">E81</f>
        <v>0.25</v>
      </c>
      <c r="J81" s="938">
        <v>10</v>
      </c>
      <c r="K81" s="1029">
        <f t="shared" ref="K81" si="36">J81*I81</f>
        <v>2.5</v>
      </c>
      <c r="L81" s="1028"/>
      <c r="M81" s="1029">
        <f t="shared" ref="M81" si="37">E81*L81</f>
        <v>0</v>
      </c>
      <c r="N81" s="1028">
        <f t="shared" ref="N81" si="38">F81+J81-L81</f>
        <v>10</v>
      </c>
      <c r="O81" s="1029">
        <f t="shared" ref="O81" si="39">H81+K81-M81</f>
        <v>2.5</v>
      </c>
      <c r="P81" s="1059"/>
    </row>
    <row r="82" spans="1:16" ht="25.5">
      <c r="A82" s="897">
        <v>8</v>
      </c>
      <c r="B82" s="1001" t="s">
        <v>397</v>
      </c>
      <c r="C82" s="898" t="s">
        <v>220</v>
      </c>
      <c r="D82" s="889"/>
      <c r="E82" s="1017">
        <v>2</v>
      </c>
      <c r="F82" s="1028">
        <v>0</v>
      </c>
      <c r="G82" s="939" t="s">
        <v>151</v>
      </c>
      <c r="H82" s="1029">
        <f t="shared" si="28"/>
        <v>0</v>
      </c>
      <c r="I82" s="1040">
        <f t="shared" si="29"/>
        <v>2</v>
      </c>
      <c r="J82" s="938">
        <v>150</v>
      </c>
      <c r="K82" s="1029">
        <f t="shared" si="30"/>
        <v>300</v>
      </c>
      <c r="L82" s="1028"/>
      <c r="M82" s="1029">
        <f t="shared" si="33"/>
        <v>0</v>
      </c>
      <c r="N82" s="1028">
        <f t="shared" si="31"/>
        <v>150</v>
      </c>
      <c r="O82" s="1029">
        <f t="shared" si="32"/>
        <v>300</v>
      </c>
      <c r="P82" s="1059"/>
    </row>
    <row r="83" spans="1:16" ht="26.25" customHeight="1">
      <c r="A83" s="926" t="s">
        <v>224</v>
      </c>
      <c r="B83" s="1002" t="s">
        <v>378</v>
      </c>
      <c r="C83" s="925" t="s">
        <v>225</v>
      </c>
      <c r="D83" s="926"/>
      <c r="E83" s="1016"/>
      <c r="F83" s="924">
        <v>32</v>
      </c>
      <c r="G83" s="926"/>
      <c r="H83" s="927">
        <f>SUM(H84:H93)</f>
        <v>368</v>
      </c>
      <c r="I83" s="1038"/>
      <c r="J83" s="926">
        <f t="shared" ref="J83:O83" si="40">SUM(J84:J93)</f>
        <v>0</v>
      </c>
      <c r="K83" s="927">
        <f t="shared" si="40"/>
        <v>0</v>
      </c>
      <c r="L83" s="924">
        <f t="shared" si="40"/>
        <v>0</v>
      </c>
      <c r="M83" s="927">
        <f t="shared" si="40"/>
        <v>0</v>
      </c>
      <c r="N83" s="924">
        <f t="shared" si="40"/>
        <v>40</v>
      </c>
      <c r="O83" s="927">
        <f t="shared" si="40"/>
        <v>368</v>
      </c>
      <c r="P83" s="1056"/>
    </row>
    <row r="84" spans="1:16" ht="25.5">
      <c r="A84" s="897">
        <v>1</v>
      </c>
      <c r="B84" s="1001" t="s">
        <v>346</v>
      </c>
      <c r="C84" s="898" t="s">
        <v>248</v>
      </c>
      <c r="D84" s="889"/>
      <c r="E84" s="1017">
        <v>5</v>
      </c>
      <c r="F84" s="1028">
        <v>0</v>
      </c>
      <c r="G84" s="939" t="s">
        <v>25</v>
      </c>
      <c r="H84" s="1029">
        <f>E84*F84</f>
        <v>0</v>
      </c>
      <c r="I84" s="1040">
        <f>E84</f>
        <v>5</v>
      </c>
      <c r="J84" s="938"/>
      <c r="K84" s="1029">
        <f>I84*J84</f>
        <v>0</v>
      </c>
      <c r="L84" s="1028"/>
      <c r="M84" s="1029">
        <f>L84*E84</f>
        <v>0</v>
      </c>
      <c r="N84" s="1028">
        <f>F84+J84-L84</f>
        <v>0</v>
      </c>
      <c r="O84" s="1029">
        <f>H84+K84-M84</f>
        <v>0</v>
      </c>
      <c r="P84" s="1059"/>
    </row>
    <row r="85" spans="1:16" ht="25.5">
      <c r="A85" s="897">
        <v>2</v>
      </c>
      <c r="B85" s="1001" t="s">
        <v>347</v>
      </c>
      <c r="C85" s="898" t="s">
        <v>259</v>
      </c>
      <c r="D85" s="889"/>
      <c r="E85" s="1017">
        <v>0.5</v>
      </c>
      <c r="F85" s="1028">
        <v>0</v>
      </c>
      <c r="G85" s="939" t="s">
        <v>25</v>
      </c>
      <c r="H85" s="1029">
        <f>E85*F85</f>
        <v>0</v>
      </c>
      <c r="I85" s="1040">
        <f>E85</f>
        <v>0.5</v>
      </c>
      <c r="J85" s="938"/>
      <c r="K85" s="1029">
        <f>I85*J85</f>
        <v>0</v>
      </c>
      <c r="L85" s="1028"/>
      <c r="M85" s="1029">
        <f>L85*E85</f>
        <v>0</v>
      </c>
      <c r="N85" s="1028">
        <f>F85+J85-L85</f>
        <v>0</v>
      </c>
      <c r="O85" s="1029">
        <f>H85+K85-M85</f>
        <v>0</v>
      </c>
      <c r="P85" s="1059"/>
    </row>
    <row r="86" spans="1:16" ht="25.5">
      <c r="A86" s="897">
        <v>3</v>
      </c>
      <c r="B86" s="1001" t="s">
        <v>348</v>
      </c>
      <c r="C86" s="898" t="s">
        <v>263</v>
      </c>
      <c r="D86" s="889"/>
      <c r="E86" s="1017">
        <v>1.875</v>
      </c>
      <c r="F86" s="1028">
        <v>0</v>
      </c>
      <c r="G86" s="939" t="s">
        <v>25</v>
      </c>
      <c r="H86" s="1029">
        <f>E86*F86</f>
        <v>0</v>
      </c>
      <c r="I86" s="1040">
        <f>E86</f>
        <v>1.875</v>
      </c>
      <c r="J86" s="938"/>
      <c r="K86" s="1029">
        <f>I86*J86</f>
        <v>0</v>
      </c>
      <c r="L86" s="1028"/>
      <c r="M86" s="1029">
        <f>L86*I86</f>
        <v>0</v>
      </c>
      <c r="N86" s="1028">
        <f>F86+J86-L86</f>
        <v>0</v>
      </c>
      <c r="O86" s="1029">
        <f>H86+K86-M86</f>
        <v>0</v>
      </c>
      <c r="P86" s="1059"/>
    </row>
    <row r="87" spans="1:16" ht="25.5">
      <c r="A87" s="897">
        <v>4</v>
      </c>
      <c r="B87" s="1001" t="s">
        <v>349</v>
      </c>
      <c r="C87" s="898" t="s">
        <v>226</v>
      </c>
      <c r="D87" s="889"/>
      <c r="E87" s="1017">
        <v>10</v>
      </c>
      <c r="F87" s="1028">
        <v>12</v>
      </c>
      <c r="G87" s="939" t="s">
        <v>25</v>
      </c>
      <c r="H87" s="1029">
        <f t="shared" ref="H87:H91" si="41">E87*F87</f>
        <v>120</v>
      </c>
      <c r="I87" s="1040">
        <f t="shared" ref="I87:I91" si="42">E87</f>
        <v>10</v>
      </c>
      <c r="J87" s="938"/>
      <c r="K87" s="1029">
        <f t="shared" ref="K87:K95" si="43">I87*J87</f>
        <v>0</v>
      </c>
      <c r="L87" s="1028"/>
      <c r="M87" s="1029">
        <f t="shared" ref="M87:M95" si="44">L87*I87</f>
        <v>0</v>
      </c>
      <c r="N87" s="1028">
        <f t="shared" ref="N87:N92" si="45">F87+J87+L87</f>
        <v>12</v>
      </c>
      <c r="O87" s="1029">
        <f t="shared" ref="O87:O95" si="46">H87+K87-M87</f>
        <v>120</v>
      </c>
      <c r="P87" s="1059"/>
    </row>
    <row r="88" spans="1:16" ht="25.5">
      <c r="A88" s="897">
        <v>5</v>
      </c>
      <c r="B88" s="1001" t="s">
        <v>350</v>
      </c>
      <c r="C88" s="898" t="s">
        <v>227</v>
      </c>
      <c r="D88" s="889"/>
      <c r="E88" s="1017">
        <v>12</v>
      </c>
      <c r="F88" s="1028">
        <v>12</v>
      </c>
      <c r="G88" s="939" t="s">
        <v>25</v>
      </c>
      <c r="H88" s="1029">
        <f t="shared" si="41"/>
        <v>144</v>
      </c>
      <c r="I88" s="1040">
        <f t="shared" si="42"/>
        <v>12</v>
      </c>
      <c r="J88" s="938"/>
      <c r="K88" s="1029">
        <f t="shared" si="43"/>
        <v>0</v>
      </c>
      <c r="L88" s="1028"/>
      <c r="M88" s="1029">
        <f t="shared" si="44"/>
        <v>0</v>
      </c>
      <c r="N88" s="1028">
        <f t="shared" si="45"/>
        <v>12</v>
      </c>
      <c r="O88" s="1029">
        <f t="shared" si="46"/>
        <v>144</v>
      </c>
      <c r="P88" s="1059"/>
    </row>
    <row r="89" spans="1:16" ht="25.5">
      <c r="A89" s="897">
        <v>6</v>
      </c>
      <c r="B89" s="1001" t="s">
        <v>351</v>
      </c>
      <c r="C89" s="898" t="s">
        <v>228</v>
      </c>
      <c r="D89" s="889"/>
      <c r="E89" s="1017">
        <v>9</v>
      </c>
      <c r="F89" s="1028">
        <v>6</v>
      </c>
      <c r="G89" s="939" t="s">
        <v>25</v>
      </c>
      <c r="H89" s="1029">
        <f t="shared" si="41"/>
        <v>54</v>
      </c>
      <c r="I89" s="1040">
        <f t="shared" si="42"/>
        <v>9</v>
      </c>
      <c r="J89" s="938"/>
      <c r="K89" s="1029">
        <f t="shared" si="43"/>
        <v>0</v>
      </c>
      <c r="L89" s="1028"/>
      <c r="M89" s="1029">
        <f t="shared" si="44"/>
        <v>0</v>
      </c>
      <c r="N89" s="1028">
        <f t="shared" si="45"/>
        <v>6</v>
      </c>
      <c r="O89" s="1029">
        <f t="shared" si="46"/>
        <v>54</v>
      </c>
      <c r="P89" s="1059"/>
    </row>
    <row r="90" spans="1:16" ht="25.5">
      <c r="A90" s="897">
        <v>7</v>
      </c>
      <c r="B90" s="1001" t="s">
        <v>352</v>
      </c>
      <c r="C90" s="898" t="s">
        <v>229</v>
      </c>
      <c r="D90" s="889"/>
      <c r="E90" s="1017">
        <v>25</v>
      </c>
      <c r="F90" s="1028">
        <v>2</v>
      </c>
      <c r="G90" s="939" t="s">
        <v>25</v>
      </c>
      <c r="H90" s="1029">
        <f t="shared" si="41"/>
        <v>50</v>
      </c>
      <c r="I90" s="1040">
        <f t="shared" si="42"/>
        <v>25</v>
      </c>
      <c r="J90" s="938"/>
      <c r="K90" s="1029">
        <f t="shared" si="43"/>
        <v>0</v>
      </c>
      <c r="L90" s="1028"/>
      <c r="M90" s="1029">
        <f t="shared" si="44"/>
        <v>0</v>
      </c>
      <c r="N90" s="1028">
        <f t="shared" si="45"/>
        <v>2</v>
      </c>
      <c r="O90" s="1029">
        <f t="shared" si="46"/>
        <v>50</v>
      </c>
      <c r="P90" s="1059"/>
    </row>
    <row r="91" spans="1:16" ht="48" customHeight="1">
      <c r="A91" s="899">
        <v>8</v>
      </c>
      <c r="B91" s="996" t="s">
        <v>353</v>
      </c>
      <c r="C91" s="979" t="s">
        <v>403</v>
      </c>
      <c r="D91" s="389"/>
      <c r="E91" s="1009">
        <v>104.17</v>
      </c>
      <c r="F91" s="912">
        <v>0</v>
      </c>
      <c r="G91" s="389" t="s">
        <v>25</v>
      </c>
      <c r="H91" s="919">
        <f t="shared" si="41"/>
        <v>0</v>
      </c>
      <c r="I91" s="1032">
        <f t="shared" si="42"/>
        <v>104.17</v>
      </c>
      <c r="J91" s="910"/>
      <c r="K91" s="1023">
        <f t="shared" si="43"/>
        <v>0</v>
      </c>
      <c r="L91" s="912"/>
      <c r="M91" s="1023">
        <f t="shared" si="44"/>
        <v>0</v>
      </c>
      <c r="N91" s="912">
        <f>F91+J91-L91</f>
        <v>0</v>
      </c>
      <c r="O91" s="1023">
        <f t="shared" si="46"/>
        <v>0</v>
      </c>
      <c r="P91" s="1050"/>
    </row>
    <row r="92" spans="1:16" ht="25.5">
      <c r="A92" s="897">
        <v>9</v>
      </c>
      <c r="B92" s="1001" t="s">
        <v>354</v>
      </c>
      <c r="C92" s="898" t="s">
        <v>264</v>
      </c>
      <c r="D92" s="889"/>
      <c r="E92" s="1017">
        <v>15</v>
      </c>
      <c r="F92" s="1028">
        <v>8</v>
      </c>
      <c r="G92" s="939" t="s">
        <v>25</v>
      </c>
      <c r="H92" s="1029">
        <v>0</v>
      </c>
      <c r="I92" s="1040">
        <v>15</v>
      </c>
      <c r="J92" s="938"/>
      <c r="K92" s="1029">
        <f t="shared" si="43"/>
        <v>0</v>
      </c>
      <c r="L92" s="1028"/>
      <c r="M92" s="1029">
        <f t="shared" si="44"/>
        <v>0</v>
      </c>
      <c r="N92" s="1028">
        <f t="shared" si="45"/>
        <v>8</v>
      </c>
      <c r="O92" s="1029">
        <f t="shared" si="46"/>
        <v>0</v>
      </c>
      <c r="P92" s="1059"/>
    </row>
    <row r="93" spans="1:16" ht="25.5">
      <c r="A93" s="897">
        <v>10</v>
      </c>
      <c r="B93" s="1001" t="s">
        <v>392</v>
      </c>
      <c r="C93" s="898" t="s">
        <v>265</v>
      </c>
      <c r="D93" s="889"/>
      <c r="E93" s="1017">
        <v>3</v>
      </c>
      <c r="F93" s="1028">
        <v>0</v>
      </c>
      <c r="G93" s="939" t="s">
        <v>25</v>
      </c>
      <c r="H93" s="1029">
        <v>0</v>
      </c>
      <c r="I93" s="1040">
        <v>3</v>
      </c>
      <c r="J93" s="938"/>
      <c r="K93" s="1029">
        <f t="shared" si="43"/>
        <v>0</v>
      </c>
      <c r="L93" s="1028"/>
      <c r="M93" s="1029">
        <f t="shared" si="44"/>
        <v>0</v>
      </c>
      <c r="N93" s="1028">
        <f t="shared" ref="N93:N95" si="47">F93+J93-L93</f>
        <v>0</v>
      </c>
      <c r="O93" s="1029">
        <f t="shared" si="46"/>
        <v>0</v>
      </c>
      <c r="P93" s="1059"/>
    </row>
    <row r="94" spans="1:16" ht="25.5">
      <c r="A94" s="897">
        <v>11</v>
      </c>
      <c r="B94" s="1001" t="s">
        <v>355</v>
      </c>
      <c r="C94" s="898" t="s">
        <v>279</v>
      </c>
      <c r="D94" s="889"/>
      <c r="E94" s="1017">
        <v>90</v>
      </c>
      <c r="F94" s="1028">
        <v>0</v>
      </c>
      <c r="G94" s="939" t="s">
        <v>25</v>
      </c>
      <c r="H94" s="1029">
        <v>0</v>
      </c>
      <c r="I94" s="1040">
        <f>E94</f>
        <v>90</v>
      </c>
      <c r="J94" s="938"/>
      <c r="K94" s="1029">
        <f t="shared" si="43"/>
        <v>0</v>
      </c>
      <c r="L94" s="1028"/>
      <c r="M94" s="1029">
        <f t="shared" si="44"/>
        <v>0</v>
      </c>
      <c r="N94" s="1028">
        <f t="shared" si="47"/>
        <v>0</v>
      </c>
      <c r="O94" s="1029">
        <f t="shared" si="46"/>
        <v>0</v>
      </c>
      <c r="P94" s="1059"/>
    </row>
    <row r="95" spans="1:16" ht="25.5">
      <c r="A95" s="897">
        <v>12</v>
      </c>
      <c r="B95" s="1001" t="s">
        <v>356</v>
      </c>
      <c r="C95" s="898" t="s">
        <v>280</v>
      </c>
      <c r="D95" s="889"/>
      <c r="E95" s="1017">
        <v>160</v>
      </c>
      <c r="F95" s="1028">
        <v>0</v>
      </c>
      <c r="G95" s="939" t="s">
        <v>25</v>
      </c>
      <c r="H95" s="1029">
        <v>0</v>
      </c>
      <c r="I95" s="1040">
        <f>E95</f>
        <v>160</v>
      </c>
      <c r="J95" s="938"/>
      <c r="K95" s="1029">
        <f t="shared" si="43"/>
        <v>0</v>
      </c>
      <c r="L95" s="1028"/>
      <c r="M95" s="1029">
        <f t="shared" si="44"/>
        <v>0</v>
      </c>
      <c r="N95" s="1028">
        <f t="shared" si="47"/>
        <v>0</v>
      </c>
      <c r="O95" s="1029">
        <f t="shared" si="46"/>
        <v>0</v>
      </c>
      <c r="P95" s="1059"/>
    </row>
    <row r="96" spans="1:16" ht="28.5" hidden="1" customHeight="1">
      <c r="A96" s="897"/>
      <c r="B96" s="1001"/>
      <c r="C96" s="898"/>
      <c r="D96" s="938"/>
      <c r="E96" s="1017"/>
      <c r="F96" s="1028"/>
      <c r="G96" s="938"/>
      <c r="H96" s="1023">
        <v>0</v>
      </c>
      <c r="I96" s="1032"/>
      <c r="J96" s="938"/>
      <c r="K96" s="1023"/>
      <c r="L96" s="1028"/>
      <c r="M96" s="1029"/>
      <c r="N96" s="1028"/>
      <c r="O96" s="1029"/>
      <c r="P96" s="1057"/>
    </row>
    <row r="97" spans="1:16" ht="28.5" hidden="1" customHeight="1">
      <c r="A97" s="897"/>
      <c r="B97" s="1001"/>
      <c r="C97" s="898"/>
      <c r="D97" s="938"/>
      <c r="E97" s="1017"/>
      <c r="F97" s="1028"/>
      <c r="G97" s="938"/>
      <c r="H97" s="1023">
        <v>0</v>
      </c>
      <c r="I97" s="1032"/>
      <c r="J97" s="938"/>
      <c r="K97" s="1023"/>
      <c r="L97" s="1028"/>
      <c r="M97" s="1029"/>
      <c r="N97" s="1028"/>
      <c r="O97" s="1029"/>
      <c r="P97" s="1057"/>
    </row>
    <row r="98" spans="1:16" ht="27.75" customHeight="1">
      <c r="A98" s="920" t="s">
        <v>230</v>
      </c>
      <c r="B98" s="1002" t="s">
        <v>379</v>
      </c>
      <c r="C98" s="921" t="s">
        <v>231</v>
      </c>
      <c r="D98" s="922"/>
      <c r="E98" s="1018"/>
      <c r="F98" s="920">
        <v>0</v>
      </c>
      <c r="G98" s="922"/>
      <c r="H98" s="923">
        <f>SUM(H99:H124)</f>
        <v>0</v>
      </c>
      <c r="I98" s="1039"/>
      <c r="J98" s="922"/>
      <c r="K98" s="923">
        <f>SUM(K99:K124)</f>
        <v>532.02499999999998</v>
      </c>
      <c r="L98" s="920"/>
      <c r="M98" s="923">
        <f>SUM(M99:M124)</f>
        <v>327.5</v>
      </c>
      <c r="N98" s="920">
        <f>SUM(N99:N124)</f>
        <v>152.19999999999999</v>
      </c>
      <c r="O98" s="923">
        <f>SUM(O101:O124)</f>
        <v>33.75</v>
      </c>
      <c r="P98" s="1058"/>
    </row>
    <row r="99" spans="1:16" ht="25.5">
      <c r="A99" s="897">
        <v>1</v>
      </c>
      <c r="B99" s="1001" t="s">
        <v>357</v>
      </c>
      <c r="C99" s="898" t="s">
        <v>246</v>
      </c>
      <c r="D99" s="889"/>
      <c r="E99" s="1017">
        <v>1.375</v>
      </c>
      <c r="F99" s="1028">
        <v>0</v>
      </c>
      <c r="G99" s="939" t="s">
        <v>268</v>
      </c>
      <c r="H99" s="1029"/>
      <c r="I99" s="1040">
        <f t="shared" ref="I99:I124" si="48">E99</f>
        <v>1.375</v>
      </c>
      <c r="J99" s="938">
        <v>124.2</v>
      </c>
      <c r="K99" s="1029">
        <f t="shared" ref="K99:K124" si="49">I99*J99</f>
        <v>170.77500000000001</v>
      </c>
      <c r="L99" s="1028"/>
      <c r="M99" s="1029">
        <f t="shared" ref="M99:M124" si="50">L99*I99</f>
        <v>0</v>
      </c>
      <c r="N99" s="1028">
        <f>F99+J99-L99</f>
        <v>124.2</v>
      </c>
      <c r="O99" s="1029">
        <f>N99*E99</f>
        <v>170.77500000000001</v>
      </c>
      <c r="P99" s="1059"/>
    </row>
    <row r="100" spans="1:16" ht="25.5">
      <c r="A100" s="897">
        <v>2</v>
      </c>
      <c r="B100" s="1001" t="s">
        <v>358</v>
      </c>
      <c r="C100" s="898" t="s">
        <v>247</v>
      </c>
      <c r="D100" s="889"/>
      <c r="E100" s="1017">
        <f>220/3</f>
        <v>73.333333333333329</v>
      </c>
      <c r="F100" s="1028">
        <v>0</v>
      </c>
      <c r="G100" s="939" t="s">
        <v>285</v>
      </c>
      <c r="H100" s="1029"/>
      <c r="I100" s="1040">
        <f t="shared" si="48"/>
        <v>73.333333333333329</v>
      </c>
      <c r="J100" s="938">
        <v>3</v>
      </c>
      <c r="K100" s="1029">
        <f t="shared" si="49"/>
        <v>220</v>
      </c>
      <c r="L100" s="1028">
        <v>3</v>
      </c>
      <c r="M100" s="1029">
        <f t="shared" si="50"/>
        <v>220</v>
      </c>
      <c r="N100" s="1028">
        <f t="shared" ref="N100:N124" si="51">F100+J100-L100</f>
        <v>0</v>
      </c>
      <c r="O100" s="1029">
        <f t="shared" ref="O100:O124" si="52">N100*E100</f>
        <v>0</v>
      </c>
      <c r="P100" s="1059"/>
    </row>
    <row r="101" spans="1:16" ht="21.75" hidden="1" customHeight="1">
      <c r="A101" s="897">
        <v>3</v>
      </c>
      <c r="B101" s="1001" t="s">
        <v>359</v>
      </c>
      <c r="C101" s="898" t="s">
        <v>249</v>
      </c>
      <c r="D101" s="889"/>
      <c r="E101" s="1017">
        <v>4</v>
      </c>
      <c r="F101" s="1028">
        <v>0</v>
      </c>
      <c r="G101" s="939" t="s">
        <v>269</v>
      </c>
      <c r="H101" s="1029"/>
      <c r="I101" s="1040">
        <f t="shared" si="48"/>
        <v>4</v>
      </c>
      <c r="J101" s="938"/>
      <c r="K101" s="1029">
        <f t="shared" si="49"/>
        <v>0</v>
      </c>
      <c r="L101" s="1028"/>
      <c r="M101" s="1029">
        <f t="shared" si="50"/>
        <v>0</v>
      </c>
      <c r="N101" s="1028">
        <f t="shared" si="51"/>
        <v>0</v>
      </c>
      <c r="O101" s="1029">
        <f t="shared" si="52"/>
        <v>0</v>
      </c>
      <c r="P101" s="1059"/>
    </row>
    <row r="102" spans="1:16" ht="21.75" hidden="1" customHeight="1">
      <c r="A102" s="897">
        <v>4</v>
      </c>
      <c r="B102" s="1001" t="s">
        <v>360</v>
      </c>
      <c r="C102" s="898" t="s">
        <v>251</v>
      </c>
      <c r="D102" s="889"/>
      <c r="E102" s="1017"/>
      <c r="F102" s="1028">
        <v>-1</v>
      </c>
      <c r="G102" s="939" t="s">
        <v>269</v>
      </c>
      <c r="H102" s="1029"/>
      <c r="I102" s="1040">
        <f t="shared" si="48"/>
        <v>0</v>
      </c>
      <c r="J102" s="938"/>
      <c r="K102" s="1029">
        <f t="shared" si="49"/>
        <v>0</v>
      </c>
      <c r="L102" s="1028"/>
      <c r="M102" s="1029">
        <f t="shared" si="50"/>
        <v>0</v>
      </c>
      <c r="N102" s="1028">
        <f t="shared" si="51"/>
        <v>-1</v>
      </c>
      <c r="O102" s="1029">
        <f t="shared" si="52"/>
        <v>0</v>
      </c>
      <c r="P102" s="1059"/>
    </row>
    <row r="103" spans="1:16" ht="21.75" hidden="1" customHeight="1">
      <c r="A103" s="897">
        <v>5</v>
      </c>
      <c r="B103" s="996" t="s">
        <v>361</v>
      </c>
      <c r="C103" s="898" t="s">
        <v>250</v>
      </c>
      <c r="D103" s="889"/>
      <c r="E103" s="1017"/>
      <c r="F103" s="1028">
        <v>-1</v>
      </c>
      <c r="G103" s="939" t="s">
        <v>269</v>
      </c>
      <c r="H103" s="1029"/>
      <c r="I103" s="1040">
        <f t="shared" si="48"/>
        <v>0</v>
      </c>
      <c r="J103" s="938"/>
      <c r="K103" s="1029">
        <f t="shared" si="49"/>
        <v>0</v>
      </c>
      <c r="L103" s="1028"/>
      <c r="M103" s="1029">
        <f t="shared" si="50"/>
        <v>0</v>
      </c>
      <c r="N103" s="1028">
        <f t="shared" si="51"/>
        <v>-1</v>
      </c>
      <c r="O103" s="1029">
        <f t="shared" si="52"/>
        <v>0</v>
      </c>
      <c r="P103" s="1059"/>
    </row>
    <row r="104" spans="1:16" ht="21.75" hidden="1" customHeight="1">
      <c r="A104" s="897">
        <v>6</v>
      </c>
      <c r="B104" s="996" t="s">
        <v>362</v>
      </c>
      <c r="C104" s="898" t="s">
        <v>252</v>
      </c>
      <c r="D104" s="889"/>
      <c r="E104" s="1017"/>
      <c r="F104" s="1028">
        <v>-1</v>
      </c>
      <c r="G104" s="939" t="s">
        <v>269</v>
      </c>
      <c r="H104" s="1029"/>
      <c r="I104" s="1040">
        <f t="shared" si="48"/>
        <v>0</v>
      </c>
      <c r="J104" s="938"/>
      <c r="K104" s="1029">
        <f t="shared" si="49"/>
        <v>0</v>
      </c>
      <c r="L104" s="1028"/>
      <c r="M104" s="1029">
        <f t="shared" si="50"/>
        <v>0</v>
      </c>
      <c r="N104" s="1028">
        <f t="shared" si="51"/>
        <v>-1</v>
      </c>
      <c r="O104" s="1029">
        <f t="shared" si="52"/>
        <v>0</v>
      </c>
      <c r="P104" s="1059"/>
    </row>
    <row r="105" spans="1:16" ht="21.75" hidden="1" customHeight="1">
      <c r="A105" s="897">
        <v>7</v>
      </c>
      <c r="B105" s="996" t="s">
        <v>363</v>
      </c>
      <c r="C105" s="898" t="s">
        <v>266</v>
      </c>
      <c r="D105" s="889"/>
      <c r="E105" s="1017">
        <v>17.5</v>
      </c>
      <c r="F105" s="1028">
        <v>0</v>
      </c>
      <c r="G105" s="939" t="s">
        <v>281</v>
      </c>
      <c r="H105" s="1029"/>
      <c r="I105" s="1040">
        <f t="shared" si="48"/>
        <v>17.5</v>
      </c>
      <c r="J105" s="938"/>
      <c r="K105" s="1029">
        <f t="shared" si="49"/>
        <v>0</v>
      </c>
      <c r="L105" s="1028"/>
      <c r="M105" s="1029">
        <f t="shared" si="50"/>
        <v>0</v>
      </c>
      <c r="N105" s="1028">
        <f t="shared" si="51"/>
        <v>0</v>
      </c>
      <c r="O105" s="1029">
        <f t="shared" si="52"/>
        <v>0</v>
      </c>
      <c r="P105" s="1059"/>
    </row>
    <row r="106" spans="1:16" ht="21.75" hidden="1" customHeight="1">
      <c r="A106" s="897">
        <v>8</v>
      </c>
      <c r="B106" s="996" t="s">
        <v>363</v>
      </c>
      <c r="C106" s="898" t="s">
        <v>266</v>
      </c>
      <c r="D106" s="889"/>
      <c r="E106" s="1017">
        <v>38.75</v>
      </c>
      <c r="F106" s="1028">
        <v>0</v>
      </c>
      <c r="G106" s="939" t="s">
        <v>281</v>
      </c>
      <c r="H106" s="1029"/>
      <c r="I106" s="1040">
        <f t="shared" si="48"/>
        <v>38.75</v>
      </c>
      <c r="J106" s="938"/>
      <c r="K106" s="1029">
        <f t="shared" si="49"/>
        <v>0</v>
      </c>
      <c r="L106" s="1028"/>
      <c r="M106" s="1029">
        <f t="shared" si="50"/>
        <v>0</v>
      </c>
      <c r="N106" s="1028">
        <f t="shared" si="51"/>
        <v>0</v>
      </c>
      <c r="O106" s="1029">
        <f t="shared" si="52"/>
        <v>0</v>
      </c>
      <c r="P106" s="1059"/>
    </row>
    <row r="107" spans="1:16" ht="21.75" hidden="1" customHeight="1">
      <c r="A107" s="897">
        <v>9</v>
      </c>
      <c r="B107" s="996" t="s">
        <v>364</v>
      </c>
      <c r="C107" s="898" t="s">
        <v>282</v>
      </c>
      <c r="D107" s="889"/>
      <c r="E107" s="1017">
        <v>60</v>
      </c>
      <c r="F107" s="1028">
        <v>0</v>
      </c>
      <c r="G107" s="939" t="s">
        <v>257</v>
      </c>
      <c r="H107" s="1029"/>
      <c r="I107" s="1040">
        <f t="shared" si="48"/>
        <v>60</v>
      </c>
      <c r="J107" s="938"/>
      <c r="K107" s="1029">
        <f t="shared" si="49"/>
        <v>0</v>
      </c>
      <c r="L107" s="1028"/>
      <c r="M107" s="1029">
        <f t="shared" si="50"/>
        <v>0</v>
      </c>
      <c r="N107" s="1028">
        <f t="shared" si="51"/>
        <v>0</v>
      </c>
      <c r="O107" s="1029">
        <f t="shared" si="52"/>
        <v>0</v>
      </c>
      <c r="P107" s="1059"/>
    </row>
    <row r="108" spans="1:16" ht="21.75" hidden="1" customHeight="1">
      <c r="A108" s="897">
        <v>10</v>
      </c>
      <c r="B108" s="996" t="s">
        <v>365</v>
      </c>
      <c r="C108" s="898" t="s">
        <v>274</v>
      </c>
      <c r="D108" s="889"/>
      <c r="E108" s="1017">
        <v>3.75</v>
      </c>
      <c r="F108" s="1028">
        <v>0</v>
      </c>
      <c r="G108" s="939" t="s">
        <v>275</v>
      </c>
      <c r="H108" s="1029"/>
      <c r="I108" s="1040">
        <f t="shared" si="48"/>
        <v>3.75</v>
      </c>
      <c r="J108" s="938"/>
      <c r="K108" s="1029">
        <f t="shared" si="49"/>
        <v>0</v>
      </c>
      <c r="L108" s="1028"/>
      <c r="M108" s="1029">
        <f t="shared" si="50"/>
        <v>0</v>
      </c>
      <c r="N108" s="1028">
        <f t="shared" si="51"/>
        <v>0</v>
      </c>
      <c r="O108" s="1029">
        <f t="shared" si="52"/>
        <v>0</v>
      </c>
      <c r="P108" s="1059"/>
    </row>
    <row r="109" spans="1:16" ht="21.75" hidden="1" customHeight="1">
      <c r="A109" s="897">
        <v>11</v>
      </c>
      <c r="B109" s="996" t="s">
        <v>366</v>
      </c>
      <c r="C109" s="898" t="s">
        <v>283</v>
      </c>
      <c r="D109" s="889"/>
      <c r="E109" s="1017">
        <v>0.125</v>
      </c>
      <c r="F109" s="1028">
        <v>0</v>
      </c>
      <c r="G109" s="939" t="s">
        <v>284</v>
      </c>
      <c r="H109" s="1029"/>
      <c r="I109" s="1040">
        <f t="shared" si="48"/>
        <v>0.125</v>
      </c>
      <c r="J109" s="938"/>
      <c r="K109" s="1029">
        <f t="shared" si="49"/>
        <v>0</v>
      </c>
      <c r="L109" s="1028"/>
      <c r="M109" s="1029">
        <f t="shared" si="50"/>
        <v>0</v>
      </c>
      <c r="N109" s="1028">
        <f t="shared" si="51"/>
        <v>0</v>
      </c>
      <c r="O109" s="1029">
        <f t="shared" si="52"/>
        <v>0</v>
      </c>
      <c r="P109" s="1059"/>
    </row>
    <row r="110" spans="1:16" ht="21.75" hidden="1" customHeight="1">
      <c r="A110" s="897">
        <v>12</v>
      </c>
      <c r="B110" s="996" t="s">
        <v>367</v>
      </c>
      <c r="C110" s="898" t="s">
        <v>276</v>
      </c>
      <c r="D110" s="889"/>
      <c r="E110" s="1017">
        <v>23.5</v>
      </c>
      <c r="F110" s="1028">
        <v>0</v>
      </c>
      <c r="G110" s="939" t="s">
        <v>269</v>
      </c>
      <c r="H110" s="1029"/>
      <c r="I110" s="1040">
        <f t="shared" si="48"/>
        <v>23.5</v>
      </c>
      <c r="J110" s="938"/>
      <c r="K110" s="1029">
        <f t="shared" si="49"/>
        <v>0</v>
      </c>
      <c r="L110" s="1028"/>
      <c r="M110" s="1029">
        <f t="shared" si="50"/>
        <v>0</v>
      </c>
      <c r="N110" s="1028">
        <f t="shared" si="51"/>
        <v>0</v>
      </c>
      <c r="O110" s="1029">
        <f t="shared" si="52"/>
        <v>0</v>
      </c>
      <c r="P110" s="1059"/>
    </row>
    <row r="111" spans="1:16" ht="21.75" hidden="1" customHeight="1">
      <c r="A111" s="897">
        <v>13</v>
      </c>
      <c r="B111" s="996" t="s">
        <v>368</v>
      </c>
      <c r="C111" s="898" t="s">
        <v>253</v>
      </c>
      <c r="D111" s="889"/>
      <c r="E111" s="1017">
        <v>1.75</v>
      </c>
      <c r="F111" s="1028">
        <v>0</v>
      </c>
      <c r="G111" s="939" t="s">
        <v>152</v>
      </c>
      <c r="H111" s="1029"/>
      <c r="I111" s="1040">
        <f t="shared" si="48"/>
        <v>1.75</v>
      </c>
      <c r="J111" s="938"/>
      <c r="K111" s="1029">
        <f t="shared" si="49"/>
        <v>0</v>
      </c>
      <c r="L111" s="1028"/>
      <c r="M111" s="1029">
        <f t="shared" si="50"/>
        <v>0</v>
      </c>
      <c r="N111" s="1028">
        <f t="shared" si="51"/>
        <v>0</v>
      </c>
      <c r="O111" s="1029">
        <f t="shared" si="52"/>
        <v>0</v>
      </c>
      <c r="P111" s="1059"/>
    </row>
    <row r="112" spans="1:16" ht="21.75" hidden="1" customHeight="1">
      <c r="A112" s="897">
        <v>14</v>
      </c>
      <c r="B112" s="996" t="s">
        <v>369</v>
      </c>
      <c r="C112" s="898" t="s">
        <v>254</v>
      </c>
      <c r="D112" s="889"/>
      <c r="E112" s="1017">
        <v>5.5</v>
      </c>
      <c r="F112" s="1028">
        <v>0</v>
      </c>
      <c r="G112" s="939" t="s">
        <v>23</v>
      </c>
      <c r="H112" s="1029"/>
      <c r="I112" s="1040">
        <f t="shared" si="48"/>
        <v>5.5</v>
      </c>
      <c r="J112" s="938"/>
      <c r="K112" s="1029">
        <f t="shared" si="49"/>
        <v>0</v>
      </c>
      <c r="L112" s="1028"/>
      <c r="M112" s="1029">
        <f t="shared" si="50"/>
        <v>0</v>
      </c>
      <c r="N112" s="1028">
        <f t="shared" si="51"/>
        <v>0</v>
      </c>
      <c r="O112" s="1029">
        <f t="shared" si="52"/>
        <v>0</v>
      </c>
      <c r="P112" s="1059"/>
    </row>
    <row r="113" spans="1:19" ht="21.75" hidden="1" customHeight="1">
      <c r="A113" s="897">
        <v>15</v>
      </c>
      <c r="B113" s="996" t="s">
        <v>370</v>
      </c>
      <c r="C113" s="898" t="s">
        <v>255</v>
      </c>
      <c r="D113" s="889"/>
      <c r="E113" s="1017">
        <v>0.75</v>
      </c>
      <c r="F113" s="1028">
        <v>0</v>
      </c>
      <c r="G113" s="939" t="s">
        <v>256</v>
      </c>
      <c r="H113" s="1029"/>
      <c r="I113" s="1040">
        <f t="shared" si="48"/>
        <v>0.75</v>
      </c>
      <c r="J113" s="938"/>
      <c r="K113" s="1029">
        <f t="shared" si="49"/>
        <v>0</v>
      </c>
      <c r="L113" s="1028"/>
      <c r="M113" s="1029">
        <f t="shared" si="50"/>
        <v>0</v>
      </c>
      <c r="N113" s="1028">
        <f t="shared" si="51"/>
        <v>0</v>
      </c>
      <c r="O113" s="1029">
        <f t="shared" si="52"/>
        <v>0</v>
      </c>
      <c r="P113" s="1059"/>
    </row>
    <row r="114" spans="1:19" ht="21.75" hidden="1" customHeight="1">
      <c r="A114" s="897">
        <v>16</v>
      </c>
      <c r="B114" s="996" t="s">
        <v>371</v>
      </c>
      <c r="C114" s="900" t="s">
        <v>258</v>
      </c>
      <c r="D114" s="896"/>
      <c r="E114" s="1009">
        <v>0.1</v>
      </c>
      <c r="F114" s="912">
        <v>0</v>
      </c>
      <c r="G114" s="389" t="s">
        <v>152</v>
      </c>
      <c r="H114" s="1023"/>
      <c r="I114" s="1032">
        <f t="shared" si="48"/>
        <v>0.1</v>
      </c>
      <c r="J114" s="910"/>
      <c r="K114" s="1029">
        <f t="shared" si="49"/>
        <v>0</v>
      </c>
      <c r="L114" s="912"/>
      <c r="M114" s="1029">
        <f t="shared" si="50"/>
        <v>0</v>
      </c>
      <c r="N114" s="912">
        <f t="shared" si="51"/>
        <v>0</v>
      </c>
      <c r="O114" s="1023">
        <f t="shared" si="52"/>
        <v>0</v>
      </c>
      <c r="P114" s="1060"/>
    </row>
    <row r="115" spans="1:19" ht="21.75" hidden="1" customHeight="1">
      <c r="A115" s="897">
        <v>17</v>
      </c>
      <c r="B115" s="996" t="s">
        <v>372</v>
      </c>
      <c r="C115" s="898" t="s">
        <v>260</v>
      </c>
      <c r="D115" s="889"/>
      <c r="E115" s="1017">
        <v>8</v>
      </c>
      <c r="F115" s="1028">
        <v>0</v>
      </c>
      <c r="G115" s="939" t="s">
        <v>269</v>
      </c>
      <c r="H115" s="1029"/>
      <c r="I115" s="1040">
        <f t="shared" si="48"/>
        <v>8</v>
      </c>
      <c r="J115" s="938"/>
      <c r="K115" s="1029">
        <f t="shared" si="49"/>
        <v>0</v>
      </c>
      <c r="L115" s="1028"/>
      <c r="M115" s="1029">
        <f t="shared" si="50"/>
        <v>0</v>
      </c>
      <c r="N115" s="1028">
        <f t="shared" si="51"/>
        <v>0</v>
      </c>
      <c r="O115" s="1029">
        <f t="shared" si="52"/>
        <v>0</v>
      </c>
      <c r="P115" s="1059"/>
    </row>
    <row r="116" spans="1:19" ht="21.75" hidden="1" customHeight="1">
      <c r="A116" s="897">
        <v>18</v>
      </c>
      <c r="B116" s="996" t="s">
        <v>320</v>
      </c>
      <c r="C116" s="898" t="s">
        <v>261</v>
      </c>
      <c r="D116" s="889"/>
      <c r="E116" s="1017">
        <v>1.5</v>
      </c>
      <c r="F116" s="1028">
        <v>0</v>
      </c>
      <c r="G116" s="939" t="s">
        <v>270</v>
      </c>
      <c r="H116" s="1029"/>
      <c r="I116" s="1040">
        <f t="shared" si="48"/>
        <v>1.5</v>
      </c>
      <c r="J116" s="938"/>
      <c r="K116" s="1029">
        <f t="shared" si="49"/>
        <v>0</v>
      </c>
      <c r="L116" s="1028"/>
      <c r="M116" s="1029">
        <f t="shared" si="50"/>
        <v>0</v>
      </c>
      <c r="N116" s="1028">
        <f t="shared" si="51"/>
        <v>0</v>
      </c>
      <c r="O116" s="1029">
        <f t="shared" si="52"/>
        <v>0</v>
      </c>
      <c r="P116" s="1059"/>
    </row>
    <row r="117" spans="1:19" ht="21.75" hidden="1" customHeight="1">
      <c r="A117" s="897">
        <v>19</v>
      </c>
      <c r="B117" s="996" t="s">
        <v>373</v>
      </c>
      <c r="C117" s="898" t="s">
        <v>267</v>
      </c>
      <c r="D117" s="889"/>
      <c r="E117" s="1017">
        <v>1.4179999999999999</v>
      </c>
      <c r="F117" s="1028">
        <v>0</v>
      </c>
      <c r="G117" s="939" t="s">
        <v>268</v>
      </c>
      <c r="H117" s="1029"/>
      <c r="I117" s="1040">
        <f t="shared" si="48"/>
        <v>1.4179999999999999</v>
      </c>
      <c r="J117" s="938"/>
      <c r="K117" s="1029">
        <f t="shared" si="49"/>
        <v>0</v>
      </c>
      <c r="L117" s="1028"/>
      <c r="M117" s="1029">
        <f t="shared" si="50"/>
        <v>0</v>
      </c>
      <c r="N117" s="1028">
        <f t="shared" si="51"/>
        <v>0</v>
      </c>
      <c r="O117" s="1029">
        <f t="shared" si="52"/>
        <v>0</v>
      </c>
      <c r="P117" s="1059"/>
    </row>
    <row r="118" spans="1:19" ht="21.75" hidden="1" customHeight="1">
      <c r="A118" s="897">
        <v>20</v>
      </c>
      <c r="B118" s="996" t="s">
        <v>374</v>
      </c>
      <c r="C118" s="898" t="s">
        <v>271</v>
      </c>
      <c r="D118" s="889"/>
      <c r="E118" s="1017"/>
      <c r="F118" s="1028">
        <v>0</v>
      </c>
      <c r="G118" s="939" t="s">
        <v>272</v>
      </c>
      <c r="H118" s="1029"/>
      <c r="I118" s="1040">
        <v>2.25</v>
      </c>
      <c r="J118" s="938"/>
      <c r="K118" s="1029">
        <f t="shared" si="49"/>
        <v>0</v>
      </c>
      <c r="L118" s="1028"/>
      <c r="M118" s="1029">
        <f t="shared" si="50"/>
        <v>0</v>
      </c>
      <c r="N118" s="1028">
        <f t="shared" si="51"/>
        <v>0</v>
      </c>
      <c r="O118" s="1029">
        <f t="shared" si="52"/>
        <v>0</v>
      </c>
      <c r="P118" s="1059"/>
    </row>
    <row r="119" spans="1:19" ht="21.75" hidden="1" customHeight="1">
      <c r="A119" s="897">
        <v>21</v>
      </c>
      <c r="B119" s="996" t="s">
        <v>375</v>
      </c>
      <c r="C119" s="898" t="s">
        <v>273</v>
      </c>
      <c r="D119" s="889"/>
      <c r="E119" s="1017">
        <v>4.25</v>
      </c>
      <c r="F119" s="1028">
        <v>0</v>
      </c>
      <c r="G119" s="939" t="s">
        <v>269</v>
      </c>
      <c r="H119" s="1029"/>
      <c r="I119" s="1040">
        <f>E119</f>
        <v>4.25</v>
      </c>
      <c r="J119" s="938"/>
      <c r="K119" s="1029">
        <f t="shared" si="49"/>
        <v>0</v>
      </c>
      <c r="L119" s="1028"/>
      <c r="M119" s="1029">
        <f t="shared" si="50"/>
        <v>0</v>
      </c>
      <c r="N119" s="1028">
        <f t="shared" si="51"/>
        <v>0</v>
      </c>
      <c r="O119" s="1029">
        <f t="shared" si="52"/>
        <v>0</v>
      </c>
      <c r="P119" s="1059"/>
    </row>
    <row r="120" spans="1:19" ht="22.5" customHeight="1">
      <c r="A120" s="897">
        <v>3</v>
      </c>
      <c r="B120" s="996" t="s">
        <v>396</v>
      </c>
      <c r="C120" s="898"/>
      <c r="D120" s="889"/>
      <c r="E120" s="1017">
        <v>0.125</v>
      </c>
      <c r="F120" s="1028">
        <v>0</v>
      </c>
      <c r="G120" s="939" t="s">
        <v>269</v>
      </c>
      <c r="H120" s="1029"/>
      <c r="I120" s="1040">
        <f>E120</f>
        <v>0.125</v>
      </c>
      <c r="J120" s="938">
        <v>30</v>
      </c>
      <c r="K120" s="1029">
        <f t="shared" ref="K120:K121" si="53">I120*J120</f>
        <v>3.75</v>
      </c>
      <c r="L120" s="1028"/>
      <c r="M120" s="1029">
        <f t="shared" ref="M120:M121" si="54">L120*I120</f>
        <v>0</v>
      </c>
      <c r="N120" s="1028">
        <f t="shared" ref="N120:N121" si="55">F120+J120-L120</f>
        <v>30</v>
      </c>
      <c r="O120" s="1029">
        <f t="shared" ref="O120:O121" si="56">N120*E120</f>
        <v>3.75</v>
      </c>
      <c r="P120" s="1059"/>
    </row>
    <row r="121" spans="1:19" ht="22.5" customHeight="1">
      <c r="A121" s="897">
        <v>4</v>
      </c>
      <c r="B121" s="996" t="s">
        <v>398</v>
      </c>
      <c r="C121" s="898"/>
      <c r="D121" s="889"/>
      <c r="E121" s="1017">
        <v>30</v>
      </c>
      <c r="F121" s="1028">
        <v>0</v>
      </c>
      <c r="G121" s="939" t="s">
        <v>269</v>
      </c>
      <c r="H121" s="1029"/>
      <c r="I121" s="1040">
        <f>E121</f>
        <v>30</v>
      </c>
      <c r="J121" s="938">
        <v>1</v>
      </c>
      <c r="K121" s="1029">
        <f t="shared" si="53"/>
        <v>30</v>
      </c>
      <c r="L121" s="1028"/>
      <c r="M121" s="1029">
        <f t="shared" si="54"/>
        <v>0</v>
      </c>
      <c r="N121" s="1028">
        <f t="shared" si="55"/>
        <v>1</v>
      </c>
      <c r="O121" s="1029">
        <f t="shared" si="56"/>
        <v>30</v>
      </c>
      <c r="P121" s="1059"/>
    </row>
    <row r="122" spans="1:19" ht="22.5" customHeight="1">
      <c r="A122" s="897">
        <v>5</v>
      </c>
      <c r="B122" s="996" t="s">
        <v>399</v>
      </c>
      <c r="C122" s="898"/>
      <c r="D122" s="889"/>
      <c r="E122" s="1017">
        <v>85</v>
      </c>
      <c r="F122" s="1028">
        <v>0</v>
      </c>
      <c r="G122" s="939" t="s">
        <v>269</v>
      </c>
      <c r="H122" s="1029"/>
      <c r="I122" s="1040">
        <f>E122</f>
        <v>85</v>
      </c>
      <c r="J122" s="938">
        <v>1</v>
      </c>
      <c r="K122" s="1029">
        <f t="shared" ref="K122" si="57">I122*J122</f>
        <v>85</v>
      </c>
      <c r="L122" s="1028">
        <v>1</v>
      </c>
      <c r="M122" s="1029">
        <f t="shared" ref="M122" si="58">L122*I122</f>
        <v>85</v>
      </c>
      <c r="N122" s="1028">
        <f t="shared" ref="N122" si="59">F122+J122-L122</f>
        <v>0</v>
      </c>
      <c r="O122" s="1029">
        <f t="shared" ref="O122" si="60">N122*E122</f>
        <v>0</v>
      </c>
      <c r="P122" s="1059"/>
    </row>
    <row r="123" spans="1:19" ht="25.5">
      <c r="A123" s="897">
        <v>6</v>
      </c>
      <c r="B123" s="996" t="s">
        <v>400</v>
      </c>
      <c r="C123" s="898"/>
      <c r="D123" s="889"/>
      <c r="E123" s="1017">
        <v>22.5</v>
      </c>
      <c r="F123" s="1028">
        <v>0</v>
      </c>
      <c r="G123" s="939" t="s">
        <v>269</v>
      </c>
      <c r="H123" s="1029"/>
      <c r="I123" s="1040">
        <f>E123</f>
        <v>22.5</v>
      </c>
      <c r="J123" s="938">
        <v>1</v>
      </c>
      <c r="K123" s="1029">
        <f t="shared" ref="K123" si="61">I123*J123</f>
        <v>22.5</v>
      </c>
      <c r="L123" s="1028">
        <v>1</v>
      </c>
      <c r="M123" s="1029">
        <f t="shared" ref="M123" si="62">L123*I123</f>
        <v>22.5</v>
      </c>
      <c r="N123" s="1028">
        <f t="shared" ref="N123" si="63">F123+J123-L123</f>
        <v>0</v>
      </c>
      <c r="O123" s="1029">
        <f t="shared" ref="O123" si="64">N123*E123</f>
        <v>0</v>
      </c>
      <c r="P123" s="1059"/>
    </row>
    <row r="124" spans="1:19" ht="24" hidden="1" customHeight="1">
      <c r="A124" s="897"/>
      <c r="B124" s="983"/>
      <c r="C124" s="898"/>
      <c r="D124" s="889"/>
      <c r="E124" s="1017"/>
      <c r="F124" s="1028">
        <v>0</v>
      </c>
      <c r="G124" s="939" t="s">
        <v>257</v>
      </c>
      <c r="H124" s="1029"/>
      <c r="I124" s="1040">
        <f t="shared" si="48"/>
        <v>0</v>
      </c>
      <c r="J124" s="938"/>
      <c r="K124" s="1029">
        <f t="shared" si="49"/>
        <v>0</v>
      </c>
      <c r="L124" s="1028"/>
      <c r="M124" s="1029">
        <f t="shared" si="50"/>
        <v>0</v>
      </c>
      <c r="N124" s="1028">
        <f t="shared" si="51"/>
        <v>0</v>
      </c>
      <c r="O124" s="1029">
        <f t="shared" si="52"/>
        <v>0</v>
      </c>
      <c r="P124" s="1059"/>
    </row>
    <row r="125" spans="1:19" ht="30" customHeight="1" thickBot="1">
      <c r="A125" s="940"/>
      <c r="B125" s="984"/>
      <c r="C125" s="941" t="s">
        <v>83</v>
      </c>
      <c r="D125" s="942"/>
      <c r="E125" s="1019"/>
      <c r="F125" s="940"/>
      <c r="G125" s="942"/>
      <c r="H125" s="1030">
        <f ca="1">H98+H83+H74+H71+H67+H50+H25+H7</f>
        <v>15604.560000000001</v>
      </c>
      <c r="I125" s="1041"/>
      <c r="J125" s="941"/>
      <c r="K125" s="1030">
        <f>K98+K83+K74+K71+K67+K50+K25+K7</f>
        <v>917.83895348837211</v>
      </c>
      <c r="L125" s="940"/>
      <c r="M125" s="1030">
        <f ca="1">M98+M83+M74+M71+M67+M50+M25+M7</f>
        <v>327.5</v>
      </c>
      <c r="N125" s="940"/>
      <c r="O125" s="1030">
        <f ca="1">O98+O83+O74+O71+O67+O50+O25+O7</f>
        <v>15968.310000000001</v>
      </c>
      <c r="P125" s="1061"/>
    </row>
    <row r="126" spans="1:19" ht="20.25" customHeight="1" thickBot="1">
      <c r="A126" s="1075"/>
      <c r="B126" s="1076"/>
      <c r="C126" s="1076"/>
      <c r="D126" s="1076"/>
      <c r="E126" s="1076"/>
      <c r="F126" s="1076"/>
      <c r="G126" s="1076"/>
      <c r="H126" s="1076"/>
      <c r="I126" s="1076"/>
      <c r="J126" s="1076"/>
      <c r="K126" s="1076"/>
      <c r="L126" s="1076"/>
      <c r="M126" s="1076"/>
      <c r="N126" s="1076"/>
      <c r="O126" s="1076"/>
      <c r="P126" s="1078"/>
      <c r="S126" s="890"/>
    </row>
    <row r="127" spans="1:19" ht="54" customHeight="1" thickBot="1">
      <c r="A127" s="1079" t="s">
        <v>161</v>
      </c>
      <c r="B127" s="1080"/>
      <c r="C127" s="1081" t="s">
        <v>160</v>
      </c>
      <c r="D127" s="1082"/>
      <c r="E127" s="1083" t="s">
        <v>156</v>
      </c>
      <c r="F127" s="1247" t="s">
        <v>157</v>
      </c>
      <c r="G127" s="1248"/>
      <c r="H127" s="1084" t="s">
        <v>158</v>
      </c>
      <c r="I127" s="1249" t="s">
        <v>159</v>
      </c>
      <c r="J127" s="1250"/>
      <c r="K127" s="1068"/>
      <c r="L127" s="1069"/>
      <c r="M127" s="1068"/>
      <c r="N127" s="1070"/>
      <c r="O127" s="1068"/>
      <c r="P127" s="866"/>
      <c r="S127" s="890"/>
    </row>
    <row r="128" spans="1:19" ht="26.25" customHeight="1">
      <c r="A128" s="1090">
        <v>1</v>
      </c>
      <c r="B128" s="1091" t="s">
        <v>376</v>
      </c>
      <c r="C128" s="1092" t="s">
        <v>155</v>
      </c>
      <c r="D128" s="1092"/>
      <c r="E128" s="1093">
        <f>H7</f>
        <v>3761.84</v>
      </c>
      <c r="F128" s="1251">
        <f>K7</f>
        <v>0</v>
      </c>
      <c r="G128" s="1252"/>
      <c r="H128" s="1094">
        <f>M7</f>
        <v>0</v>
      </c>
      <c r="I128" s="1253">
        <f>O7</f>
        <v>3761.84</v>
      </c>
      <c r="J128" s="1254"/>
      <c r="K128" s="866"/>
      <c r="L128" s="1071"/>
      <c r="M128" s="866"/>
      <c r="N128" s="869"/>
      <c r="O128" s="866"/>
      <c r="P128" s="866"/>
      <c r="S128" s="890"/>
    </row>
    <row r="129" spans="1:18" ht="30" customHeight="1">
      <c r="A129" s="1095">
        <v>2</v>
      </c>
      <c r="B129" s="1096" t="s">
        <v>377</v>
      </c>
      <c r="C129" s="1097" t="s">
        <v>177</v>
      </c>
      <c r="D129" s="1097"/>
      <c r="E129" s="1098">
        <f>H25</f>
        <v>7948.2000000000007</v>
      </c>
      <c r="F129" s="1255">
        <f>K25</f>
        <v>0</v>
      </c>
      <c r="G129" s="1256"/>
      <c r="H129" s="954">
        <f>M25</f>
        <v>0</v>
      </c>
      <c r="I129" s="1257">
        <f>O25</f>
        <v>7948.2000000000007</v>
      </c>
      <c r="J129" s="1258"/>
      <c r="K129" s="866"/>
      <c r="L129" s="1071"/>
      <c r="M129" s="866"/>
      <c r="N129" s="869"/>
      <c r="O129" s="866"/>
      <c r="P129" s="866"/>
    </row>
    <row r="130" spans="1:18" ht="30" customHeight="1">
      <c r="A130" s="1095">
        <v>3</v>
      </c>
      <c r="B130" s="1096" t="s">
        <v>380</v>
      </c>
      <c r="C130" s="1097" t="s">
        <v>233</v>
      </c>
      <c r="D130" s="1097"/>
      <c r="E130" s="1098">
        <f ca="1">H50</f>
        <v>3391.68</v>
      </c>
      <c r="F130" s="1255">
        <f>K50</f>
        <v>0</v>
      </c>
      <c r="G130" s="1256"/>
      <c r="H130" s="954">
        <f ca="1">M50</f>
        <v>0</v>
      </c>
      <c r="I130" s="1257">
        <f ca="1">O50</f>
        <v>3391.68</v>
      </c>
      <c r="J130" s="1258"/>
      <c r="K130" s="866"/>
      <c r="L130" s="1071"/>
      <c r="M130" s="866"/>
      <c r="N130" s="869"/>
      <c r="O130" s="866"/>
      <c r="P130" s="866"/>
    </row>
    <row r="131" spans="1:18" ht="30" customHeight="1">
      <c r="A131" s="1095">
        <v>4</v>
      </c>
      <c r="B131" s="1096" t="s">
        <v>331</v>
      </c>
      <c r="C131" s="1097" t="s">
        <v>234</v>
      </c>
      <c r="D131" s="1097"/>
      <c r="E131" s="1098">
        <f>H67</f>
        <v>94.84</v>
      </c>
      <c r="F131" s="1255">
        <f>K67</f>
        <v>55.813953488372093</v>
      </c>
      <c r="G131" s="1255"/>
      <c r="H131" s="954">
        <f>M67</f>
        <v>0</v>
      </c>
      <c r="I131" s="1257">
        <f>O67</f>
        <v>150.65395348837211</v>
      </c>
      <c r="J131" s="1258"/>
      <c r="K131" s="866"/>
      <c r="L131" s="1071"/>
      <c r="M131" s="866"/>
      <c r="N131" s="869"/>
      <c r="O131" s="866"/>
      <c r="P131" s="866"/>
    </row>
    <row r="132" spans="1:18" ht="30" customHeight="1">
      <c r="A132" s="1095">
        <v>5</v>
      </c>
      <c r="B132" s="1096" t="s">
        <v>336</v>
      </c>
      <c r="C132" s="1097" t="s">
        <v>235</v>
      </c>
      <c r="D132" s="1097"/>
      <c r="E132" s="1098">
        <f>H71</f>
        <v>0</v>
      </c>
      <c r="F132" s="1255">
        <f>K71</f>
        <v>0</v>
      </c>
      <c r="G132" s="1255"/>
      <c r="H132" s="954">
        <f>M71</f>
        <v>0</v>
      </c>
      <c r="I132" s="1257">
        <f>O71</f>
        <v>0</v>
      </c>
      <c r="J132" s="1258"/>
      <c r="K132" s="866"/>
      <c r="L132" s="1071"/>
      <c r="M132" s="866"/>
      <c r="N132" s="869"/>
      <c r="O132" s="866"/>
      <c r="P132" s="866"/>
    </row>
    <row r="133" spans="1:18" ht="30" customHeight="1">
      <c r="A133" s="1095">
        <v>6</v>
      </c>
      <c r="B133" s="1096" t="s">
        <v>338</v>
      </c>
      <c r="C133" s="1097" t="s">
        <v>236</v>
      </c>
      <c r="D133" s="1097"/>
      <c r="E133" s="1098">
        <f>H74</f>
        <v>40</v>
      </c>
      <c r="F133" s="1255">
        <f>K74</f>
        <v>330</v>
      </c>
      <c r="G133" s="1255"/>
      <c r="H133" s="954">
        <f>M74</f>
        <v>0</v>
      </c>
      <c r="I133" s="1257">
        <f>O74</f>
        <v>370</v>
      </c>
      <c r="J133" s="1258"/>
      <c r="K133" s="866"/>
      <c r="L133" s="1071"/>
      <c r="M133" s="866"/>
      <c r="N133" s="869"/>
      <c r="O133" s="866"/>
      <c r="P133" s="866"/>
    </row>
    <row r="134" spans="1:18" ht="30" customHeight="1">
      <c r="A134" s="1095">
        <v>7</v>
      </c>
      <c r="B134" s="1096" t="s">
        <v>378</v>
      </c>
      <c r="C134" s="1097" t="s">
        <v>237</v>
      </c>
      <c r="D134" s="1097"/>
      <c r="E134" s="1098">
        <f>H83</f>
        <v>368</v>
      </c>
      <c r="F134" s="1255">
        <f>K83</f>
        <v>0</v>
      </c>
      <c r="G134" s="1255"/>
      <c r="H134" s="954">
        <f>M83</f>
        <v>0</v>
      </c>
      <c r="I134" s="1257">
        <f>O83</f>
        <v>368</v>
      </c>
      <c r="J134" s="1258"/>
      <c r="K134" s="866"/>
      <c r="L134" s="1071"/>
      <c r="M134" s="866"/>
      <c r="N134" s="869"/>
      <c r="O134" s="866"/>
      <c r="P134" s="866"/>
    </row>
    <row r="135" spans="1:18" ht="30" customHeight="1" thickBot="1">
      <c r="A135" s="1099">
        <v>8</v>
      </c>
      <c r="B135" s="1100" t="s">
        <v>379</v>
      </c>
      <c r="C135" s="1101" t="s">
        <v>238</v>
      </c>
      <c r="D135" s="1101"/>
      <c r="E135" s="1102">
        <f>H98</f>
        <v>0</v>
      </c>
      <c r="F135" s="1263">
        <f>K98</f>
        <v>532.02499999999998</v>
      </c>
      <c r="G135" s="1264"/>
      <c r="H135" s="1103">
        <f>M98</f>
        <v>327.5</v>
      </c>
      <c r="I135" s="1265">
        <f>O98</f>
        <v>33.75</v>
      </c>
      <c r="J135" s="1266"/>
      <c r="K135" s="866"/>
      <c r="L135" s="1071"/>
      <c r="M135" s="866"/>
      <c r="N135" s="869"/>
      <c r="O135" s="866"/>
      <c r="P135" s="866"/>
    </row>
    <row r="136" spans="1:18" ht="30" customHeight="1" thickBot="1">
      <c r="A136" s="1085"/>
      <c r="B136" s="1086"/>
      <c r="C136" s="1087" t="s">
        <v>81</v>
      </c>
      <c r="D136" s="1088"/>
      <c r="E136" s="1089">
        <f ca="1">SUM(E128:E135)</f>
        <v>15604.560000000001</v>
      </c>
      <c r="F136" s="1267">
        <f>SUM(F128:G135)</f>
        <v>917.838953488372</v>
      </c>
      <c r="G136" s="1268"/>
      <c r="H136" s="1089">
        <f ca="1">SUM(H128:H135)</f>
        <v>327.5</v>
      </c>
      <c r="I136" s="1269">
        <f ca="1">SUM(I128:I135)</f>
        <v>15968.310000000001</v>
      </c>
      <c r="J136" s="1270"/>
      <c r="K136" s="1077"/>
      <c r="L136" s="1076"/>
      <c r="M136" s="1077"/>
      <c r="N136" s="1076"/>
      <c r="O136" s="1076"/>
      <c r="P136" s="1076"/>
    </row>
    <row r="137" spans="1:18" ht="30" hidden="1" customHeight="1">
      <c r="A137" s="881"/>
      <c r="B137" s="109"/>
      <c r="C137" s="883"/>
      <c r="D137" s="14"/>
      <c r="E137" s="882"/>
      <c r="F137" s="1276"/>
      <c r="G137" s="1277"/>
      <c r="H137" s="161"/>
      <c r="I137" s="884"/>
      <c r="J137" s="869"/>
      <c r="K137" s="868"/>
      <c r="L137" s="904"/>
      <c r="M137" s="868"/>
      <c r="N137" s="904"/>
      <c r="O137" s="868"/>
      <c r="P137" s="866"/>
    </row>
    <row r="138" spans="1:18" ht="30" hidden="1" customHeight="1" thickBot="1">
      <c r="A138" s="875"/>
      <c r="B138" s="987"/>
      <c r="C138" s="876"/>
      <c r="D138" s="877"/>
      <c r="E138" s="878"/>
      <c r="F138" s="1278"/>
      <c r="G138" s="1279"/>
      <c r="H138" s="879"/>
      <c r="I138" s="880"/>
      <c r="J138" s="869"/>
      <c r="K138" s="868"/>
      <c r="L138" s="904"/>
      <c r="M138" s="868"/>
      <c r="N138" s="904"/>
      <c r="O138" s="868"/>
      <c r="P138" s="866"/>
    </row>
    <row r="139" spans="1:18" ht="0.75" customHeight="1">
      <c r="A139" s="885"/>
      <c r="B139" s="988"/>
      <c r="C139" s="1280"/>
      <c r="D139" s="1280"/>
      <c r="E139" s="1281"/>
      <c r="F139" s="1281"/>
      <c r="G139" s="1281"/>
      <c r="H139" s="1281"/>
      <c r="I139" s="1281"/>
      <c r="J139" s="1281"/>
      <c r="K139" s="1281"/>
      <c r="L139" s="1281"/>
    </row>
    <row r="140" spans="1:18" ht="28.5" customHeight="1">
      <c r="A140" s="886"/>
      <c r="B140" s="989"/>
      <c r="C140" s="887"/>
      <c r="D140" s="886"/>
      <c r="E140" s="886"/>
      <c r="F140" s="886"/>
      <c r="G140" s="886"/>
      <c r="H140" s="886"/>
      <c r="I140" s="886"/>
      <c r="M140" s="1282" t="s">
        <v>404</v>
      </c>
      <c r="N140" s="1282"/>
      <c r="O140" s="1282"/>
      <c r="P140" s="1282"/>
    </row>
    <row r="141" spans="1:18" s="11" customFormat="1" ht="25.5" customHeight="1">
      <c r="B141" s="990"/>
      <c r="C141" s="402" t="s">
        <v>153</v>
      </c>
      <c r="D141" s="402"/>
      <c r="E141" s="402"/>
      <c r="F141" s="402"/>
      <c r="G141" s="902"/>
      <c r="H141" s="402"/>
      <c r="I141" s="402"/>
      <c r="J141" s="402"/>
      <c r="K141" s="402"/>
      <c r="L141" s="402"/>
      <c r="M141" s="902"/>
      <c r="N141" s="1271" t="s">
        <v>242</v>
      </c>
      <c r="O141" s="1271"/>
      <c r="P141" s="903"/>
      <c r="Q141" s="2"/>
      <c r="R141" s="2"/>
    </row>
    <row r="142" spans="1:18" s="11" customFormat="1" ht="31.5" customHeight="1">
      <c r="B142" s="990"/>
      <c r="C142" s="12"/>
      <c r="D142" s="906"/>
      <c r="E142" s="905"/>
      <c r="H142" s="864"/>
      <c r="I142" s="864"/>
      <c r="N142" s="905"/>
      <c r="O142" s="906"/>
    </row>
    <row r="143" spans="1:18" s="11" customFormat="1" ht="33" customHeight="1">
      <c r="B143" s="990"/>
      <c r="C143" s="865"/>
      <c r="D143" s="906"/>
      <c r="E143" s="905"/>
      <c r="F143" s="905"/>
      <c r="J143" s="906"/>
      <c r="N143" s="905"/>
      <c r="O143" s="906"/>
    </row>
    <row r="144" spans="1:18" s="11" customFormat="1" ht="24.75">
      <c r="B144" s="990"/>
      <c r="C144" s="402" t="s">
        <v>154</v>
      </c>
      <c r="D144" s="402"/>
      <c r="E144" s="402"/>
      <c r="F144" s="402"/>
      <c r="G144" s="908"/>
      <c r="H144" s="903"/>
      <c r="I144" s="903"/>
      <c r="J144" s="402"/>
      <c r="K144" s="908"/>
      <c r="L144" s="908"/>
      <c r="M144" s="908"/>
      <c r="N144" s="1271" t="s">
        <v>243</v>
      </c>
      <c r="O144" s="1271"/>
    </row>
    <row r="145" spans="1:16" ht="23.1" hidden="1" customHeight="1">
      <c r="C145" s="2"/>
      <c r="E145" s="2"/>
      <c r="H145" s="2"/>
      <c r="I145" s="2"/>
      <c r="J145" s="309"/>
      <c r="K145" s="309"/>
      <c r="L145" s="309"/>
      <c r="N145" s="1283"/>
      <c r="O145" s="1283"/>
      <c r="P145" s="181"/>
    </row>
    <row r="146" spans="1:16" ht="23.1" hidden="1" customHeight="1">
      <c r="C146" s="2"/>
      <c r="E146" s="2"/>
      <c r="H146" s="905"/>
      <c r="I146" s="905"/>
      <c r="J146" s="971"/>
      <c r="K146" s="971"/>
      <c r="L146" s="971"/>
      <c r="N146" s="972"/>
      <c r="O146" s="972"/>
      <c r="P146" s="181"/>
    </row>
    <row r="147" spans="1:16" ht="23.1" hidden="1" customHeight="1">
      <c r="C147" s="2"/>
      <c r="E147" s="2"/>
      <c r="H147" s="905"/>
      <c r="I147" s="905"/>
      <c r="J147" s="971"/>
      <c r="K147" s="971"/>
      <c r="L147" s="971"/>
      <c r="N147" s="972"/>
      <c r="O147" s="972"/>
      <c r="P147" s="181"/>
    </row>
    <row r="148" spans="1:16" ht="23.1" hidden="1" customHeight="1">
      <c r="A148" s="35"/>
      <c r="B148" s="992"/>
      <c r="C148" s="35"/>
      <c r="D148" s="35"/>
      <c r="E148" s="35"/>
    </row>
    <row r="149" spans="1:16" ht="23.1" customHeight="1">
      <c r="A149" s="35"/>
      <c r="B149" s="992"/>
      <c r="C149" s="1074"/>
      <c r="D149" s="35"/>
      <c r="E149" s="909"/>
      <c r="F149" s="909"/>
      <c r="G149" s="909"/>
      <c r="H149" s="909"/>
      <c r="I149" s="973"/>
      <c r="J149" s="973"/>
      <c r="K149" s="1072"/>
    </row>
    <row r="150" spans="1:16" ht="23.1" customHeight="1">
      <c r="A150" s="35"/>
      <c r="B150" s="992"/>
      <c r="C150" s="1074"/>
      <c r="D150" s="35"/>
      <c r="E150" s="909"/>
      <c r="F150" s="909"/>
      <c r="G150" s="909"/>
      <c r="H150" s="909"/>
      <c r="I150" s="973"/>
      <c r="J150" s="973"/>
      <c r="K150" s="1072"/>
    </row>
    <row r="151" spans="1:16" ht="23.1" customHeight="1">
      <c r="A151" s="35"/>
      <c r="B151" s="992"/>
      <c r="C151" s="1074"/>
      <c r="E151" s="909"/>
      <c r="F151" s="909"/>
      <c r="G151" s="909"/>
      <c r="H151" s="909"/>
      <c r="I151" s="973"/>
      <c r="J151" s="973"/>
      <c r="K151" s="1072"/>
    </row>
    <row r="152" spans="1:16" ht="23.1" customHeight="1">
      <c r="A152" s="35"/>
      <c r="B152" s="992"/>
      <c r="C152" s="962"/>
      <c r="D152" s="963"/>
      <c r="E152" s="965"/>
      <c r="F152" s="965"/>
      <c r="G152" s="909"/>
      <c r="H152" s="909"/>
      <c r="I152" s="973"/>
      <c r="J152" s="973"/>
      <c r="K152" s="1072"/>
    </row>
    <row r="153" spans="1:16" ht="23.1" customHeight="1">
      <c r="A153" s="35"/>
      <c r="B153" s="992"/>
      <c r="C153" s="1074"/>
      <c r="E153" s="909"/>
      <c r="F153" s="909"/>
      <c r="G153" s="909"/>
      <c r="H153" s="909"/>
      <c r="I153" s="973"/>
      <c r="J153" s="973"/>
      <c r="K153" s="1072"/>
    </row>
    <row r="154" spans="1:16" ht="23.1" customHeight="1">
      <c r="A154" s="35"/>
      <c r="B154" s="992"/>
      <c r="C154" s="1074"/>
      <c r="E154" s="909"/>
      <c r="F154" s="909"/>
      <c r="G154" s="909"/>
      <c r="H154" s="975"/>
      <c r="I154" s="967"/>
      <c r="J154" s="970"/>
      <c r="K154" s="1073"/>
    </row>
    <row r="155" spans="1:16" ht="23.1" customHeight="1">
      <c r="A155" s="35"/>
      <c r="B155" s="992"/>
      <c r="C155" s="1074"/>
      <c r="E155" s="909"/>
      <c r="F155" s="909"/>
      <c r="I155" s="1192"/>
      <c r="J155" s="1192"/>
      <c r="K155" s="977"/>
    </row>
    <row r="156" spans="1:16" ht="23.1" customHeight="1">
      <c r="A156" s="35"/>
      <c r="B156" s="992"/>
      <c r="C156" s="35"/>
      <c r="E156" s="909"/>
      <c r="F156" s="909"/>
      <c r="I156" s="1192"/>
      <c r="J156" s="1192"/>
      <c r="K156" s="977"/>
    </row>
    <row r="157" spans="1:16" ht="23.1" customHeight="1">
      <c r="A157" s="35"/>
      <c r="B157" s="992"/>
      <c r="C157" s="35"/>
      <c r="D157" s="35"/>
      <c r="E157" s="909"/>
      <c r="F157" s="909"/>
      <c r="I157" s="970"/>
      <c r="J157" s="970"/>
      <c r="K157" s="970"/>
    </row>
    <row r="158" spans="1:16" ht="23.1" customHeight="1">
      <c r="E158" s="909"/>
      <c r="F158" s="909"/>
      <c r="I158" s="970"/>
      <c r="J158" s="970"/>
      <c r="K158" s="970"/>
    </row>
    <row r="159" spans="1:16" ht="23.1" customHeight="1">
      <c r="E159" s="909"/>
      <c r="F159" s="909"/>
    </row>
    <row r="160" spans="1:16" ht="23.1" customHeight="1">
      <c r="C160" s="967"/>
      <c r="E160" s="967"/>
      <c r="F160" s="968"/>
      <c r="G160" s="890"/>
      <c r="H160" s="969"/>
    </row>
    <row r="162" spans="6:6" ht="23.1" customHeight="1">
      <c r="F162" s="909"/>
    </row>
    <row r="163" spans="6:6" ht="23.1" customHeight="1">
      <c r="F163" s="909"/>
    </row>
  </sheetData>
  <autoFilter ref="A5:O135" xr:uid="{00000000-0009-0000-0000-000003000000}">
    <filterColumn colId="5" showButton="0"/>
    <filterColumn colId="6" showButton="0"/>
    <filterColumn colId="8" showButton="0"/>
    <filterColumn colId="9" showButton="0"/>
    <filterColumn colId="11" showButton="0"/>
    <filterColumn colId="13" showButton="0"/>
  </autoFilter>
  <mergeCells count="47">
    <mergeCell ref="I155:J155"/>
    <mergeCell ref="I156:J156"/>
    <mergeCell ref="N144:O144"/>
    <mergeCell ref="N145:O145"/>
    <mergeCell ref="K139:L139"/>
    <mergeCell ref="M140:P140"/>
    <mergeCell ref="N141:O141"/>
    <mergeCell ref="I139:J139"/>
    <mergeCell ref="F137:G137"/>
    <mergeCell ref="F138:G138"/>
    <mergeCell ref="C139:D139"/>
    <mergeCell ref="E139:F139"/>
    <mergeCell ref="G139:H139"/>
    <mergeCell ref="F134:G134"/>
    <mergeCell ref="I134:J134"/>
    <mergeCell ref="F135:G135"/>
    <mergeCell ref="I135:J135"/>
    <mergeCell ref="F136:G136"/>
    <mergeCell ref="I136:J136"/>
    <mergeCell ref="F131:G131"/>
    <mergeCell ref="I131:J131"/>
    <mergeCell ref="F132:G132"/>
    <mergeCell ref="I132:J132"/>
    <mergeCell ref="F133:G133"/>
    <mergeCell ref="I133:J133"/>
    <mergeCell ref="F128:G128"/>
    <mergeCell ref="I128:J128"/>
    <mergeCell ref="F129:G129"/>
    <mergeCell ref="I129:J129"/>
    <mergeCell ref="F130:G130"/>
    <mergeCell ref="I130:J130"/>
    <mergeCell ref="L5:M5"/>
    <mergeCell ref="N5:O5"/>
    <mergeCell ref="P5:P6"/>
    <mergeCell ref="F6:G6"/>
    <mergeCell ref="F127:G127"/>
    <mergeCell ref="I127:J127"/>
    <mergeCell ref="A1:E1"/>
    <mergeCell ref="F1:L1"/>
    <mergeCell ref="F2:L2"/>
    <mergeCell ref="A3:D3"/>
    <mergeCell ref="A4:P4"/>
    <mergeCell ref="A5:A6"/>
    <mergeCell ref="B5:C6"/>
    <mergeCell ref="D5:D6"/>
    <mergeCell ref="F5:H5"/>
    <mergeCell ref="I5:K5"/>
  </mergeCells>
  <dataValidations count="4">
    <dataValidation allowBlank="1" showInputMessage="1" showErrorMessage="1" promptTitle="Process Step ID" prompt="Enter a unique process step ID for each shape in the diagram." sqref="A148:B148" xr:uid="{56A28C90-1AC8-48A7-93CB-026131374927}"/>
    <dataValidation allowBlank="1" showInputMessage="1" showErrorMessage="1" promptTitle="Process Step Description" prompt="Enter text for the process step that will appear in the shape." sqref="C148" xr:uid="{3FD2F0D2-4433-4364-8DC8-8F1A1DF7F418}"/>
    <dataValidation allowBlank="1" showInputMessage="1" showErrorMessage="1" promptTitle="Next Step ID" prompt="Enter the process step ID for the next step. Use commas to separate multiple next steps, such as &quot;P600,P700&quot;." sqref="D148" xr:uid="{FBBF3E55-B773-44D9-9B4A-8458A7A5EE4E}"/>
    <dataValidation allowBlank="1" showInputMessage="1" showErrorMessage="1" promptTitle="Connector Label" prompt="If desired, label the connector to the next step. Use commas to separate multiple next steps, such as &quot;Yes,No&quot;." sqref="E148" xr:uid="{BE356016-59F4-412C-BBA6-B0F4E23379B9}"/>
  </dataValidations>
  <printOptions horizontalCentered="1"/>
  <pageMargins left="0.25" right="0.25" top="0.28999999999999998" bottom="0.23" header="0.3" footer="0.3"/>
  <pageSetup paperSize="9" scale="70" fitToHeight="0" orientation="landscape" r:id="rId1"/>
  <rowBreaks count="4" manualBreakCount="4">
    <brk id="36" max="15" man="1"/>
    <brk id="80" max="15" man="1"/>
    <brk id="139" max="15" man="1"/>
    <brk id="144" max="15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CW159"/>
  <sheetViews>
    <sheetView view="pageBreakPreview" topLeftCell="A7" zoomScale="80" zoomScaleNormal="80" zoomScaleSheetLayoutView="80" zoomScalePageLayoutView="90" workbookViewId="0">
      <selection activeCell="J97" sqref="J97"/>
    </sheetView>
  </sheetViews>
  <sheetFormatPr defaultRowHeight="23.1" customHeight="1"/>
  <cols>
    <col min="1" max="1" width="7.19921875" customWidth="1"/>
    <col min="2" max="2" width="39.3984375" style="991" customWidth="1"/>
    <col min="3" max="3" width="49.796875" customWidth="1"/>
    <col min="4" max="4" width="18.19921875" bestFit="1" customWidth="1"/>
    <col min="5" max="5" width="25.796875" bestFit="1" customWidth="1"/>
    <col min="6" max="6" width="11.19921875" customWidth="1"/>
    <col min="7" max="7" width="11.3984375" bestFit="1" customWidth="1"/>
    <col min="8" max="8" width="23" bestFit="1" customWidth="1"/>
    <col min="9" max="9" width="15.19921875" customWidth="1"/>
    <col min="10" max="10" width="10.796875" customWidth="1"/>
    <col min="11" max="11" width="20.796875" bestFit="1" customWidth="1"/>
    <col min="12" max="12" width="10.796875" customWidth="1"/>
    <col min="13" max="13" width="20.796875" bestFit="1" customWidth="1"/>
    <col min="14" max="14" width="13.19921875" customWidth="1"/>
    <col min="15" max="15" width="23" bestFit="1" customWidth="1"/>
    <col min="16" max="16" width="16" customWidth="1"/>
    <col min="17" max="17" width="10.59765625" customWidth="1"/>
    <col min="18" max="18" width="9" customWidth="1"/>
    <col min="19" max="19" width="15" customWidth="1"/>
    <col min="20" max="22" width="10.59765625" customWidth="1"/>
  </cols>
  <sheetData>
    <row r="1" spans="1:23" s="1" customFormat="1" ht="40.5" customHeight="1">
      <c r="A1" s="1240" t="s">
        <v>0</v>
      </c>
      <c r="B1" s="1240"/>
      <c r="C1" s="1240"/>
      <c r="D1" s="1240"/>
      <c r="E1" s="1240"/>
      <c r="F1" s="1241" t="s">
        <v>1</v>
      </c>
      <c r="G1" s="1241"/>
      <c r="H1" s="1241"/>
      <c r="I1" s="1241"/>
      <c r="J1" s="1241"/>
      <c r="K1" s="1241"/>
      <c r="L1" s="1241"/>
      <c r="M1" s="3"/>
      <c r="N1" s="3"/>
      <c r="O1" s="3"/>
      <c r="P1" s="3"/>
    </row>
    <row r="2" spans="1:23" s="1" customFormat="1" ht="36.75" customHeight="1">
      <c r="A2" s="907" t="s">
        <v>2</v>
      </c>
      <c r="B2" s="980"/>
      <c r="C2" s="907"/>
      <c r="D2" s="907"/>
      <c r="E2" s="2"/>
      <c r="F2" s="1241" t="s">
        <v>3</v>
      </c>
      <c r="G2" s="1241"/>
      <c r="H2" s="1241"/>
      <c r="I2" s="1241"/>
      <c r="J2" s="1241"/>
      <c r="K2" s="1241"/>
      <c r="L2" s="1241"/>
      <c r="M2" s="3"/>
      <c r="N2" s="3"/>
      <c r="O2" s="3"/>
      <c r="P2" s="3"/>
    </row>
    <row r="3" spans="1:23" ht="21" customHeight="1">
      <c r="A3" s="1242" t="s">
        <v>4</v>
      </c>
      <c r="B3" s="1242"/>
      <c r="C3" s="1242"/>
      <c r="D3" s="1242"/>
      <c r="E3" s="4"/>
      <c r="F3" s="4"/>
      <c r="G3" s="5"/>
      <c r="H3" s="5"/>
      <c r="I3" s="5"/>
      <c r="J3" s="5"/>
      <c r="K3" s="5"/>
      <c r="L3" s="5"/>
      <c r="M3" s="5"/>
      <c r="N3" s="5"/>
      <c r="O3" s="5"/>
      <c r="P3" s="5"/>
    </row>
    <row r="4" spans="1:23" ht="33.75" customHeight="1" thickBot="1">
      <c r="A4" s="1243" t="s">
        <v>245</v>
      </c>
      <c r="B4" s="1243"/>
      <c r="C4" s="1243"/>
      <c r="D4" s="1243"/>
      <c r="E4" s="1243"/>
      <c r="F4" s="1243"/>
      <c r="G4" s="1243"/>
      <c r="H4" s="1243"/>
      <c r="I4" s="1243"/>
      <c r="J4" s="1243"/>
      <c r="K4" s="1243"/>
      <c r="L4" s="1243"/>
      <c r="M4" s="1243"/>
      <c r="N4" s="1243"/>
      <c r="O4" s="1243"/>
      <c r="P4" s="1243"/>
    </row>
    <row r="5" spans="1:23" ht="29.25" customHeight="1">
      <c r="A5" s="1230" t="s">
        <v>5</v>
      </c>
      <c r="B5" s="1232" t="s">
        <v>6</v>
      </c>
      <c r="C5" s="1233"/>
      <c r="D5" s="1236" t="s">
        <v>244</v>
      </c>
      <c r="E5" s="1005" t="s">
        <v>7</v>
      </c>
      <c r="F5" s="1230" t="s">
        <v>8</v>
      </c>
      <c r="G5" s="1238"/>
      <c r="H5" s="1239"/>
      <c r="I5" s="1230" t="s">
        <v>9</v>
      </c>
      <c r="J5" s="1238"/>
      <c r="K5" s="1239"/>
      <c r="L5" s="1230" t="s">
        <v>10</v>
      </c>
      <c r="M5" s="1239"/>
      <c r="N5" s="1230" t="s">
        <v>11</v>
      </c>
      <c r="O5" s="1239"/>
      <c r="P5" s="1244"/>
    </row>
    <row r="6" spans="1:23" ht="29.25" customHeight="1" thickBot="1">
      <c r="A6" s="1231"/>
      <c r="B6" s="1234"/>
      <c r="C6" s="1235"/>
      <c r="D6" s="1237"/>
      <c r="E6" s="1006" t="s">
        <v>12</v>
      </c>
      <c r="F6" s="1231" t="s">
        <v>13</v>
      </c>
      <c r="G6" s="1246"/>
      <c r="H6" s="1020" t="s">
        <v>14</v>
      </c>
      <c r="I6" s="993" t="s">
        <v>15</v>
      </c>
      <c r="J6" s="994" t="s">
        <v>16</v>
      </c>
      <c r="K6" s="995" t="s">
        <v>14</v>
      </c>
      <c r="L6" s="993" t="s">
        <v>17</v>
      </c>
      <c r="M6" s="995" t="s">
        <v>14</v>
      </c>
      <c r="N6" s="993" t="s">
        <v>18</v>
      </c>
      <c r="O6" s="995" t="s">
        <v>14</v>
      </c>
      <c r="P6" s="1245"/>
    </row>
    <row r="7" spans="1:23" ht="29.25" customHeight="1">
      <c r="A7" s="934" t="s">
        <v>19</v>
      </c>
      <c r="B7" s="997" t="s">
        <v>286</v>
      </c>
      <c r="C7" s="935" t="s">
        <v>162</v>
      </c>
      <c r="D7" s="936"/>
      <c r="E7" s="1007"/>
      <c r="F7" s="1021"/>
      <c r="G7" s="936"/>
      <c r="H7" s="1022">
        <f>SUM(H8:H20)</f>
        <v>3761.84</v>
      </c>
      <c r="I7" s="1031"/>
      <c r="J7" s="937"/>
      <c r="K7" s="1022">
        <f t="shared" ref="K7:O7" si="0">SUM(K8:K20)</f>
        <v>0</v>
      </c>
      <c r="L7" s="1042"/>
      <c r="M7" s="1022">
        <f t="shared" si="0"/>
        <v>0</v>
      </c>
      <c r="N7" s="1042"/>
      <c r="O7" s="1022">
        <f t="shared" si="0"/>
        <v>3761.84</v>
      </c>
      <c r="P7" s="1046"/>
    </row>
    <row r="8" spans="1:23" ht="21.75" customHeight="1">
      <c r="A8" s="912">
        <v>1</v>
      </c>
      <c r="B8" s="996" t="s">
        <v>287</v>
      </c>
      <c r="C8" s="900" t="s">
        <v>163</v>
      </c>
      <c r="D8" s="389"/>
      <c r="E8" s="1008">
        <v>0.44</v>
      </c>
      <c r="F8" s="912">
        <v>0</v>
      </c>
      <c r="G8" s="910" t="s">
        <v>173</v>
      </c>
      <c r="H8" s="1023">
        <f>F8*E8</f>
        <v>0</v>
      </c>
      <c r="I8" s="1032">
        <f>E8</f>
        <v>0.44</v>
      </c>
      <c r="J8" s="910"/>
      <c r="K8" s="1023">
        <f>J8*I8</f>
        <v>0</v>
      </c>
      <c r="L8" s="1043"/>
      <c r="M8" s="1023">
        <f>E8*L8</f>
        <v>0</v>
      </c>
      <c r="N8" s="912">
        <f t="shared" ref="N8:N20" si="1">F8+J8-L8</f>
        <v>0</v>
      </c>
      <c r="O8" s="1023">
        <f t="shared" ref="O8:O20" si="2">H8+K8-M8</f>
        <v>0</v>
      </c>
      <c r="P8" s="1047"/>
    </row>
    <row r="9" spans="1:23" ht="21.75" customHeight="1">
      <c r="A9" s="912">
        <v>2</v>
      </c>
      <c r="B9" s="996" t="s">
        <v>288</v>
      </c>
      <c r="C9" s="900" t="s">
        <v>164</v>
      </c>
      <c r="D9" s="389"/>
      <c r="E9" s="1008">
        <v>0.44</v>
      </c>
      <c r="F9" s="912">
        <v>2000</v>
      </c>
      <c r="G9" s="910" t="s">
        <v>173</v>
      </c>
      <c r="H9" s="1023">
        <f>F9*E9</f>
        <v>880</v>
      </c>
      <c r="I9" s="1032">
        <v>28</v>
      </c>
      <c r="J9" s="910"/>
      <c r="K9" s="1023">
        <f>J9*I9</f>
        <v>0</v>
      </c>
      <c r="L9" s="1043"/>
      <c r="M9" s="1023">
        <f>E9*L9</f>
        <v>0</v>
      </c>
      <c r="N9" s="912">
        <f t="shared" si="1"/>
        <v>2000</v>
      </c>
      <c r="O9" s="1023">
        <f t="shared" si="2"/>
        <v>880</v>
      </c>
      <c r="P9" s="1047"/>
    </row>
    <row r="10" spans="1:23" ht="21.75" customHeight="1">
      <c r="A10" s="912">
        <v>3</v>
      </c>
      <c r="B10" s="996" t="s">
        <v>382</v>
      </c>
      <c r="C10" s="900" t="s">
        <v>165</v>
      </c>
      <c r="D10" s="389"/>
      <c r="E10" s="1009">
        <v>0.71099999999999997</v>
      </c>
      <c r="F10" s="912">
        <v>2000</v>
      </c>
      <c r="G10" s="910" t="s">
        <v>173</v>
      </c>
      <c r="H10" s="1023">
        <f t="shared" ref="H10:H17" si="3">F10*E10</f>
        <v>1422</v>
      </c>
      <c r="I10" s="1032">
        <f>E10</f>
        <v>0.71099999999999997</v>
      </c>
      <c r="J10" s="910"/>
      <c r="K10" s="1023">
        <f t="shared" ref="K10:K36" si="4">J10*I10</f>
        <v>0</v>
      </c>
      <c r="L10" s="1043"/>
      <c r="M10" s="1023">
        <f t="shared" ref="M10:M17" si="5">E10*L10</f>
        <v>0</v>
      </c>
      <c r="N10" s="912">
        <f t="shared" si="1"/>
        <v>2000</v>
      </c>
      <c r="O10" s="1023">
        <f t="shared" si="2"/>
        <v>1422</v>
      </c>
      <c r="P10" s="1047"/>
      <c r="R10" t="s">
        <v>240</v>
      </c>
      <c r="S10" t="s">
        <v>239</v>
      </c>
      <c r="W10" s="909">
        <v>23.9</v>
      </c>
    </row>
    <row r="11" spans="1:23" ht="21.75" customHeight="1">
      <c r="A11" s="912">
        <v>4</v>
      </c>
      <c r="B11" s="996" t="s">
        <v>383</v>
      </c>
      <c r="C11" s="900" t="s">
        <v>166</v>
      </c>
      <c r="D11" s="389"/>
      <c r="E11" s="1009">
        <v>0.71099999999999997</v>
      </c>
      <c r="F11" s="912">
        <v>600</v>
      </c>
      <c r="G11" s="910" t="s">
        <v>173</v>
      </c>
      <c r="H11" s="1023">
        <f t="shared" si="3"/>
        <v>426.59999999999997</v>
      </c>
      <c r="I11" s="1032">
        <f t="shared" ref="I11:I19" si="6">E11</f>
        <v>0.71099999999999997</v>
      </c>
      <c r="J11" s="910"/>
      <c r="K11" s="1023">
        <f t="shared" si="4"/>
        <v>0</v>
      </c>
      <c r="L11" s="1043"/>
      <c r="M11" s="1023">
        <f t="shared" si="5"/>
        <v>0</v>
      </c>
      <c r="N11" s="912">
        <f t="shared" si="1"/>
        <v>600</v>
      </c>
      <c r="O11" s="1023">
        <f t="shared" si="2"/>
        <v>426.59999999999997</v>
      </c>
      <c r="P11" s="1047"/>
    </row>
    <row r="12" spans="1:23" ht="21.75" customHeight="1">
      <c r="A12" s="912">
        <v>5</v>
      </c>
      <c r="B12" s="996" t="s">
        <v>289</v>
      </c>
      <c r="C12" s="900" t="s">
        <v>150</v>
      </c>
      <c r="D12" s="389"/>
      <c r="E12" s="1009">
        <v>12</v>
      </c>
      <c r="F12" s="912">
        <v>2</v>
      </c>
      <c r="G12" s="910" t="s">
        <v>23</v>
      </c>
      <c r="H12" s="1023">
        <f t="shared" si="3"/>
        <v>24</v>
      </c>
      <c r="I12" s="1032">
        <f t="shared" si="6"/>
        <v>12</v>
      </c>
      <c r="J12" s="911"/>
      <c r="K12" s="1023">
        <f t="shared" si="4"/>
        <v>0</v>
      </c>
      <c r="L12" s="1043"/>
      <c r="M12" s="1023">
        <f>E12*L12</f>
        <v>0</v>
      </c>
      <c r="N12" s="912">
        <f t="shared" si="1"/>
        <v>2</v>
      </c>
      <c r="O12" s="1023">
        <f t="shared" si="2"/>
        <v>24</v>
      </c>
      <c r="P12" s="1047"/>
    </row>
    <row r="13" spans="1:23" ht="21.75" customHeight="1">
      <c r="A13" s="912">
        <v>6</v>
      </c>
      <c r="B13" s="996" t="s">
        <v>290</v>
      </c>
      <c r="C13" s="900" t="s">
        <v>44</v>
      </c>
      <c r="D13" s="389"/>
      <c r="E13" s="1009">
        <v>5</v>
      </c>
      <c r="F13" s="912">
        <v>2</v>
      </c>
      <c r="G13" s="910" t="s">
        <v>23</v>
      </c>
      <c r="H13" s="1023">
        <f t="shared" si="3"/>
        <v>10</v>
      </c>
      <c r="I13" s="1032">
        <f t="shared" si="6"/>
        <v>5</v>
      </c>
      <c r="J13" s="910"/>
      <c r="K13" s="1023">
        <f t="shared" si="4"/>
        <v>0</v>
      </c>
      <c r="L13" s="1043"/>
      <c r="M13" s="1023">
        <f t="shared" si="5"/>
        <v>0</v>
      </c>
      <c r="N13" s="912">
        <f t="shared" si="1"/>
        <v>2</v>
      </c>
      <c r="O13" s="1023">
        <f t="shared" si="2"/>
        <v>10</v>
      </c>
      <c r="P13" s="1047"/>
    </row>
    <row r="14" spans="1:23" ht="21.75" customHeight="1">
      <c r="A14" s="912">
        <v>7</v>
      </c>
      <c r="B14" s="996" t="s">
        <v>291</v>
      </c>
      <c r="C14" s="900" t="s">
        <v>167</v>
      </c>
      <c r="D14" s="389"/>
      <c r="E14" s="1009">
        <v>8.5</v>
      </c>
      <c r="F14" s="912">
        <v>20</v>
      </c>
      <c r="G14" s="910" t="s">
        <v>174</v>
      </c>
      <c r="H14" s="1023">
        <f t="shared" si="3"/>
        <v>170</v>
      </c>
      <c r="I14" s="1032">
        <f t="shared" si="6"/>
        <v>8.5</v>
      </c>
      <c r="J14" s="910"/>
      <c r="K14" s="1023">
        <f t="shared" si="4"/>
        <v>0</v>
      </c>
      <c r="L14" s="1043"/>
      <c r="M14" s="1023">
        <f t="shared" si="5"/>
        <v>0</v>
      </c>
      <c r="N14" s="912">
        <f t="shared" si="1"/>
        <v>20</v>
      </c>
      <c r="O14" s="1023">
        <f t="shared" si="2"/>
        <v>170</v>
      </c>
      <c r="P14" s="1047"/>
    </row>
    <row r="15" spans="1:23" ht="21.75" customHeight="1">
      <c r="A15" s="912">
        <v>8</v>
      </c>
      <c r="B15" s="996" t="s">
        <v>292</v>
      </c>
      <c r="C15" s="900" t="s">
        <v>168</v>
      </c>
      <c r="D15" s="389"/>
      <c r="E15" s="1009">
        <v>3.5</v>
      </c>
      <c r="F15" s="912">
        <v>0</v>
      </c>
      <c r="G15" s="910" t="s">
        <v>174</v>
      </c>
      <c r="H15" s="1023">
        <f t="shared" si="3"/>
        <v>0</v>
      </c>
      <c r="I15" s="1032">
        <f t="shared" si="6"/>
        <v>3.5</v>
      </c>
      <c r="J15" s="910"/>
      <c r="K15" s="1023">
        <f>J15*I15</f>
        <v>0</v>
      </c>
      <c r="L15" s="1043"/>
      <c r="M15" s="1023">
        <f t="shared" si="5"/>
        <v>0</v>
      </c>
      <c r="N15" s="912">
        <f t="shared" si="1"/>
        <v>0</v>
      </c>
      <c r="O15" s="1023">
        <f t="shared" si="2"/>
        <v>0</v>
      </c>
      <c r="P15" s="1047"/>
    </row>
    <row r="16" spans="1:23" ht="21.75" customHeight="1">
      <c r="A16" s="912">
        <v>9</v>
      </c>
      <c r="B16" s="996" t="s">
        <v>293</v>
      </c>
      <c r="C16" s="900" t="s">
        <v>169</v>
      </c>
      <c r="D16" s="389"/>
      <c r="E16" s="1009">
        <v>75</v>
      </c>
      <c r="F16" s="912">
        <v>2</v>
      </c>
      <c r="G16" s="910" t="s">
        <v>152</v>
      </c>
      <c r="H16" s="1023">
        <f t="shared" si="3"/>
        <v>150</v>
      </c>
      <c r="I16" s="1032">
        <v>15</v>
      </c>
      <c r="J16" s="910"/>
      <c r="K16" s="1023">
        <f t="shared" si="4"/>
        <v>0</v>
      </c>
      <c r="L16" s="1043"/>
      <c r="M16" s="1023">
        <f>I16*L16</f>
        <v>0</v>
      </c>
      <c r="N16" s="912">
        <f t="shared" si="1"/>
        <v>2</v>
      </c>
      <c r="O16" s="1023">
        <f t="shared" si="2"/>
        <v>150</v>
      </c>
      <c r="P16" s="1047"/>
    </row>
    <row r="17" spans="1:16" ht="21.75" customHeight="1">
      <c r="A17" s="912">
        <v>10</v>
      </c>
      <c r="B17" s="996" t="s">
        <v>384</v>
      </c>
      <c r="C17" s="900" t="s">
        <v>170</v>
      </c>
      <c r="D17" s="389"/>
      <c r="E17" s="1009">
        <v>5</v>
      </c>
      <c r="F17" s="912">
        <v>10</v>
      </c>
      <c r="G17" s="910" t="s">
        <v>175</v>
      </c>
      <c r="H17" s="1023">
        <f t="shared" si="3"/>
        <v>50</v>
      </c>
      <c r="I17" s="1032">
        <f t="shared" si="6"/>
        <v>5</v>
      </c>
      <c r="J17" s="910"/>
      <c r="K17" s="1023">
        <f t="shared" si="4"/>
        <v>0</v>
      </c>
      <c r="L17" s="1043"/>
      <c r="M17" s="1023">
        <f t="shared" si="5"/>
        <v>0</v>
      </c>
      <c r="N17" s="912">
        <f t="shared" si="1"/>
        <v>10</v>
      </c>
      <c r="O17" s="1023">
        <f t="shared" si="2"/>
        <v>50</v>
      </c>
      <c r="P17" s="1047"/>
    </row>
    <row r="18" spans="1:16" ht="21.75" customHeight="1">
      <c r="A18" s="912">
        <v>11</v>
      </c>
      <c r="B18" s="996" t="s">
        <v>294</v>
      </c>
      <c r="C18" s="900" t="s">
        <v>171</v>
      </c>
      <c r="D18" s="389"/>
      <c r="E18" s="1009">
        <v>13.76</v>
      </c>
      <c r="F18" s="912">
        <v>24</v>
      </c>
      <c r="G18" s="910" t="s">
        <v>176</v>
      </c>
      <c r="H18" s="1023">
        <f>F18*E18</f>
        <v>330.24</v>
      </c>
      <c r="I18" s="1032">
        <f t="shared" si="6"/>
        <v>13.76</v>
      </c>
      <c r="J18" s="910"/>
      <c r="K18" s="1023">
        <f>J18*I18</f>
        <v>0</v>
      </c>
      <c r="L18" s="1043"/>
      <c r="M18" s="1023">
        <f>E18*L18</f>
        <v>0</v>
      </c>
      <c r="N18" s="912">
        <f t="shared" si="1"/>
        <v>24</v>
      </c>
      <c r="O18" s="1023">
        <f t="shared" si="2"/>
        <v>330.24</v>
      </c>
      <c r="P18" s="1047"/>
    </row>
    <row r="19" spans="1:16" ht="21.75" customHeight="1">
      <c r="A19" s="912">
        <v>13</v>
      </c>
      <c r="B19" s="996" t="s">
        <v>295</v>
      </c>
      <c r="C19" s="900" t="s">
        <v>172</v>
      </c>
      <c r="D19" s="389"/>
      <c r="E19" s="1009">
        <v>13</v>
      </c>
      <c r="F19" s="912">
        <v>23</v>
      </c>
      <c r="G19" s="910" t="s">
        <v>176</v>
      </c>
      <c r="H19" s="1023">
        <f>F19*E19</f>
        <v>299</v>
      </c>
      <c r="I19" s="1032">
        <f t="shared" si="6"/>
        <v>13</v>
      </c>
      <c r="J19" s="910"/>
      <c r="K19" s="1023">
        <f t="shared" ref="K19:K20" si="7">J19*I19</f>
        <v>0</v>
      </c>
      <c r="L19" s="1043"/>
      <c r="M19" s="1023">
        <f>E19*L19</f>
        <v>0</v>
      </c>
      <c r="N19" s="912">
        <f t="shared" si="1"/>
        <v>23</v>
      </c>
      <c r="O19" s="1023">
        <f t="shared" si="2"/>
        <v>299</v>
      </c>
      <c r="P19" s="1047"/>
    </row>
    <row r="20" spans="1:16" ht="21.75" customHeight="1">
      <c r="A20" s="910"/>
      <c r="B20" s="1001"/>
      <c r="C20" s="900"/>
      <c r="D20" s="389"/>
      <c r="E20" s="1009"/>
      <c r="F20" s="912">
        <v>0</v>
      </c>
      <c r="G20" s="910"/>
      <c r="H20" s="1023"/>
      <c r="I20" s="1032"/>
      <c r="J20" s="910"/>
      <c r="K20" s="1023">
        <f t="shared" si="7"/>
        <v>0</v>
      </c>
      <c r="L20" s="1043"/>
      <c r="M20" s="1023">
        <f>E20*L20</f>
        <v>0</v>
      </c>
      <c r="N20" s="912">
        <f t="shared" si="1"/>
        <v>0</v>
      </c>
      <c r="O20" s="1023">
        <f t="shared" si="2"/>
        <v>0</v>
      </c>
      <c r="P20" s="1047"/>
    </row>
    <row r="21" spans="1:16" ht="27.75" customHeight="1">
      <c r="A21" s="932" t="s">
        <v>26</v>
      </c>
      <c r="B21" s="1002" t="s">
        <v>377</v>
      </c>
      <c r="C21" s="930" t="s">
        <v>177</v>
      </c>
      <c r="D21" s="931"/>
      <c r="E21" s="1010"/>
      <c r="F21" s="929"/>
      <c r="G21" s="931"/>
      <c r="H21" s="933">
        <f>SUM(H22:H45)</f>
        <v>8043.1900000000005</v>
      </c>
      <c r="I21" s="1033"/>
      <c r="J21" s="932">
        <v>0</v>
      </c>
      <c r="K21" s="933">
        <f>SUM(K22:K45)</f>
        <v>511.5</v>
      </c>
      <c r="L21" s="929"/>
      <c r="M21" s="933">
        <f>SUM(M22:M45)</f>
        <v>606.49</v>
      </c>
      <c r="N21" s="929"/>
      <c r="O21" s="933">
        <f>SUM(O22:O45)</f>
        <v>7948.2000000000007</v>
      </c>
      <c r="P21" s="1048"/>
    </row>
    <row r="22" spans="1:16" ht="21.75" customHeight="1">
      <c r="A22" s="389">
        <v>1</v>
      </c>
      <c r="B22" s="1001" t="s">
        <v>296</v>
      </c>
      <c r="C22" s="900" t="s">
        <v>178</v>
      </c>
      <c r="D22" s="389"/>
      <c r="E22" s="1011">
        <v>6.22</v>
      </c>
      <c r="F22" s="912">
        <v>185</v>
      </c>
      <c r="G22" s="389" t="s">
        <v>152</v>
      </c>
      <c r="H22" s="919">
        <f>F22*E22</f>
        <v>1150.7</v>
      </c>
      <c r="I22" s="1034">
        <f>E22</f>
        <v>6.22</v>
      </c>
      <c r="J22" s="913"/>
      <c r="K22" s="919">
        <f>J22*I22</f>
        <v>0</v>
      </c>
      <c r="L22" s="912"/>
      <c r="M22" s="1023">
        <f>E22*L22</f>
        <v>0</v>
      </c>
      <c r="N22" s="912">
        <f>F22+J22-L22</f>
        <v>185</v>
      </c>
      <c r="O22" s="1023">
        <f t="shared" ref="O22:O42" si="8">H22+K22-M22</f>
        <v>1150.7</v>
      </c>
      <c r="P22" s="1049"/>
    </row>
    <row r="23" spans="1:16" ht="21.75" customHeight="1">
      <c r="A23" s="389">
        <v>2</v>
      </c>
      <c r="B23" s="1001" t="s">
        <v>297</v>
      </c>
      <c r="C23" s="900" t="s">
        <v>179</v>
      </c>
      <c r="D23" s="389"/>
      <c r="E23" s="1011">
        <v>5.5</v>
      </c>
      <c r="F23" s="912">
        <v>0</v>
      </c>
      <c r="G23" s="389" t="s">
        <v>152</v>
      </c>
      <c r="H23" s="919">
        <f>F23*E23</f>
        <v>0</v>
      </c>
      <c r="I23" s="1034">
        <f>E23</f>
        <v>5.5</v>
      </c>
      <c r="J23" s="978">
        <v>10</v>
      </c>
      <c r="K23" s="1023">
        <f>J23*I23</f>
        <v>55</v>
      </c>
      <c r="L23" s="912">
        <v>10</v>
      </c>
      <c r="M23" s="1023">
        <f>E23*L23</f>
        <v>55</v>
      </c>
      <c r="N23" s="912">
        <f t="shared" ref="N23:N45" si="9">F23+J23-L23</f>
        <v>0</v>
      </c>
      <c r="O23" s="1023">
        <f t="shared" si="8"/>
        <v>0</v>
      </c>
      <c r="P23" s="1049"/>
    </row>
    <row r="24" spans="1:16" ht="21.75" customHeight="1">
      <c r="A24" s="899">
        <v>3</v>
      </c>
      <c r="B24" s="996" t="s">
        <v>298</v>
      </c>
      <c r="C24" s="900" t="s">
        <v>180</v>
      </c>
      <c r="D24" s="389"/>
      <c r="E24" s="1011">
        <v>5.5</v>
      </c>
      <c r="F24" s="912">
        <v>0</v>
      </c>
      <c r="G24" s="389" t="s">
        <v>152</v>
      </c>
      <c r="H24" s="919">
        <f t="shared" ref="H24:H45" si="10">F24*E24</f>
        <v>0</v>
      </c>
      <c r="I24" s="1034">
        <f t="shared" ref="I24:I36" si="11">E24</f>
        <v>5.5</v>
      </c>
      <c r="J24" s="978"/>
      <c r="K24" s="1023">
        <f t="shared" si="4"/>
        <v>0</v>
      </c>
      <c r="L24" s="912"/>
      <c r="M24" s="1023">
        <f t="shared" ref="M24:M33" si="12">E24*L24</f>
        <v>0</v>
      </c>
      <c r="N24" s="912">
        <f t="shared" si="9"/>
        <v>0</v>
      </c>
      <c r="O24" s="1023">
        <f t="shared" si="8"/>
        <v>0</v>
      </c>
      <c r="P24" s="1049"/>
    </row>
    <row r="25" spans="1:16" ht="21.75" customHeight="1">
      <c r="A25" s="899">
        <v>4</v>
      </c>
      <c r="B25" s="996" t="s">
        <v>299</v>
      </c>
      <c r="C25" s="900" t="s">
        <v>181</v>
      </c>
      <c r="D25" s="389"/>
      <c r="E25" s="1011">
        <v>5.5</v>
      </c>
      <c r="F25" s="912">
        <v>0</v>
      </c>
      <c r="G25" s="389" t="s">
        <v>152</v>
      </c>
      <c r="H25" s="919">
        <f t="shared" si="10"/>
        <v>0</v>
      </c>
      <c r="I25" s="1034">
        <f t="shared" si="11"/>
        <v>5.5</v>
      </c>
      <c r="J25" s="978">
        <v>14</v>
      </c>
      <c r="K25" s="1023">
        <f t="shared" si="4"/>
        <v>77</v>
      </c>
      <c r="L25" s="912">
        <v>14</v>
      </c>
      <c r="M25" s="1023">
        <f>E25*L25</f>
        <v>77</v>
      </c>
      <c r="N25" s="912">
        <f t="shared" si="9"/>
        <v>0</v>
      </c>
      <c r="O25" s="1023">
        <f t="shared" si="8"/>
        <v>0</v>
      </c>
      <c r="P25" s="1049"/>
    </row>
    <row r="26" spans="1:16" ht="21.75" customHeight="1">
      <c r="A26" s="899">
        <v>5</v>
      </c>
      <c r="B26" s="996" t="s">
        <v>300</v>
      </c>
      <c r="C26" s="900" t="s">
        <v>182</v>
      </c>
      <c r="D26" s="389"/>
      <c r="E26" s="1011">
        <v>5.5</v>
      </c>
      <c r="F26" s="1024"/>
      <c r="G26" s="389" t="s">
        <v>152</v>
      </c>
      <c r="H26" s="919">
        <f t="shared" si="10"/>
        <v>0</v>
      </c>
      <c r="I26" s="1034">
        <f t="shared" si="11"/>
        <v>5.5</v>
      </c>
      <c r="J26" s="978"/>
      <c r="K26" s="1023">
        <f t="shared" si="4"/>
        <v>0</v>
      </c>
      <c r="L26" s="912"/>
      <c r="M26" s="1023">
        <f t="shared" si="12"/>
        <v>0</v>
      </c>
      <c r="N26" s="912">
        <f t="shared" si="9"/>
        <v>0</v>
      </c>
      <c r="O26" s="1023">
        <f t="shared" si="8"/>
        <v>0</v>
      </c>
      <c r="P26" s="1049"/>
    </row>
    <row r="27" spans="1:16" ht="21.75" customHeight="1">
      <c r="A27" s="899">
        <v>6</v>
      </c>
      <c r="B27" s="996" t="s">
        <v>301</v>
      </c>
      <c r="C27" s="900" t="s">
        <v>278</v>
      </c>
      <c r="D27" s="389"/>
      <c r="E27" s="1011">
        <v>7.2</v>
      </c>
      <c r="F27" s="912"/>
      <c r="G27" s="389" t="s">
        <v>152</v>
      </c>
      <c r="H27" s="919"/>
      <c r="I27" s="1034">
        <f t="shared" si="11"/>
        <v>7.2</v>
      </c>
      <c r="J27" s="978">
        <v>10</v>
      </c>
      <c r="K27" s="1023">
        <f t="shared" si="4"/>
        <v>72</v>
      </c>
      <c r="L27" s="912">
        <v>10</v>
      </c>
      <c r="M27" s="1023">
        <f t="shared" si="12"/>
        <v>72</v>
      </c>
      <c r="N27" s="912">
        <f t="shared" si="9"/>
        <v>0</v>
      </c>
      <c r="O27" s="1023">
        <f t="shared" si="8"/>
        <v>0</v>
      </c>
      <c r="P27" s="1049"/>
    </row>
    <row r="28" spans="1:16" ht="21.75" customHeight="1">
      <c r="A28" s="899">
        <v>7</v>
      </c>
      <c r="B28" s="996" t="s">
        <v>302</v>
      </c>
      <c r="C28" s="900" t="s">
        <v>183</v>
      </c>
      <c r="D28" s="389"/>
      <c r="E28" s="1011">
        <v>6.5</v>
      </c>
      <c r="F28" s="912">
        <v>55</v>
      </c>
      <c r="G28" s="389" t="s">
        <v>152</v>
      </c>
      <c r="H28" s="919">
        <f t="shared" si="10"/>
        <v>357.5</v>
      </c>
      <c r="I28" s="1034">
        <f t="shared" si="11"/>
        <v>6.5</v>
      </c>
      <c r="J28" s="978"/>
      <c r="K28" s="1023">
        <f t="shared" si="4"/>
        <v>0</v>
      </c>
      <c r="L28" s="912"/>
      <c r="M28" s="1023">
        <f t="shared" si="12"/>
        <v>0</v>
      </c>
      <c r="N28" s="912">
        <f t="shared" si="9"/>
        <v>55</v>
      </c>
      <c r="O28" s="1023">
        <f t="shared" si="8"/>
        <v>357.5</v>
      </c>
      <c r="P28" s="1049"/>
    </row>
    <row r="29" spans="1:16" ht="21.75" customHeight="1">
      <c r="A29" s="899">
        <v>8</v>
      </c>
      <c r="B29" s="996" t="s">
        <v>303</v>
      </c>
      <c r="C29" s="900" t="s">
        <v>184</v>
      </c>
      <c r="D29" s="389"/>
      <c r="E29" s="1011">
        <v>7.63</v>
      </c>
      <c r="F29" s="912">
        <v>28</v>
      </c>
      <c r="G29" s="389" t="s">
        <v>152</v>
      </c>
      <c r="H29" s="919">
        <f t="shared" si="10"/>
        <v>213.64</v>
      </c>
      <c r="I29" s="1034">
        <f t="shared" si="11"/>
        <v>7.63</v>
      </c>
      <c r="J29" s="978"/>
      <c r="K29" s="1023">
        <f t="shared" si="4"/>
        <v>0</v>
      </c>
      <c r="L29" s="912"/>
      <c r="M29" s="1023">
        <f t="shared" si="12"/>
        <v>0</v>
      </c>
      <c r="N29" s="912">
        <f t="shared" si="9"/>
        <v>28</v>
      </c>
      <c r="O29" s="1023">
        <f t="shared" si="8"/>
        <v>213.64</v>
      </c>
      <c r="P29" s="1049"/>
    </row>
    <row r="30" spans="1:16" ht="21.75" customHeight="1">
      <c r="A30" s="899">
        <v>9</v>
      </c>
      <c r="B30" s="996" t="s">
        <v>304</v>
      </c>
      <c r="C30" s="900" t="s">
        <v>185</v>
      </c>
      <c r="D30" s="389"/>
      <c r="E30" s="1011">
        <v>7</v>
      </c>
      <c r="F30" s="912">
        <v>50</v>
      </c>
      <c r="G30" s="389" t="s">
        <v>152</v>
      </c>
      <c r="H30" s="919">
        <f t="shared" si="10"/>
        <v>350</v>
      </c>
      <c r="I30" s="1034">
        <f t="shared" si="11"/>
        <v>7</v>
      </c>
      <c r="J30" s="978"/>
      <c r="K30" s="1023">
        <f t="shared" si="4"/>
        <v>0</v>
      </c>
      <c r="L30" s="1044">
        <v>2</v>
      </c>
      <c r="M30" s="1045">
        <f>L30*E30</f>
        <v>14</v>
      </c>
      <c r="N30" s="912">
        <f t="shared" si="9"/>
        <v>48</v>
      </c>
      <c r="O30" s="1023">
        <f t="shared" si="8"/>
        <v>336</v>
      </c>
      <c r="P30" s="1049"/>
    </row>
    <row r="31" spans="1:16" ht="21.75" customHeight="1">
      <c r="A31" s="899">
        <v>10</v>
      </c>
      <c r="B31" s="996" t="s">
        <v>305</v>
      </c>
      <c r="C31" s="900" t="s">
        <v>186</v>
      </c>
      <c r="D31" s="389"/>
      <c r="E31" s="1011">
        <v>4.5</v>
      </c>
      <c r="F31" s="912">
        <v>100</v>
      </c>
      <c r="G31" s="389" t="s">
        <v>152</v>
      </c>
      <c r="H31" s="919">
        <f t="shared" si="10"/>
        <v>450</v>
      </c>
      <c r="I31" s="1034">
        <f t="shared" si="11"/>
        <v>4.5</v>
      </c>
      <c r="J31" s="914"/>
      <c r="K31" s="919">
        <f t="shared" si="4"/>
        <v>0</v>
      </c>
      <c r="L31" s="912"/>
      <c r="M31" s="919">
        <f t="shared" si="12"/>
        <v>0</v>
      </c>
      <c r="N31" s="912">
        <f t="shared" si="9"/>
        <v>100</v>
      </c>
      <c r="O31" s="1023">
        <f t="shared" si="8"/>
        <v>450</v>
      </c>
      <c r="P31" s="1049"/>
    </row>
    <row r="32" spans="1:16" ht="21.75" customHeight="1">
      <c r="A32" s="899">
        <v>11</v>
      </c>
      <c r="B32" s="996" t="s">
        <v>306</v>
      </c>
      <c r="C32" s="900" t="s">
        <v>187</v>
      </c>
      <c r="D32" s="389"/>
      <c r="E32" s="1011">
        <v>7.63</v>
      </c>
      <c r="F32" s="912">
        <v>80</v>
      </c>
      <c r="G32" s="389" t="s">
        <v>152</v>
      </c>
      <c r="H32" s="919">
        <f t="shared" si="10"/>
        <v>610.4</v>
      </c>
      <c r="I32" s="1034">
        <f t="shared" si="11"/>
        <v>7.63</v>
      </c>
      <c r="J32" s="914"/>
      <c r="K32" s="919">
        <f t="shared" si="4"/>
        <v>0</v>
      </c>
      <c r="L32" s="912"/>
      <c r="M32" s="919">
        <f t="shared" si="12"/>
        <v>0</v>
      </c>
      <c r="N32" s="912">
        <f t="shared" si="9"/>
        <v>80</v>
      </c>
      <c r="O32" s="1023">
        <f t="shared" si="8"/>
        <v>610.4</v>
      </c>
      <c r="P32" s="1049"/>
    </row>
    <row r="33" spans="1:16" ht="21.75" customHeight="1">
      <c r="A33" s="899">
        <v>12</v>
      </c>
      <c r="B33" s="996" t="s">
        <v>307</v>
      </c>
      <c r="C33" s="900" t="s">
        <v>188</v>
      </c>
      <c r="D33" s="389"/>
      <c r="E33" s="1011">
        <v>7.63</v>
      </c>
      <c r="F33" s="912">
        <v>50</v>
      </c>
      <c r="G33" s="389" t="s">
        <v>152</v>
      </c>
      <c r="H33" s="919">
        <f t="shared" si="10"/>
        <v>381.5</v>
      </c>
      <c r="I33" s="1034">
        <f t="shared" si="11"/>
        <v>7.63</v>
      </c>
      <c r="J33" s="914"/>
      <c r="K33" s="919">
        <f t="shared" si="4"/>
        <v>0</v>
      </c>
      <c r="L33" s="912"/>
      <c r="M33" s="1023">
        <f t="shared" si="12"/>
        <v>0</v>
      </c>
      <c r="N33" s="912">
        <f t="shared" si="9"/>
        <v>50</v>
      </c>
      <c r="O33" s="1023">
        <f t="shared" si="8"/>
        <v>381.5</v>
      </c>
      <c r="P33" s="1049"/>
    </row>
    <row r="34" spans="1:16" ht="21.75" customHeight="1">
      <c r="A34" s="899">
        <v>13</v>
      </c>
      <c r="B34" s="996" t="s">
        <v>308</v>
      </c>
      <c r="C34" s="900" t="s">
        <v>189</v>
      </c>
      <c r="D34" s="915"/>
      <c r="E34" s="1012">
        <v>8.58</v>
      </c>
      <c r="F34" s="912">
        <v>35</v>
      </c>
      <c r="G34" s="389" t="s">
        <v>152</v>
      </c>
      <c r="H34" s="1025">
        <f t="shared" si="10"/>
        <v>300.3</v>
      </c>
      <c r="I34" s="1035">
        <f t="shared" si="11"/>
        <v>8.58</v>
      </c>
      <c r="J34" s="916"/>
      <c r="K34" s="919">
        <f t="shared" si="4"/>
        <v>0</v>
      </c>
      <c r="L34" s="912"/>
      <c r="M34" s="1023">
        <f>E34*L34</f>
        <v>0</v>
      </c>
      <c r="N34" s="912">
        <f t="shared" si="9"/>
        <v>35</v>
      </c>
      <c r="O34" s="1023">
        <f t="shared" si="8"/>
        <v>300.3</v>
      </c>
      <c r="P34" s="1049"/>
    </row>
    <row r="35" spans="1:16" ht="21.75" customHeight="1">
      <c r="A35" s="899">
        <v>14</v>
      </c>
      <c r="B35" s="996" t="s">
        <v>309</v>
      </c>
      <c r="C35" s="900" t="s">
        <v>190</v>
      </c>
      <c r="D35" s="389"/>
      <c r="E35" s="1013">
        <v>24</v>
      </c>
      <c r="F35" s="912">
        <v>0</v>
      </c>
      <c r="G35" s="389" t="s">
        <v>152</v>
      </c>
      <c r="H35" s="919">
        <f t="shared" si="10"/>
        <v>0</v>
      </c>
      <c r="I35" s="1034">
        <f t="shared" si="11"/>
        <v>24</v>
      </c>
      <c r="J35" s="978">
        <v>10</v>
      </c>
      <c r="K35" s="1023">
        <f t="shared" si="4"/>
        <v>240</v>
      </c>
      <c r="L35" s="912">
        <v>10</v>
      </c>
      <c r="M35" s="1023">
        <f t="shared" ref="M35:M45" si="13">E35*L35</f>
        <v>240</v>
      </c>
      <c r="N35" s="912">
        <f t="shared" si="9"/>
        <v>0</v>
      </c>
      <c r="O35" s="1023">
        <f>H35+K35-M35</f>
        <v>0</v>
      </c>
      <c r="P35" s="1049"/>
    </row>
    <row r="36" spans="1:16" ht="21.75" customHeight="1">
      <c r="A36" s="899">
        <v>15</v>
      </c>
      <c r="B36" s="996" t="s">
        <v>310</v>
      </c>
      <c r="C36" s="900" t="s">
        <v>277</v>
      </c>
      <c r="D36" s="389"/>
      <c r="E36" s="1013">
        <v>13.5</v>
      </c>
      <c r="F36" s="912"/>
      <c r="G36" s="389"/>
      <c r="H36" s="919"/>
      <c r="I36" s="1034">
        <f t="shared" si="11"/>
        <v>13.5</v>
      </c>
      <c r="J36" s="978">
        <v>5</v>
      </c>
      <c r="K36" s="1023">
        <f t="shared" si="4"/>
        <v>67.5</v>
      </c>
      <c r="L36" s="912">
        <v>5</v>
      </c>
      <c r="M36" s="1023">
        <f t="shared" si="13"/>
        <v>67.5</v>
      </c>
      <c r="N36" s="912">
        <f t="shared" si="9"/>
        <v>0</v>
      </c>
      <c r="O36" s="1023">
        <f>H36+K36-M36</f>
        <v>0</v>
      </c>
      <c r="P36" s="1049"/>
    </row>
    <row r="37" spans="1:16" ht="21.75" customHeight="1">
      <c r="A37" s="899">
        <v>16</v>
      </c>
      <c r="B37" s="996" t="s">
        <v>311</v>
      </c>
      <c r="C37" s="900" t="s">
        <v>191</v>
      </c>
      <c r="D37" s="389"/>
      <c r="E37" s="1011">
        <v>16.489999999999998</v>
      </c>
      <c r="F37" s="912">
        <v>26</v>
      </c>
      <c r="G37" s="389" t="s">
        <v>152</v>
      </c>
      <c r="H37" s="919">
        <f t="shared" si="10"/>
        <v>428.73999999999995</v>
      </c>
      <c r="I37" s="1034">
        <f>E37</f>
        <v>16.489999999999998</v>
      </c>
      <c r="J37" s="978"/>
      <c r="K37" s="1023">
        <f>J37*I37</f>
        <v>0</v>
      </c>
      <c r="L37" s="1044">
        <v>1</v>
      </c>
      <c r="M37" s="1045">
        <f>L37*E37</f>
        <v>16.489999999999998</v>
      </c>
      <c r="N37" s="912">
        <f t="shared" si="9"/>
        <v>25</v>
      </c>
      <c r="O37" s="1023">
        <f t="shared" si="8"/>
        <v>412.24999999999994</v>
      </c>
      <c r="P37" s="1049"/>
    </row>
    <row r="38" spans="1:16" ht="21.75" customHeight="1">
      <c r="A38" s="899">
        <v>17</v>
      </c>
      <c r="B38" s="996" t="s">
        <v>385</v>
      </c>
      <c r="C38" s="900" t="s">
        <v>312</v>
      </c>
      <c r="D38" s="389"/>
      <c r="E38" s="1011">
        <v>9.0299999999999994</v>
      </c>
      <c r="F38" s="912">
        <v>25</v>
      </c>
      <c r="G38" s="389" t="s">
        <v>152</v>
      </c>
      <c r="H38" s="919">
        <f t="shared" si="10"/>
        <v>225.74999999999997</v>
      </c>
      <c r="I38" s="1034">
        <v>9.0299999999999994</v>
      </c>
      <c r="J38" s="917"/>
      <c r="K38" s="919">
        <f>J38*I38</f>
        <v>0</v>
      </c>
      <c r="L38" s="912"/>
      <c r="M38" s="1023">
        <f t="shared" si="13"/>
        <v>0</v>
      </c>
      <c r="N38" s="912">
        <f t="shared" si="9"/>
        <v>25</v>
      </c>
      <c r="O38" s="1023">
        <f>H38+K38-M38</f>
        <v>225.74999999999997</v>
      </c>
      <c r="P38" s="1049"/>
    </row>
    <row r="39" spans="1:16" ht="28.5" customHeight="1">
      <c r="A39" s="899">
        <v>18</v>
      </c>
      <c r="B39" s="996" t="s">
        <v>386</v>
      </c>
      <c r="C39" s="900" t="s">
        <v>313</v>
      </c>
      <c r="D39" s="389"/>
      <c r="E39" s="1011">
        <v>9.0299999999999994</v>
      </c>
      <c r="F39" s="912">
        <v>33</v>
      </c>
      <c r="G39" s="389" t="s">
        <v>152</v>
      </c>
      <c r="H39" s="919">
        <f t="shared" si="10"/>
        <v>297.98999999999995</v>
      </c>
      <c r="I39" s="1034">
        <f t="shared" ref="I39:I40" si="14">E39</f>
        <v>9.0299999999999994</v>
      </c>
      <c r="J39" s="917"/>
      <c r="K39" s="919">
        <f t="shared" ref="K39:K40" si="15">J39*I39</f>
        <v>0</v>
      </c>
      <c r="L39" s="912"/>
      <c r="M39" s="919">
        <f t="shared" si="13"/>
        <v>0</v>
      </c>
      <c r="N39" s="912">
        <f t="shared" si="9"/>
        <v>33</v>
      </c>
      <c r="O39" s="1023">
        <f t="shared" si="8"/>
        <v>297.98999999999995</v>
      </c>
      <c r="P39" s="1049"/>
    </row>
    <row r="40" spans="1:16" ht="21.75" customHeight="1">
      <c r="A40" s="899">
        <v>19</v>
      </c>
      <c r="B40" s="996" t="s">
        <v>387</v>
      </c>
      <c r="C40" s="900" t="s">
        <v>314</v>
      </c>
      <c r="D40" s="389"/>
      <c r="E40" s="1011">
        <v>9.0299999999999994</v>
      </c>
      <c r="F40" s="912">
        <v>63</v>
      </c>
      <c r="G40" s="389" t="s">
        <v>152</v>
      </c>
      <c r="H40" s="919">
        <f t="shared" si="10"/>
        <v>568.89</v>
      </c>
      <c r="I40" s="1034">
        <f t="shared" si="14"/>
        <v>9.0299999999999994</v>
      </c>
      <c r="J40" s="918"/>
      <c r="K40" s="919">
        <f t="shared" si="15"/>
        <v>0</v>
      </c>
      <c r="L40" s="912"/>
      <c r="M40" s="919">
        <f t="shared" si="13"/>
        <v>0</v>
      </c>
      <c r="N40" s="912">
        <f t="shared" si="9"/>
        <v>63</v>
      </c>
      <c r="O40" s="1023">
        <f t="shared" si="8"/>
        <v>568.89</v>
      </c>
      <c r="P40" s="1049"/>
    </row>
    <row r="41" spans="1:16" ht="21.75" customHeight="1">
      <c r="A41" s="899">
        <v>20</v>
      </c>
      <c r="B41" s="996" t="s">
        <v>388</v>
      </c>
      <c r="C41" s="900" t="s">
        <v>315</v>
      </c>
      <c r="D41" s="389"/>
      <c r="E41" s="1011">
        <v>9.0299999999999994</v>
      </c>
      <c r="F41" s="912">
        <v>109</v>
      </c>
      <c r="G41" s="389" t="s">
        <v>152</v>
      </c>
      <c r="H41" s="919">
        <f t="shared" si="10"/>
        <v>984.27</v>
      </c>
      <c r="I41" s="1034">
        <f>E41</f>
        <v>9.0299999999999994</v>
      </c>
      <c r="J41" s="918"/>
      <c r="K41" s="919">
        <f>J41*I41</f>
        <v>0</v>
      </c>
      <c r="L41" s="899"/>
      <c r="M41" s="1023">
        <f t="shared" si="13"/>
        <v>0</v>
      </c>
      <c r="N41" s="912">
        <f t="shared" si="9"/>
        <v>109</v>
      </c>
      <c r="O41" s="1023">
        <f t="shared" si="8"/>
        <v>984.27</v>
      </c>
      <c r="P41" s="1049"/>
    </row>
    <row r="42" spans="1:16" ht="21.75" customHeight="1">
      <c r="A42" s="899">
        <v>21</v>
      </c>
      <c r="B42" s="996" t="s">
        <v>389</v>
      </c>
      <c r="C42" s="900" t="s">
        <v>316</v>
      </c>
      <c r="D42" s="389"/>
      <c r="E42" s="1011">
        <v>9.0299999999999994</v>
      </c>
      <c r="F42" s="912">
        <v>103</v>
      </c>
      <c r="G42" s="389" t="s">
        <v>152</v>
      </c>
      <c r="H42" s="919">
        <f t="shared" si="10"/>
        <v>930.08999999999992</v>
      </c>
      <c r="I42" s="1034">
        <f t="shared" ref="I42:I43" si="16">E42</f>
        <v>9.0299999999999994</v>
      </c>
      <c r="J42" s="918"/>
      <c r="K42" s="919">
        <f t="shared" ref="K42:K45" si="17">J42*I42</f>
        <v>0</v>
      </c>
      <c r="L42" s="912"/>
      <c r="M42" s="919">
        <f t="shared" si="13"/>
        <v>0</v>
      </c>
      <c r="N42" s="912">
        <f t="shared" si="9"/>
        <v>103</v>
      </c>
      <c r="O42" s="1023">
        <f t="shared" si="8"/>
        <v>930.08999999999992</v>
      </c>
      <c r="P42" s="1049"/>
    </row>
    <row r="43" spans="1:16" ht="21.75" customHeight="1">
      <c r="A43" s="899">
        <v>22</v>
      </c>
      <c r="B43" s="996" t="s">
        <v>390</v>
      </c>
      <c r="C43" s="900" t="s">
        <v>317</v>
      </c>
      <c r="D43" s="389"/>
      <c r="E43" s="1011">
        <v>9.0299999999999994</v>
      </c>
      <c r="F43" s="912">
        <v>44</v>
      </c>
      <c r="G43" s="389" t="s">
        <v>152</v>
      </c>
      <c r="H43" s="919">
        <f t="shared" si="10"/>
        <v>397.32</v>
      </c>
      <c r="I43" s="1034">
        <f t="shared" si="16"/>
        <v>9.0299999999999994</v>
      </c>
      <c r="J43" s="918"/>
      <c r="K43" s="919">
        <f t="shared" si="17"/>
        <v>0</v>
      </c>
      <c r="L43" s="912"/>
      <c r="M43" s="919">
        <f t="shared" si="13"/>
        <v>0</v>
      </c>
      <c r="N43" s="912">
        <f t="shared" si="9"/>
        <v>44</v>
      </c>
      <c r="O43" s="1023">
        <f>H43+K43-M43</f>
        <v>397.32</v>
      </c>
      <c r="P43" s="1049"/>
    </row>
    <row r="44" spans="1:16" ht="21.75" customHeight="1">
      <c r="A44" s="899">
        <v>23</v>
      </c>
      <c r="B44" s="996" t="s">
        <v>318</v>
      </c>
      <c r="C44" s="900" t="s">
        <v>192</v>
      </c>
      <c r="D44" s="389"/>
      <c r="E44" s="1011">
        <v>21.5</v>
      </c>
      <c r="F44" s="912">
        <v>17</v>
      </c>
      <c r="G44" s="389" t="s">
        <v>152</v>
      </c>
      <c r="H44" s="919">
        <f t="shared" si="10"/>
        <v>365.5</v>
      </c>
      <c r="I44" s="1034">
        <f>E44</f>
        <v>21.5</v>
      </c>
      <c r="J44" s="918"/>
      <c r="K44" s="919">
        <f t="shared" si="17"/>
        <v>0</v>
      </c>
      <c r="L44" s="1044">
        <v>3</v>
      </c>
      <c r="M44" s="1045">
        <f>L44*E44</f>
        <v>64.5</v>
      </c>
      <c r="N44" s="912">
        <f t="shared" si="9"/>
        <v>14</v>
      </c>
      <c r="O44" s="1023">
        <f>H44+K44-M44</f>
        <v>301</v>
      </c>
      <c r="P44" s="1049"/>
    </row>
    <row r="45" spans="1:16" ht="21.75" customHeight="1" thickBot="1">
      <c r="A45" s="899">
        <v>24</v>
      </c>
      <c r="B45" s="996" t="s">
        <v>319</v>
      </c>
      <c r="C45" s="900" t="s">
        <v>193</v>
      </c>
      <c r="D45" s="389"/>
      <c r="E45" s="1011">
        <v>2.5499999999999998</v>
      </c>
      <c r="F45" s="912">
        <v>12</v>
      </c>
      <c r="G45" s="389" t="s">
        <v>194</v>
      </c>
      <c r="H45" s="919">
        <f t="shared" si="10"/>
        <v>30.599999999999998</v>
      </c>
      <c r="I45" s="1034">
        <f>E45</f>
        <v>2.5499999999999998</v>
      </c>
      <c r="J45" s="389"/>
      <c r="K45" s="919">
        <f t="shared" si="17"/>
        <v>0</v>
      </c>
      <c r="L45" s="912"/>
      <c r="M45" s="919">
        <f t="shared" si="13"/>
        <v>0</v>
      </c>
      <c r="N45" s="912">
        <f t="shared" si="9"/>
        <v>12</v>
      </c>
      <c r="O45" s="1023">
        <f>H45+K45-M45</f>
        <v>30.599999999999998</v>
      </c>
      <c r="P45" s="1050"/>
    </row>
    <row r="46" spans="1:16" ht="26.25" customHeight="1">
      <c r="A46" s="929" t="s">
        <v>38</v>
      </c>
      <c r="B46" s="997" t="s">
        <v>332</v>
      </c>
      <c r="C46" s="930" t="s">
        <v>195</v>
      </c>
      <c r="D46" s="931"/>
      <c r="E46" s="1010"/>
      <c r="F46" s="1026">
        <v>0</v>
      </c>
      <c r="G46" s="931"/>
      <c r="H46" s="933">
        <f ca="1">SUM(H47:H61)</f>
        <v>3625.68</v>
      </c>
      <c r="I46" s="1036"/>
      <c r="J46" s="932">
        <v>0</v>
      </c>
      <c r="K46" s="933">
        <f>SUM(K47:K60)</f>
        <v>0</v>
      </c>
      <c r="L46" s="1033"/>
      <c r="M46" s="933">
        <f ca="1">SUM(M47:M61)</f>
        <v>234</v>
      </c>
      <c r="N46" s="1026">
        <v>0</v>
      </c>
      <c r="O46" s="933">
        <f ca="1">SUM(O47:O61)</f>
        <v>3391.68</v>
      </c>
      <c r="P46" s="1051"/>
    </row>
    <row r="47" spans="1:16" ht="21.75" customHeight="1">
      <c r="A47" s="389">
        <v>1</v>
      </c>
      <c r="B47" s="1001" t="s">
        <v>326</v>
      </c>
      <c r="C47" s="900" t="s">
        <v>196</v>
      </c>
      <c r="D47" s="389"/>
      <c r="E47" s="1009">
        <v>5</v>
      </c>
      <c r="F47" s="912">
        <v>10</v>
      </c>
      <c r="G47" s="389" t="s">
        <v>207</v>
      </c>
      <c r="H47" s="919">
        <f t="shared" ref="H47:H61" si="18">E47*F47</f>
        <v>50</v>
      </c>
      <c r="I47" s="1032">
        <f t="shared" ref="I47:I57" si="19">E47</f>
        <v>5</v>
      </c>
      <c r="J47" s="910"/>
      <c r="K47" s="1023">
        <f>I47*J47</f>
        <v>0</v>
      </c>
      <c r="L47" s="912"/>
      <c r="M47" s="1023">
        <f>L47*I47</f>
        <v>0</v>
      </c>
      <c r="N47" s="912">
        <f>F47+J47-L47</f>
        <v>10</v>
      </c>
      <c r="O47" s="919">
        <f>H47+K47-M47</f>
        <v>50</v>
      </c>
      <c r="P47" s="1049"/>
    </row>
    <row r="48" spans="1:16" ht="21.75" customHeight="1">
      <c r="A48" s="389">
        <v>2</v>
      </c>
      <c r="B48" s="1001" t="s">
        <v>321</v>
      </c>
      <c r="C48" s="900" t="s">
        <v>197</v>
      </c>
      <c r="D48" s="389"/>
      <c r="E48" s="1009">
        <v>32.33</v>
      </c>
      <c r="F48" s="912">
        <v>20</v>
      </c>
      <c r="G48" s="389" t="s">
        <v>207</v>
      </c>
      <c r="H48" s="919">
        <f t="shared" si="18"/>
        <v>646.59999999999991</v>
      </c>
      <c r="I48" s="1032">
        <f t="shared" si="19"/>
        <v>32.33</v>
      </c>
      <c r="J48" s="910"/>
      <c r="K48" s="1023">
        <f t="shared" ref="K48:K61" si="20">J48*I48</f>
        <v>0</v>
      </c>
      <c r="L48" s="912"/>
      <c r="M48" s="1023">
        <f t="shared" ref="M48:M61" si="21">E48*L48</f>
        <v>0</v>
      </c>
      <c r="N48" s="912">
        <f t="shared" ref="N48:N61" si="22">F48+J48-L48</f>
        <v>20</v>
      </c>
      <c r="O48" s="919">
        <f t="shared" ref="O48:O61" si="23">H48+K48-M48</f>
        <v>646.59999999999991</v>
      </c>
      <c r="P48" s="1049"/>
    </row>
    <row r="49" spans="1:16" ht="21.75" customHeight="1">
      <c r="A49" s="389">
        <v>3</v>
      </c>
      <c r="B49" s="1001" t="s">
        <v>322</v>
      </c>
      <c r="C49" s="900" t="s">
        <v>198</v>
      </c>
      <c r="D49" s="389"/>
      <c r="E49" s="1009">
        <v>17.03</v>
      </c>
      <c r="F49" s="912">
        <v>110</v>
      </c>
      <c r="G49" s="389" t="s">
        <v>23</v>
      </c>
      <c r="H49" s="919">
        <f t="shared" si="18"/>
        <v>1873.3000000000002</v>
      </c>
      <c r="I49" s="1032">
        <f t="shared" si="19"/>
        <v>17.03</v>
      </c>
      <c r="J49" s="910"/>
      <c r="K49" s="1023">
        <f t="shared" si="20"/>
        <v>0</v>
      </c>
      <c r="L49" s="912"/>
      <c r="M49" s="1023">
        <f t="shared" si="21"/>
        <v>0</v>
      </c>
      <c r="N49" s="912">
        <f t="shared" si="22"/>
        <v>110</v>
      </c>
      <c r="O49" s="919">
        <f t="shared" si="23"/>
        <v>1873.3000000000002</v>
      </c>
      <c r="P49" s="1049"/>
    </row>
    <row r="50" spans="1:16" ht="21.75" customHeight="1">
      <c r="A50" s="389">
        <v>4</v>
      </c>
      <c r="B50" s="1001" t="s">
        <v>323</v>
      </c>
      <c r="C50" s="900" t="s">
        <v>199</v>
      </c>
      <c r="D50" s="389"/>
      <c r="E50" s="1009">
        <v>46.8</v>
      </c>
      <c r="F50" s="912">
        <v>10</v>
      </c>
      <c r="G50" s="389" t="s">
        <v>207</v>
      </c>
      <c r="H50" s="919">
        <f t="shared" si="18"/>
        <v>468</v>
      </c>
      <c r="I50" s="1032">
        <f t="shared" si="19"/>
        <v>46.8</v>
      </c>
      <c r="J50" s="910"/>
      <c r="K50" s="1023">
        <f t="shared" si="20"/>
        <v>0</v>
      </c>
      <c r="L50" s="1044">
        <v>5</v>
      </c>
      <c r="M50" s="1045">
        <f t="shared" si="21"/>
        <v>234</v>
      </c>
      <c r="N50" s="912">
        <f t="shared" si="22"/>
        <v>5</v>
      </c>
      <c r="O50" s="919">
        <f t="shared" si="23"/>
        <v>234</v>
      </c>
      <c r="P50" s="1049"/>
    </row>
    <row r="51" spans="1:16" ht="21.75" customHeight="1">
      <c r="A51" s="389">
        <v>5</v>
      </c>
      <c r="B51" s="1001" t="s">
        <v>324</v>
      </c>
      <c r="C51" s="900" t="s">
        <v>200</v>
      </c>
      <c r="D51" s="389"/>
      <c r="E51" s="1009">
        <v>19.170000000000002</v>
      </c>
      <c r="F51" s="912">
        <v>6</v>
      </c>
      <c r="G51" s="389" t="s">
        <v>207</v>
      </c>
      <c r="H51" s="919">
        <f t="shared" si="18"/>
        <v>115.02000000000001</v>
      </c>
      <c r="I51" s="1032">
        <f t="shared" si="19"/>
        <v>19.170000000000002</v>
      </c>
      <c r="J51" s="389"/>
      <c r="K51" s="1023">
        <f t="shared" si="20"/>
        <v>0</v>
      </c>
      <c r="L51" s="912"/>
      <c r="M51" s="1023">
        <f t="shared" si="21"/>
        <v>0</v>
      </c>
      <c r="N51" s="912">
        <f t="shared" si="22"/>
        <v>6</v>
      </c>
      <c r="O51" s="919">
        <f t="shared" si="23"/>
        <v>115.02000000000001</v>
      </c>
      <c r="P51" s="1049"/>
    </row>
    <row r="52" spans="1:16" ht="21.75" customHeight="1">
      <c r="A52" s="389">
        <v>6</v>
      </c>
      <c r="B52" s="1001" t="s">
        <v>325</v>
      </c>
      <c r="C52" s="900" t="s">
        <v>201</v>
      </c>
      <c r="D52" s="389"/>
      <c r="E52" s="1009">
        <v>12.35</v>
      </c>
      <c r="F52" s="912">
        <v>6</v>
      </c>
      <c r="G52" s="389" t="s">
        <v>207</v>
      </c>
      <c r="H52" s="919">
        <f t="shared" si="18"/>
        <v>74.099999999999994</v>
      </c>
      <c r="I52" s="1032">
        <f t="shared" si="19"/>
        <v>12.35</v>
      </c>
      <c r="J52" s="389"/>
      <c r="K52" s="1023">
        <f t="shared" si="20"/>
        <v>0</v>
      </c>
      <c r="L52" s="912"/>
      <c r="M52" s="1023">
        <f t="shared" si="21"/>
        <v>0</v>
      </c>
      <c r="N52" s="912">
        <f t="shared" si="22"/>
        <v>6</v>
      </c>
      <c r="O52" s="919">
        <f t="shared" si="23"/>
        <v>74.099999999999994</v>
      </c>
      <c r="P52" s="1049"/>
    </row>
    <row r="53" spans="1:16" ht="21.75" customHeight="1">
      <c r="A53" s="389">
        <v>7</v>
      </c>
      <c r="B53" s="1001" t="s">
        <v>327</v>
      </c>
      <c r="C53" s="979" t="s">
        <v>202</v>
      </c>
      <c r="D53" s="389"/>
      <c r="E53" s="1009">
        <v>7.67</v>
      </c>
      <c r="F53" s="912">
        <v>1</v>
      </c>
      <c r="G53" s="389" t="s">
        <v>207</v>
      </c>
      <c r="H53" s="919">
        <f t="shared" si="18"/>
        <v>7.67</v>
      </c>
      <c r="I53" s="1032">
        <f t="shared" si="19"/>
        <v>7.67</v>
      </c>
      <c r="J53" s="389"/>
      <c r="K53" s="1023">
        <f t="shared" si="20"/>
        <v>0</v>
      </c>
      <c r="L53" s="912"/>
      <c r="M53" s="1023">
        <f t="shared" si="21"/>
        <v>0</v>
      </c>
      <c r="N53" s="912">
        <f t="shared" si="22"/>
        <v>1</v>
      </c>
      <c r="O53" s="919">
        <f t="shared" si="23"/>
        <v>7.67</v>
      </c>
      <c r="P53" s="1049"/>
    </row>
    <row r="54" spans="1:16" ht="21.75" customHeight="1">
      <c r="A54" s="389">
        <v>8</v>
      </c>
      <c r="B54" s="1001" t="s">
        <v>391</v>
      </c>
      <c r="C54" s="979" t="s">
        <v>203</v>
      </c>
      <c r="D54" s="389"/>
      <c r="E54" s="1009">
        <v>1</v>
      </c>
      <c r="F54" s="912">
        <v>10</v>
      </c>
      <c r="G54" s="389" t="s">
        <v>207</v>
      </c>
      <c r="H54" s="919">
        <f t="shared" si="18"/>
        <v>10</v>
      </c>
      <c r="I54" s="1032">
        <f t="shared" si="19"/>
        <v>1</v>
      </c>
      <c r="J54" s="389"/>
      <c r="K54" s="1023">
        <f t="shared" si="20"/>
        <v>0</v>
      </c>
      <c r="L54" s="912"/>
      <c r="M54" s="1023">
        <f t="shared" si="21"/>
        <v>0</v>
      </c>
      <c r="N54" s="912">
        <f t="shared" si="22"/>
        <v>10</v>
      </c>
      <c r="O54" s="919">
        <f t="shared" si="23"/>
        <v>10</v>
      </c>
      <c r="P54" s="1049"/>
    </row>
    <row r="55" spans="1:16" ht="21.75" customHeight="1">
      <c r="A55" s="389">
        <v>9</v>
      </c>
      <c r="B55" s="1001" t="s">
        <v>328</v>
      </c>
      <c r="C55" s="900" t="s">
        <v>204</v>
      </c>
      <c r="D55" s="389"/>
      <c r="E55" s="1009">
        <v>2.5099999999999998</v>
      </c>
      <c r="F55" s="912">
        <v>145</v>
      </c>
      <c r="G55" s="389" t="s">
        <v>23</v>
      </c>
      <c r="H55" s="919">
        <f t="shared" si="18"/>
        <v>363.95</v>
      </c>
      <c r="I55" s="1032">
        <f t="shared" si="19"/>
        <v>2.5099999999999998</v>
      </c>
      <c r="J55" s="389"/>
      <c r="K55" s="1023">
        <f t="shared" si="20"/>
        <v>0</v>
      </c>
      <c r="L55" s="912"/>
      <c r="M55" s="1023">
        <f t="shared" si="21"/>
        <v>0</v>
      </c>
      <c r="N55" s="912">
        <f t="shared" si="22"/>
        <v>145</v>
      </c>
      <c r="O55" s="919">
        <f t="shared" si="23"/>
        <v>363.95</v>
      </c>
      <c r="P55" s="1049"/>
    </row>
    <row r="56" spans="1:16" ht="21.75" customHeight="1">
      <c r="A56" s="389">
        <v>10</v>
      </c>
      <c r="B56" s="1001" t="s">
        <v>329</v>
      </c>
      <c r="C56" s="900" t="s">
        <v>205</v>
      </c>
      <c r="D56" s="389"/>
      <c r="E56" s="1009">
        <v>4.26</v>
      </c>
      <c r="F56" s="912">
        <v>4</v>
      </c>
      <c r="G56" s="389" t="s">
        <v>23</v>
      </c>
      <c r="H56" s="919">
        <f t="shared" si="18"/>
        <v>17.04</v>
      </c>
      <c r="I56" s="1032">
        <f t="shared" si="19"/>
        <v>4.26</v>
      </c>
      <c r="J56" s="389"/>
      <c r="K56" s="1023">
        <f t="shared" si="20"/>
        <v>0</v>
      </c>
      <c r="L56" s="912"/>
      <c r="M56" s="1023">
        <f t="shared" si="21"/>
        <v>0</v>
      </c>
      <c r="N56" s="912">
        <f t="shared" si="22"/>
        <v>4</v>
      </c>
      <c r="O56" s="919">
        <f t="shared" si="23"/>
        <v>17.04</v>
      </c>
      <c r="P56" s="1049"/>
    </row>
    <row r="57" spans="1:16" ht="21.75" customHeight="1" thickBot="1">
      <c r="A57" s="389">
        <v>11</v>
      </c>
      <c r="B57" s="1001" t="s">
        <v>330</v>
      </c>
      <c r="C57" s="900" t="s">
        <v>206</v>
      </c>
      <c r="D57" s="389"/>
      <c r="E57" s="1009">
        <v>25.54</v>
      </c>
      <c r="F57" s="912">
        <v>0</v>
      </c>
      <c r="G57" s="389" t="s">
        <v>20</v>
      </c>
      <c r="H57" s="919">
        <f t="shared" si="18"/>
        <v>0</v>
      </c>
      <c r="I57" s="1032">
        <f t="shared" si="19"/>
        <v>25.54</v>
      </c>
      <c r="J57" s="389"/>
      <c r="K57" s="1023">
        <f t="shared" si="20"/>
        <v>0</v>
      </c>
      <c r="L57" s="912"/>
      <c r="M57" s="1023">
        <f t="shared" si="21"/>
        <v>0</v>
      </c>
      <c r="N57" s="912">
        <f t="shared" si="22"/>
        <v>0</v>
      </c>
      <c r="O57" s="919">
        <f t="shared" si="23"/>
        <v>0</v>
      </c>
      <c r="P57" s="1049"/>
    </row>
    <row r="58" spans="1:16" ht="21.75" hidden="1" customHeight="1">
      <c r="A58" s="31"/>
      <c r="B58" s="981"/>
      <c r="C58" s="862"/>
      <c r="D58" s="7"/>
      <c r="E58" s="1014">
        <f t="shared" ref="E58:E60" ca="1" si="24">IFERROR((H58+K58)/(F58+J58),)</f>
        <v>0</v>
      </c>
      <c r="F58" s="1027">
        <v>0</v>
      </c>
      <c r="G58" s="7"/>
      <c r="H58" s="100">
        <f t="shared" ca="1" si="18"/>
        <v>0</v>
      </c>
      <c r="I58" s="1037">
        <v>6</v>
      </c>
      <c r="J58" s="7"/>
      <c r="K58" s="888">
        <f t="shared" si="20"/>
        <v>0</v>
      </c>
      <c r="L58" s="1027"/>
      <c r="M58" s="888">
        <f t="shared" ca="1" si="21"/>
        <v>0</v>
      </c>
      <c r="N58" s="1027">
        <f t="shared" si="22"/>
        <v>0</v>
      </c>
      <c r="O58" s="100">
        <f t="shared" ca="1" si="23"/>
        <v>0</v>
      </c>
      <c r="P58" s="1049"/>
    </row>
    <row r="59" spans="1:16" ht="21.75" hidden="1" customHeight="1">
      <c r="A59" s="31"/>
      <c r="B59" s="981"/>
      <c r="C59" s="862"/>
      <c r="D59" s="7"/>
      <c r="E59" s="1014">
        <f t="shared" ca="1" si="24"/>
        <v>0</v>
      </c>
      <c r="F59" s="1027">
        <v>0</v>
      </c>
      <c r="G59" s="7"/>
      <c r="H59" s="100">
        <f t="shared" ca="1" si="18"/>
        <v>0</v>
      </c>
      <c r="I59" s="1037">
        <v>23</v>
      </c>
      <c r="J59" s="7"/>
      <c r="K59" s="888">
        <f t="shared" si="20"/>
        <v>0</v>
      </c>
      <c r="L59" s="1027"/>
      <c r="M59" s="888">
        <f t="shared" ca="1" si="21"/>
        <v>0</v>
      </c>
      <c r="N59" s="1027">
        <f t="shared" si="22"/>
        <v>0</v>
      </c>
      <c r="O59" s="100">
        <f t="shared" ca="1" si="23"/>
        <v>0</v>
      </c>
      <c r="P59" s="1049"/>
    </row>
    <row r="60" spans="1:16" ht="21.75" hidden="1" customHeight="1">
      <c r="A60" s="31"/>
      <c r="B60" s="981"/>
      <c r="C60" s="862"/>
      <c r="D60" s="7"/>
      <c r="E60" s="1014">
        <f t="shared" ca="1" si="24"/>
        <v>0</v>
      </c>
      <c r="F60" s="1027">
        <v>0</v>
      </c>
      <c r="G60" s="287"/>
      <c r="H60" s="100">
        <f t="shared" ca="1" si="18"/>
        <v>0</v>
      </c>
      <c r="I60" s="1037">
        <v>26</v>
      </c>
      <c r="J60" s="7"/>
      <c r="K60" s="888">
        <f t="shared" si="20"/>
        <v>0</v>
      </c>
      <c r="L60" s="1027"/>
      <c r="M60" s="888">
        <f t="shared" ca="1" si="21"/>
        <v>0</v>
      </c>
      <c r="N60" s="1027">
        <f t="shared" si="22"/>
        <v>0</v>
      </c>
      <c r="O60" s="100">
        <f t="shared" ca="1" si="23"/>
        <v>0</v>
      </c>
      <c r="P60" s="1049"/>
    </row>
    <row r="61" spans="1:16" ht="21.75" hidden="1" customHeight="1">
      <c r="A61" s="31"/>
      <c r="B61" s="981"/>
      <c r="C61" s="862"/>
      <c r="D61" s="7"/>
      <c r="E61" s="1014"/>
      <c r="F61" s="1027">
        <v>0</v>
      </c>
      <c r="G61" s="7"/>
      <c r="H61" s="100">
        <f t="shared" si="18"/>
        <v>0</v>
      </c>
      <c r="I61" s="1037">
        <f t="shared" ref="I61" si="25">E61</f>
        <v>0</v>
      </c>
      <c r="J61" s="7"/>
      <c r="K61" s="888">
        <f t="shared" si="20"/>
        <v>0</v>
      </c>
      <c r="L61" s="1027"/>
      <c r="M61" s="888">
        <f t="shared" si="21"/>
        <v>0</v>
      </c>
      <c r="N61" s="1027">
        <f t="shared" si="22"/>
        <v>0</v>
      </c>
      <c r="O61" s="100">
        <f t="shared" si="23"/>
        <v>0</v>
      </c>
      <c r="P61" s="1049"/>
    </row>
    <row r="62" spans="1:16" ht="21.75" hidden="1" customHeight="1">
      <c r="A62" s="863"/>
      <c r="B62" s="982"/>
      <c r="C62" s="862"/>
      <c r="D62" s="7"/>
      <c r="E62" s="1015"/>
      <c r="F62" s="1027"/>
      <c r="G62" s="7"/>
      <c r="H62" s="100"/>
      <c r="I62" s="1037"/>
      <c r="J62" s="7"/>
      <c r="K62" s="888"/>
      <c r="L62" s="1027"/>
      <c r="M62" s="888"/>
      <c r="N62" s="1027"/>
      <c r="O62" s="100"/>
      <c r="P62" s="1049"/>
    </row>
    <row r="63" spans="1:16" ht="26.25" customHeight="1">
      <c r="A63" s="929" t="s">
        <v>136</v>
      </c>
      <c r="B63" s="997" t="s">
        <v>331</v>
      </c>
      <c r="C63" s="930" t="s">
        <v>208</v>
      </c>
      <c r="D63" s="931"/>
      <c r="E63" s="1010"/>
      <c r="F63" s="929">
        <v>17</v>
      </c>
      <c r="G63" s="931"/>
      <c r="H63" s="933">
        <f>SUM(H64:H66)</f>
        <v>120.59</v>
      </c>
      <c r="I63" s="1033"/>
      <c r="J63" s="932">
        <v>0</v>
      </c>
      <c r="K63" s="933">
        <f>SUM(K64:K66)</f>
        <v>51.5</v>
      </c>
      <c r="L63" s="929">
        <f>SUM(L64:L66)</f>
        <v>3</v>
      </c>
      <c r="M63" s="933">
        <f>SUM(M64:M66)</f>
        <v>77.25</v>
      </c>
      <c r="N63" s="929">
        <f>SUM(N64:N66)</f>
        <v>2</v>
      </c>
      <c r="O63" s="933">
        <f>SUM(O64:O66)</f>
        <v>94.84</v>
      </c>
      <c r="P63" s="1048"/>
    </row>
    <row r="64" spans="1:16" ht="21.75" customHeight="1">
      <c r="A64" s="899">
        <v>1</v>
      </c>
      <c r="B64" s="996" t="s">
        <v>333</v>
      </c>
      <c r="C64" s="900" t="s">
        <v>209</v>
      </c>
      <c r="D64" s="389"/>
      <c r="E64" s="1009">
        <v>20</v>
      </c>
      <c r="F64" s="912">
        <v>0</v>
      </c>
      <c r="G64" s="389" t="s">
        <v>25</v>
      </c>
      <c r="H64" s="919">
        <f>F64*E64</f>
        <v>0</v>
      </c>
      <c r="I64" s="1032">
        <v>2</v>
      </c>
      <c r="J64" s="389"/>
      <c r="K64" s="1023">
        <f>J64*I64</f>
        <v>0</v>
      </c>
      <c r="L64" s="912"/>
      <c r="M64" s="1023">
        <f>E64*L64</f>
        <v>0</v>
      </c>
      <c r="N64" s="912">
        <f>F64+J64-L64</f>
        <v>0</v>
      </c>
      <c r="O64" s="1023">
        <f>H64+K64-M64</f>
        <v>0</v>
      </c>
      <c r="P64" s="1049"/>
    </row>
    <row r="65" spans="1:16" ht="21.75" customHeight="1">
      <c r="A65" s="389">
        <v>2</v>
      </c>
      <c r="B65" s="1001" t="s">
        <v>334</v>
      </c>
      <c r="C65" s="900" t="s">
        <v>210</v>
      </c>
      <c r="D65" s="389"/>
      <c r="E65" s="1009">
        <v>25.75</v>
      </c>
      <c r="F65" s="912">
        <v>1</v>
      </c>
      <c r="G65" s="389" t="s">
        <v>25</v>
      </c>
      <c r="H65" s="919">
        <f t="shared" ref="H65:H77" si="26">F65*E65</f>
        <v>25.75</v>
      </c>
      <c r="I65" s="1032">
        <f t="shared" ref="I65:I77" si="27">E65</f>
        <v>25.75</v>
      </c>
      <c r="J65" s="910">
        <v>2</v>
      </c>
      <c r="K65" s="1023">
        <f t="shared" ref="K65:K77" si="28">J65*I65</f>
        <v>51.5</v>
      </c>
      <c r="L65" s="912">
        <v>3</v>
      </c>
      <c r="M65" s="1023">
        <f>L65*E65</f>
        <v>77.25</v>
      </c>
      <c r="N65" s="912">
        <f t="shared" ref="N65:N77" si="29">F65+J65-L65</f>
        <v>0</v>
      </c>
      <c r="O65" s="1023">
        <f t="shared" ref="O65:O77" si="30">H65+K65-M65</f>
        <v>0</v>
      </c>
      <c r="P65" s="1049"/>
    </row>
    <row r="66" spans="1:16" ht="21.75" customHeight="1">
      <c r="A66" s="389">
        <v>3</v>
      </c>
      <c r="B66" s="1001" t="s">
        <v>335</v>
      </c>
      <c r="C66" s="900" t="s">
        <v>211</v>
      </c>
      <c r="D66" s="389"/>
      <c r="E66" s="1009">
        <v>47.42</v>
      </c>
      <c r="F66" s="912">
        <v>2</v>
      </c>
      <c r="G66" s="389" t="s">
        <v>25</v>
      </c>
      <c r="H66" s="919">
        <f t="shared" si="26"/>
        <v>94.84</v>
      </c>
      <c r="I66" s="1032">
        <f t="shared" si="27"/>
        <v>47.42</v>
      </c>
      <c r="J66" s="389"/>
      <c r="K66" s="1023">
        <f t="shared" si="28"/>
        <v>0</v>
      </c>
      <c r="L66" s="912"/>
      <c r="M66" s="1023">
        <f t="shared" ref="M66:M77" si="31">E66*L66</f>
        <v>0</v>
      </c>
      <c r="N66" s="912">
        <f t="shared" si="29"/>
        <v>2</v>
      </c>
      <c r="O66" s="1023">
        <f t="shared" si="30"/>
        <v>94.84</v>
      </c>
      <c r="P66" s="1049"/>
    </row>
    <row r="67" spans="1:16" ht="24.75" customHeight="1">
      <c r="A67" s="926" t="s">
        <v>41</v>
      </c>
      <c r="B67" s="1002" t="s">
        <v>336</v>
      </c>
      <c r="C67" s="925" t="s">
        <v>212</v>
      </c>
      <c r="D67" s="928"/>
      <c r="E67" s="1016"/>
      <c r="F67" s="924"/>
      <c r="G67" s="926"/>
      <c r="H67" s="927">
        <f>SUM(H68:H69)</f>
        <v>0</v>
      </c>
      <c r="I67" s="1038"/>
      <c r="J67" s="926">
        <f>SUM(J68:J69)</f>
        <v>12</v>
      </c>
      <c r="K67" s="927">
        <f>SUM(K68:K69)</f>
        <v>330</v>
      </c>
      <c r="L67" s="924">
        <f>SUM(L68:L69)</f>
        <v>12</v>
      </c>
      <c r="M67" s="927">
        <f>SUM(M68:M69)</f>
        <v>330</v>
      </c>
      <c r="N67" s="924"/>
      <c r="O67" s="927">
        <f t="shared" si="30"/>
        <v>0</v>
      </c>
      <c r="P67" s="1052"/>
    </row>
    <row r="68" spans="1:16" ht="21.75" customHeight="1">
      <c r="A68" s="389">
        <v>1</v>
      </c>
      <c r="B68" s="1001" t="s">
        <v>337</v>
      </c>
      <c r="C68" s="900" t="s">
        <v>213</v>
      </c>
      <c r="D68" s="389"/>
      <c r="E68" s="1009">
        <v>27.5</v>
      </c>
      <c r="F68" s="912">
        <v>0</v>
      </c>
      <c r="G68" s="389" t="s">
        <v>221</v>
      </c>
      <c r="H68" s="919">
        <f t="shared" si="26"/>
        <v>0</v>
      </c>
      <c r="I68" s="1032">
        <f t="shared" si="27"/>
        <v>27.5</v>
      </c>
      <c r="J68" s="910">
        <v>12</v>
      </c>
      <c r="K68" s="1023">
        <f t="shared" si="28"/>
        <v>330</v>
      </c>
      <c r="L68" s="912">
        <v>12</v>
      </c>
      <c r="M68" s="1023">
        <f t="shared" si="31"/>
        <v>330</v>
      </c>
      <c r="N68" s="912">
        <f t="shared" si="29"/>
        <v>0</v>
      </c>
      <c r="O68" s="1023">
        <f t="shared" si="30"/>
        <v>0</v>
      </c>
      <c r="P68" s="1053"/>
    </row>
    <row r="69" spans="1:16" ht="21.75" hidden="1" customHeight="1">
      <c r="A69" s="1003"/>
      <c r="B69" s="1004"/>
      <c r="C69" s="895"/>
      <c r="D69" s="7"/>
      <c r="E69" s="1014"/>
      <c r="F69" s="1027">
        <v>0</v>
      </c>
      <c r="G69" s="7" t="s">
        <v>25</v>
      </c>
      <c r="H69" s="100">
        <f t="shared" si="26"/>
        <v>0</v>
      </c>
      <c r="I69" s="1037">
        <f t="shared" si="27"/>
        <v>0</v>
      </c>
      <c r="J69" s="7"/>
      <c r="K69" s="888">
        <f t="shared" si="28"/>
        <v>0</v>
      </c>
      <c r="L69" s="1027"/>
      <c r="M69" s="888">
        <f t="shared" si="31"/>
        <v>0</v>
      </c>
      <c r="N69" s="1027">
        <f t="shared" si="29"/>
        <v>0</v>
      </c>
      <c r="O69" s="888">
        <f t="shared" si="30"/>
        <v>0</v>
      </c>
      <c r="P69" s="1049"/>
    </row>
    <row r="70" spans="1:16" ht="25.5" customHeight="1">
      <c r="A70" s="926" t="s">
        <v>42</v>
      </c>
      <c r="B70" s="1002" t="s">
        <v>338</v>
      </c>
      <c r="C70" s="925" t="s">
        <v>214</v>
      </c>
      <c r="D70" s="926"/>
      <c r="E70" s="1016"/>
      <c r="F70" s="924">
        <v>1000</v>
      </c>
      <c r="G70" s="926"/>
      <c r="H70" s="927">
        <f>SUM(H71:H77)</f>
        <v>40</v>
      </c>
      <c r="I70" s="1038"/>
      <c r="J70" s="926">
        <f>SUM(J71:J88)</f>
        <v>83</v>
      </c>
      <c r="K70" s="927">
        <f>SUM(K71:K88)</f>
        <v>599.34</v>
      </c>
      <c r="L70" s="924">
        <f>SUM(L71:L88)</f>
        <v>80</v>
      </c>
      <c r="M70" s="927">
        <f>SUM(M71:M88)</f>
        <v>494.34000000000003</v>
      </c>
      <c r="N70" s="924">
        <f>SUM(N71:N77)</f>
        <v>1003</v>
      </c>
      <c r="O70" s="927">
        <f t="shared" si="30"/>
        <v>145</v>
      </c>
      <c r="P70" s="1054"/>
    </row>
    <row r="71" spans="1:16" ht="21.75" customHeight="1">
      <c r="A71" s="389">
        <v>1</v>
      </c>
      <c r="B71" s="1001" t="s">
        <v>340</v>
      </c>
      <c r="C71" s="900" t="s">
        <v>339</v>
      </c>
      <c r="D71" s="389"/>
      <c r="E71" s="1009">
        <v>30</v>
      </c>
      <c r="F71" s="912">
        <v>0</v>
      </c>
      <c r="G71" s="389" t="s">
        <v>221</v>
      </c>
      <c r="H71" s="919">
        <f t="shared" si="26"/>
        <v>0</v>
      </c>
      <c r="I71" s="1032">
        <f t="shared" si="27"/>
        <v>30</v>
      </c>
      <c r="J71" s="389"/>
      <c r="K71" s="1023">
        <f t="shared" si="28"/>
        <v>0</v>
      </c>
      <c r="L71" s="912"/>
      <c r="M71" s="1023">
        <f t="shared" si="31"/>
        <v>0</v>
      </c>
      <c r="N71" s="912">
        <f t="shared" si="29"/>
        <v>0</v>
      </c>
      <c r="O71" s="1023">
        <f t="shared" si="30"/>
        <v>0</v>
      </c>
      <c r="P71" s="1053"/>
    </row>
    <row r="72" spans="1:16" ht="21.75" customHeight="1">
      <c r="A72" s="389">
        <v>2</v>
      </c>
      <c r="B72" s="1001" t="s">
        <v>341</v>
      </c>
      <c r="C72" s="900" t="s">
        <v>215</v>
      </c>
      <c r="D72" s="389"/>
      <c r="E72" s="1009">
        <v>35</v>
      </c>
      <c r="F72" s="912">
        <v>0</v>
      </c>
      <c r="G72" s="389" t="s">
        <v>20</v>
      </c>
      <c r="H72" s="919">
        <f t="shared" si="26"/>
        <v>0</v>
      </c>
      <c r="I72" s="1032">
        <f t="shared" si="27"/>
        <v>35</v>
      </c>
      <c r="J72" s="389">
        <v>3</v>
      </c>
      <c r="K72" s="1023">
        <f t="shared" si="28"/>
        <v>105</v>
      </c>
      <c r="L72" s="912"/>
      <c r="M72" s="1023">
        <f t="shared" si="31"/>
        <v>0</v>
      </c>
      <c r="N72" s="912">
        <f t="shared" si="29"/>
        <v>3</v>
      </c>
      <c r="O72" s="1023">
        <f t="shared" si="30"/>
        <v>105</v>
      </c>
      <c r="P72" s="1053"/>
    </row>
    <row r="73" spans="1:16" ht="21.75" customHeight="1">
      <c r="A73" s="389">
        <v>3</v>
      </c>
      <c r="B73" s="1001" t="s">
        <v>342</v>
      </c>
      <c r="C73" s="900" t="s">
        <v>216</v>
      </c>
      <c r="D73" s="389"/>
      <c r="E73" s="1009">
        <v>15</v>
      </c>
      <c r="F73" s="912">
        <v>0</v>
      </c>
      <c r="G73" s="389" t="s">
        <v>151</v>
      </c>
      <c r="H73" s="919">
        <f t="shared" si="26"/>
        <v>0</v>
      </c>
      <c r="I73" s="1032">
        <f t="shared" si="27"/>
        <v>15</v>
      </c>
      <c r="J73" s="389"/>
      <c r="K73" s="1023">
        <f t="shared" si="28"/>
        <v>0</v>
      </c>
      <c r="L73" s="912"/>
      <c r="M73" s="1023">
        <f t="shared" si="31"/>
        <v>0</v>
      </c>
      <c r="N73" s="912">
        <f t="shared" si="29"/>
        <v>0</v>
      </c>
      <c r="O73" s="1023">
        <f t="shared" si="30"/>
        <v>0</v>
      </c>
      <c r="P73" s="1053"/>
    </row>
    <row r="74" spans="1:16" ht="21.75" customHeight="1">
      <c r="A74" s="389">
        <v>4</v>
      </c>
      <c r="B74" s="1001" t="s">
        <v>381</v>
      </c>
      <c r="C74" s="900" t="s">
        <v>217</v>
      </c>
      <c r="D74" s="389"/>
      <c r="E74" s="1009">
        <v>0.04</v>
      </c>
      <c r="F74" s="912">
        <v>1000</v>
      </c>
      <c r="G74" s="389" t="s">
        <v>222</v>
      </c>
      <c r="H74" s="919">
        <f t="shared" si="26"/>
        <v>40</v>
      </c>
      <c r="I74" s="1032">
        <f t="shared" si="27"/>
        <v>0.04</v>
      </c>
      <c r="J74" s="389"/>
      <c r="K74" s="1023">
        <f t="shared" si="28"/>
        <v>0</v>
      </c>
      <c r="L74" s="912"/>
      <c r="M74" s="1023">
        <f t="shared" si="31"/>
        <v>0</v>
      </c>
      <c r="N74" s="912">
        <f t="shared" si="29"/>
        <v>1000</v>
      </c>
      <c r="O74" s="1023">
        <f t="shared" si="30"/>
        <v>40</v>
      </c>
      <c r="P74" s="1053"/>
    </row>
    <row r="75" spans="1:16" ht="21.75" customHeight="1">
      <c r="A75" s="389">
        <v>5</v>
      </c>
      <c r="B75" s="1001" t="s">
        <v>343</v>
      </c>
      <c r="C75" s="900" t="s">
        <v>218</v>
      </c>
      <c r="D75" s="389"/>
      <c r="E75" s="1009">
        <v>2.25</v>
      </c>
      <c r="F75" s="912">
        <v>0</v>
      </c>
      <c r="G75" s="389" t="s">
        <v>223</v>
      </c>
      <c r="H75" s="919">
        <f t="shared" si="26"/>
        <v>0</v>
      </c>
      <c r="I75" s="1032">
        <f t="shared" si="27"/>
        <v>2.25</v>
      </c>
      <c r="J75" s="910">
        <v>50</v>
      </c>
      <c r="K75" s="1023">
        <f t="shared" si="28"/>
        <v>112.5</v>
      </c>
      <c r="L75" s="912">
        <v>50</v>
      </c>
      <c r="M75" s="1023">
        <f t="shared" si="31"/>
        <v>112.5</v>
      </c>
      <c r="N75" s="912">
        <f t="shared" si="29"/>
        <v>0</v>
      </c>
      <c r="O75" s="1023">
        <f t="shared" si="30"/>
        <v>0</v>
      </c>
      <c r="P75" s="1053"/>
    </row>
    <row r="76" spans="1:16" ht="21.75" customHeight="1">
      <c r="A76" s="389">
        <v>6</v>
      </c>
      <c r="B76" s="1001" t="s">
        <v>344</v>
      </c>
      <c r="C76" s="900" t="s">
        <v>219</v>
      </c>
      <c r="D76" s="389"/>
      <c r="E76" s="1009">
        <v>2.75</v>
      </c>
      <c r="F76" s="912"/>
      <c r="G76" s="389" t="s">
        <v>223</v>
      </c>
      <c r="H76" s="919">
        <f t="shared" si="26"/>
        <v>0</v>
      </c>
      <c r="I76" s="1032">
        <f t="shared" si="27"/>
        <v>2.75</v>
      </c>
      <c r="J76" s="389"/>
      <c r="K76" s="919">
        <f t="shared" si="28"/>
        <v>0</v>
      </c>
      <c r="L76" s="912"/>
      <c r="M76" s="1023">
        <f t="shared" si="31"/>
        <v>0</v>
      </c>
      <c r="N76" s="912">
        <f t="shared" si="29"/>
        <v>0</v>
      </c>
      <c r="O76" s="1023">
        <f t="shared" si="30"/>
        <v>0</v>
      </c>
      <c r="P76" s="1055"/>
    </row>
    <row r="77" spans="1:16" ht="21.75" customHeight="1">
      <c r="A77" s="389">
        <v>7</v>
      </c>
      <c r="B77" s="1001" t="s">
        <v>345</v>
      </c>
      <c r="C77" s="900" t="s">
        <v>220</v>
      </c>
      <c r="D77" s="389"/>
      <c r="E77" s="1009">
        <v>0.25</v>
      </c>
      <c r="F77" s="912"/>
      <c r="G77" s="389" t="s">
        <v>151</v>
      </c>
      <c r="H77" s="919">
        <f t="shared" si="26"/>
        <v>0</v>
      </c>
      <c r="I77" s="1032">
        <f t="shared" si="27"/>
        <v>0.25</v>
      </c>
      <c r="J77" s="389"/>
      <c r="K77" s="919">
        <f t="shared" si="28"/>
        <v>0</v>
      </c>
      <c r="L77" s="912"/>
      <c r="M77" s="1023">
        <f t="shared" si="31"/>
        <v>0</v>
      </c>
      <c r="N77" s="912">
        <f t="shared" si="29"/>
        <v>0</v>
      </c>
      <c r="O77" s="1023">
        <f t="shared" si="30"/>
        <v>0</v>
      </c>
      <c r="P77" s="1055"/>
    </row>
    <row r="78" spans="1:16" ht="26.25" customHeight="1">
      <c r="A78" s="926" t="s">
        <v>224</v>
      </c>
      <c r="B78" s="1002" t="s">
        <v>378</v>
      </c>
      <c r="C78" s="925" t="s">
        <v>225</v>
      </c>
      <c r="D78" s="926"/>
      <c r="E78" s="1016"/>
      <c r="F78" s="924">
        <v>32</v>
      </c>
      <c r="G78" s="926"/>
      <c r="H78" s="927">
        <f>SUM(H79:H88)</f>
        <v>368</v>
      </c>
      <c r="I78" s="1038"/>
      <c r="J78" s="926">
        <f t="shared" ref="J78:O78" si="32">SUM(J79:J88)</f>
        <v>15</v>
      </c>
      <c r="K78" s="927">
        <f t="shared" si="32"/>
        <v>190.92000000000002</v>
      </c>
      <c r="L78" s="924">
        <f t="shared" si="32"/>
        <v>15</v>
      </c>
      <c r="M78" s="927">
        <f t="shared" si="32"/>
        <v>190.92000000000002</v>
      </c>
      <c r="N78" s="924">
        <f t="shared" si="32"/>
        <v>40</v>
      </c>
      <c r="O78" s="927">
        <f t="shared" si="32"/>
        <v>368</v>
      </c>
      <c r="P78" s="1056"/>
    </row>
    <row r="79" spans="1:16" ht="21.75" customHeight="1">
      <c r="A79" s="389">
        <v>1</v>
      </c>
      <c r="B79" s="1001" t="s">
        <v>346</v>
      </c>
      <c r="C79" s="900" t="s">
        <v>248</v>
      </c>
      <c r="D79" s="910"/>
      <c r="E79" s="1009">
        <v>5</v>
      </c>
      <c r="F79" s="912"/>
      <c r="G79" s="389" t="s">
        <v>25</v>
      </c>
      <c r="H79" s="919">
        <f>E79*F79</f>
        <v>0</v>
      </c>
      <c r="I79" s="1032">
        <f>E79</f>
        <v>5</v>
      </c>
      <c r="J79" s="910">
        <v>2</v>
      </c>
      <c r="K79" s="1023">
        <f>I79*J79</f>
        <v>10</v>
      </c>
      <c r="L79" s="912">
        <v>2</v>
      </c>
      <c r="M79" s="1023">
        <f>L79*E79</f>
        <v>10</v>
      </c>
      <c r="N79" s="912">
        <f>F79+J79-L79</f>
        <v>0</v>
      </c>
      <c r="O79" s="1023">
        <f>H79+K79-M79</f>
        <v>0</v>
      </c>
      <c r="P79" s="1050"/>
    </row>
    <row r="80" spans="1:16" ht="21.75" customHeight="1">
      <c r="A80" s="899">
        <v>2</v>
      </c>
      <c r="B80" s="996" t="s">
        <v>347</v>
      </c>
      <c r="C80" s="900" t="s">
        <v>259</v>
      </c>
      <c r="D80" s="910"/>
      <c r="E80" s="1009">
        <v>0.5</v>
      </c>
      <c r="F80" s="912"/>
      <c r="G80" s="389" t="s">
        <v>25</v>
      </c>
      <c r="H80" s="919">
        <f>E80*F80</f>
        <v>0</v>
      </c>
      <c r="I80" s="1032">
        <f>E80</f>
        <v>0.5</v>
      </c>
      <c r="J80" s="910">
        <v>2</v>
      </c>
      <c r="K80" s="1023">
        <f>I80*J80</f>
        <v>1</v>
      </c>
      <c r="L80" s="912">
        <v>2</v>
      </c>
      <c r="M80" s="1023">
        <f>L80*E80</f>
        <v>1</v>
      </c>
      <c r="N80" s="912">
        <f>F80+J80-L80</f>
        <v>0</v>
      </c>
      <c r="O80" s="1023">
        <f>H80+K80-M80</f>
        <v>0</v>
      </c>
      <c r="P80" s="1050"/>
    </row>
    <row r="81" spans="1:16" ht="21.75" customHeight="1">
      <c r="A81" s="899">
        <v>3</v>
      </c>
      <c r="B81" s="996" t="s">
        <v>348</v>
      </c>
      <c r="C81" s="900" t="s">
        <v>263</v>
      </c>
      <c r="D81" s="910"/>
      <c r="E81" s="1009">
        <v>1.875</v>
      </c>
      <c r="F81" s="912"/>
      <c r="G81" s="389" t="s">
        <v>25</v>
      </c>
      <c r="H81" s="919">
        <f>E81*F81</f>
        <v>0</v>
      </c>
      <c r="I81" s="1032">
        <f>E81</f>
        <v>1.875</v>
      </c>
      <c r="J81" s="910">
        <v>2</v>
      </c>
      <c r="K81" s="1023">
        <f>I81*J81</f>
        <v>3.75</v>
      </c>
      <c r="L81" s="912">
        <v>2</v>
      </c>
      <c r="M81" s="1023">
        <f>L81*I81</f>
        <v>3.75</v>
      </c>
      <c r="N81" s="912">
        <f>F81+J81-L81</f>
        <v>0</v>
      </c>
      <c r="O81" s="1023">
        <f>H81+K81-M81</f>
        <v>0</v>
      </c>
      <c r="P81" s="1050"/>
    </row>
    <row r="82" spans="1:16" ht="21.75" customHeight="1">
      <c r="A82" s="899">
        <v>4</v>
      </c>
      <c r="B82" s="996" t="s">
        <v>349</v>
      </c>
      <c r="C82" s="900" t="s">
        <v>226</v>
      </c>
      <c r="D82" s="389"/>
      <c r="E82" s="1009">
        <v>10</v>
      </c>
      <c r="F82" s="912">
        <v>12</v>
      </c>
      <c r="G82" s="389" t="s">
        <v>25</v>
      </c>
      <c r="H82" s="919">
        <f t="shared" ref="H82:H86" si="33">E82*F82</f>
        <v>120</v>
      </c>
      <c r="I82" s="1032">
        <f t="shared" ref="I82:I86" si="34">E82</f>
        <v>10</v>
      </c>
      <c r="J82" s="910"/>
      <c r="K82" s="1023">
        <f t="shared" ref="K82:K86" si="35">I82*J82</f>
        <v>0</v>
      </c>
      <c r="L82" s="912"/>
      <c r="M82" s="1023">
        <f t="shared" ref="M82:M86" si="36">L82*I82</f>
        <v>0</v>
      </c>
      <c r="N82" s="912">
        <f t="shared" ref="N82:N87" si="37">F82+J82+L82</f>
        <v>12</v>
      </c>
      <c r="O82" s="1023">
        <f t="shared" ref="O82:O87" si="38">H82+K82-M82</f>
        <v>120</v>
      </c>
      <c r="P82" s="1050"/>
    </row>
    <row r="83" spans="1:16" ht="21.75" customHeight="1">
      <c r="A83" s="899">
        <v>5</v>
      </c>
      <c r="B83" s="996" t="s">
        <v>350</v>
      </c>
      <c r="C83" s="900" t="s">
        <v>227</v>
      </c>
      <c r="D83" s="389"/>
      <c r="E83" s="1009">
        <v>12</v>
      </c>
      <c r="F83" s="912">
        <v>12</v>
      </c>
      <c r="G83" s="389" t="s">
        <v>25</v>
      </c>
      <c r="H83" s="919">
        <f t="shared" si="33"/>
        <v>144</v>
      </c>
      <c r="I83" s="1032">
        <f t="shared" si="34"/>
        <v>12</v>
      </c>
      <c r="J83" s="910"/>
      <c r="K83" s="1023">
        <f t="shared" si="35"/>
        <v>0</v>
      </c>
      <c r="L83" s="912"/>
      <c r="M83" s="1023">
        <f t="shared" si="36"/>
        <v>0</v>
      </c>
      <c r="N83" s="912">
        <f t="shared" si="37"/>
        <v>12</v>
      </c>
      <c r="O83" s="1023">
        <f t="shared" si="38"/>
        <v>144</v>
      </c>
      <c r="P83" s="1050"/>
    </row>
    <row r="84" spans="1:16" ht="21.75" customHeight="1">
      <c r="A84" s="899">
        <v>6</v>
      </c>
      <c r="B84" s="996" t="s">
        <v>351</v>
      </c>
      <c r="C84" s="900" t="s">
        <v>228</v>
      </c>
      <c r="D84" s="389"/>
      <c r="E84" s="1009">
        <v>9</v>
      </c>
      <c r="F84" s="912">
        <v>6</v>
      </c>
      <c r="G84" s="389" t="s">
        <v>25</v>
      </c>
      <c r="H84" s="919">
        <f t="shared" si="33"/>
        <v>54</v>
      </c>
      <c r="I84" s="1032">
        <f t="shared" si="34"/>
        <v>9</v>
      </c>
      <c r="J84" s="910"/>
      <c r="K84" s="1023">
        <f t="shared" si="35"/>
        <v>0</v>
      </c>
      <c r="L84" s="912"/>
      <c r="M84" s="1023">
        <f t="shared" si="36"/>
        <v>0</v>
      </c>
      <c r="N84" s="912">
        <f t="shared" si="37"/>
        <v>6</v>
      </c>
      <c r="O84" s="1023">
        <f t="shared" si="38"/>
        <v>54</v>
      </c>
      <c r="P84" s="1050"/>
    </row>
    <row r="85" spans="1:16" ht="21.75" customHeight="1">
      <c r="A85" s="899">
        <v>7</v>
      </c>
      <c r="B85" s="996" t="s">
        <v>352</v>
      </c>
      <c r="C85" s="900" t="s">
        <v>229</v>
      </c>
      <c r="D85" s="389"/>
      <c r="E85" s="1009">
        <v>25</v>
      </c>
      <c r="F85" s="912">
        <v>2</v>
      </c>
      <c r="G85" s="389" t="s">
        <v>25</v>
      </c>
      <c r="H85" s="919">
        <f t="shared" si="33"/>
        <v>50</v>
      </c>
      <c r="I85" s="1032">
        <f t="shared" si="34"/>
        <v>25</v>
      </c>
      <c r="J85" s="910"/>
      <c r="K85" s="1023">
        <f t="shared" si="35"/>
        <v>0</v>
      </c>
      <c r="L85" s="912"/>
      <c r="M85" s="1023">
        <f t="shared" si="36"/>
        <v>0</v>
      </c>
      <c r="N85" s="912">
        <f t="shared" si="37"/>
        <v>2</v>
      </c>
      <c r="O85" s="1023">
        <f t="shared" si="38"/>
        <v>50</v>
      </c>
      <c r="P85" s="1050"/>
    </row>
    <row r="86" spans="1:16" ht="48" customHeight="1">
      <c r="A86" s="899">
        <v>8</v>
      </c>
      <c r="B86" s="996" t="s">
        <v>353</v>
      </c>
      <c r="C86" s="979" t="s">
        <v>262</v>
      </c>
      <c r="D86" s="389"/>
      <c r="E86" s="1009">
        <v>104.17</v>
      </c>
      <c r="F86" s="912"/>
      <c r="G86" s="389" t="s">
        <v>25</v>
      </c>
      <c r="H86" s="919">
        <f t="shared" si="33"/>
        <v>0</v>
      </c>
      <c r="I86" s="1032">
        <f t="shared" si="34"/>
        <v>104.17</v>
      </c>
      <c r="J86" s="910">
        <v>1</v>
      </c>
      <c r="K86" s="1023">
        <f t="shared" si="35"/>
        <v>104.17</v>
      </c>
      <c r="L86" s="912">
        <v>1</v>
      </c>
      <c r="M86" s="1023">
        <f t="shared" si="36"/>
        <v>104.17</v>
      </c>
      <c r="N86" s="912">
        <f>F86+J86-L86</f>
        <v>0</v>
      </c>
      <c r="O86" s="1023">
        <f t="shared" si="38"/>
        <v>0</v>
      </c>
      <c r="P86" s="1050"/>
    </row>
    <row r="87" spans="1:16" ht="21.75" customHeight="1">
      <c r="A87" s="899">
        <v>9</v>
      </c>
      <c r="B87" s="996" t="s">
        <v>354</v>
      </c>
      <c r="C87" s="900" t="s">
        <v>264</v>
      </c>
      <c r="D87" s="964"/>
      <c r="E87" s="1009">
        <v>15</v>
      </c>
      <c r="F87" s="912"/>
      <c r="G87" s="389" t="s">
        <v>25</v>
      </c>
      <c r="H87" s="919">
        <v>0</v>
      </c>
      <c r="I87" s="1032">
        <v>15</v>
      </c>
      <c r="J87" s="910">
        <v>4</v>
      </c>
      <c r="K87" s="1023">
        <v>60</v>
      </c>
      <c r="L87" s="912">
        <v>4</v>
      </c>
      <c r="M87" s="1023">
        <v>60</v>
      </c>
      <c r="N87" s="912">
        <f t="shared" si="37"/>
        <v>8</v>
      </c>
      <c r="O87" s="1023">
        <f t="shared" si="38"/>
        <v>0</v>
      </c>
      <c r="P87" s="1050"/>
    </row>
    <row r="88" spans="1:16" ht="28.5" customHeight="1">
      <c r="A88" s="899">
        <v>10</v>
      </c>
      <c r="B88" s="996" t="s">
        <v>392</v>
      </c>
      <c r="C88" s="900" t="s">
        <v>265</v>
      </c>
      <c r="D88" s="964"/>
      <c r="E88" s="1009">
        <v>3</v>
      </c>
      <c r="F88" s="912"/>
      <c r="G88" s="389" t="s">
        <v>25</v>
      </c>
      <c r="H88" s="1023">
        <v>0</v>
      </c>
      <c r="I88" s="1032">
        <v>3</v>
      </c>
      <c r="J88" s="910">
        <v>4</v>
      </c>
      <c r="K88" s="1023">
        <v>12</v>
      </c>
      <c r="L88" s="912">
        <v>4</v>
      </c>
      <c r="M88" s="1023">
        <v>12</v>
      </c>
      <c r="N88" s="912">
        <f t="shared" ref="N88:N90" si="39">F88+J88-L88</f>
        <v>0</v>
      </c>
      <c r="O88" s="1023">
        <f t="shared" ref="O88:O90" si="40">H88+K88-M88</f>
        <v>0</v>
      </c>
      <c r="P88" s="1050"/>
    </row>
    <row r="89" spans="1:16" ht="28.5" customHeight="1">
      <c r="A89" s="897">
        <v>11</v>
      </c>
      <c r="B89" s="996" t="s">
        <v>355</v>
      </c>
      <c r="C89" s="898" t="s">
        <v>279</v>
      </c>
      <c r="D89" s="938"/>
      <c r="E89" s="1017">
        <v>90</v>
      </c>
      <c r="F89" s="1028"/>
      <c r="G89" s="389" t="s">
        <v>25</v>
      </c>
      <c r="H89" s="1023">
        <v>0</v>
      </c>
      <c r="I89" s="1032">
        <f>E89</f>
        <v>90</v>
      </c>
      <c r="J89" s="938">
        <v>1</v>
      </c>
      <c r="K89" s="1023">
        <f>J89*I89</f>
        <v>90</v>
      </c>
      <c r="L89" s="1028">
        <v>1</v>
      </c>
      <c r="M89" s="1029">
        <f>L89*I89</f>
        <v>90</v>
      </c>
      <c r="N89" s="912">
        <f t="shared" si="39"/>
        <v>0</v>
      </c>
      <c r="O89" s="1023">
        <f t="shared" si="40"/>
        <v>0</v>
      </c>
      <c r="P89" s="1057"/>
    </row>
    <row r="90" spans="1:16" ht="28.5" customHeight="1">
      <c r="A90" s="897">
        <v>12</v>
      </c>
      <c r="B90" s="996" t="s">
        <v>356</v>
      </c>
      <c r="C90" s="898" t="s">
        <v>280</v>
      </c>
      <c r="D90" s="938"/>
      <c r="E90" s="1017">
        <v>160</v>
      </c>
      <c r="F90" s="1028"/>
      <c r="G90" s="389" t="s">
        <v>25</v>
      </c>
      <c r="H90" s="1023">
        <v>0</v>
      </c>
      <c r="I90" s="1032">
        <f>E90</f>
        <v>160</v>
      </c>
      <c r="J90" s="938">
        <v>1</v>
      </c>
      <c r="K90" s="1023">
        <f>J90*I90</f>
        <v>160</v>
      </c>
      <c r="L90" s="1028">
        <v>1</v>
      </c>
      <c r="M90" s="1029">
        <f>L90*I90</f>
        <v>160</v>
      </c>
      <c r="N90" s="912">
        <f t="shared" si="39"/>
        <v>0</v>
      </c>
      <c r="O90" s="1023">
        <f t="shared" si="40"/>
        <v>0</v>
      </c>
      <c r="P90" s="1057"/>
    </row>
    <row r="91" spans="1:16" ht="28.5" customHeight="1">
      <c r="A91" s="897"/>
      <c r="B91" s="996"/>
      <c r="C91" s="898"/>
      <c r="D91" s="938"/>
      <c r="E91" s="1017"/>
      <c r="F91" s="1028"/>
      <c r="G91" s="938"/>
      <c r="H91" s="1023">
        <v>0</v>
      </c>
      <c r="I91" s="1032"/>
      <c r="J91" s="938"/>
      <c r="K91" s="1023"/>
      <c r="L91" s="1028"/>
      <c r="M91" s="1029"/>
      <c r="N91" s="1028"/>
      <c r="O91" s="1029"/>
      <c r="P91" s="1057"/>
    </row>
    <row r="92" spans="1:16" ht="28.5" customHeight="1">
      <c r="A92" s="897"/>
      <c r="B92" s="1001"/>
      <c r="C92" s="900"/>
      <c r="D92" s="938"/>
      <c r="E92" s="1017"/>
      <c r="F92" s="1028"/>
      <c r="G92" s="938"/>
      <c r="H92" s="1023">
        <v>0</v>
      </c>
      <c r="I92" s="1032"/>
      <c r="J92" s="938"/>
      <c r="K92" s="1023"/>
      <c r="L92" s="1028"/>
      <c r="M92" s="1029"/>
      <c r="N92" s="1028"/>
      <c r="O92" s="1029"/>
      <c r="P92" s="1057"/>
    </row>
    <row r="93" spans="1:16" ht="27.75" customHeight="1">
      <c r="A93" s="920" t="s">
        <v>230</v>
      </c>
      <c r="B93" s="1002" t="s">
        <v>379</v>
      </c>
      <c r="C93" s="925" t="s">
        <v>231</v>
      </c>
      <c r="D93" s="922"/>
      <c r="E93" s="1018"/>
      <c r="F93" s="920">
        <v>0</v>
      </c>
      <c r="G93" s="922"/>
      <c r="H93" s="923">
        <f>SUM(H94:H118)</f>
        <v>0</v>
      </c>
      <c r="I93" s="1039"/>
      <c r="J93" s="922"/>
      <c r="K93" s="923">
        <f>SUM(K94:K118)</f>
        <v>1402.8839999999998</v>
      </c>
      <c r="L93" s="920"/>
      <c r="M93" s="923">
        <f>SUM(M94:M118)</f>
        <v>1402.8839999999998</v>
      </c>
      <c r="N93" s="920">
        <f>SUM(N94:N118)</f>
        <v>-3</v>
      </c>
      <c r="O93" s="923">
        <f>SUM(O96:O118)</f>
        <v>0</v>
      </c>
      <c r="P93" s="1058"/>
    </row>
    <row r="94" spans="1:16" ht="21.75" customHeight="1">
      <c r="A94" s="897">
        <v>1</v>
      </c>
      <c r="B94" s="996" t="s">
        <v>357</v>
      </c>
      <c r="C94" s="898" t="s">
        <v>246</v>
      </c>
      <c r="D94" s="889"/>
      <c r="E94" s="1017">
        <v>1.2818145563310068</v>
      </c>
      <c r="F94" s="1028">
        <v>0</v>
      </c>
      <c r="G94" s="939" t="s">
        <v>268</v>
      </c>
      <c r="H94" s="1029"/>
      <c r="I94" s="1040">
        <f t="shared" ref="I94:I118" si="41">E94</f>
        <v>1.2818145563310068</v>
      </c>
      <c r="J94" s="938">
        <v>501.5</v>
      </c>
      <c r="K94" s="1029">
        <f t="shared" ref="K94:K118" si="42">I94*J94</f>
        <v>642.82999999999993</v>
      </c>
      <c r="L94" s="1028">
        <v>501.5</v>
      </c>
      <c r="M94" s="1029">
        <f t="shared" ref="M94:M118" si="43">L94*I94</f>
        <v>642.82999999999993</v>
      </c>
      <c r="N94" s="1028">
        <f>F94+J94-L94</f>
        <v>0</v>
      </c>
      <c r="O94" s="1029">
        <f>N94*E94</f>
        <v>0</v>
      </c>
      <c r="P94" s="1059"/>
    </row>
    <row r="95" spans="1:16" ht="21.75" customHeight="1">
      <c r="A95" s="897">
        <v>2</v>
      </c>
      <c r="B95" s="996" t="s">
        <v>358</v>
      </c>
      <c r="C95" s="898" t="s">
        <v>247</v>
      </c>
      <c r="D95" s="889"/>
      <c r="E95" s="1017">
        <v>80</v>
      </c>
      <c r="F95" s="1028">
        <v>0</v>
      </c>
      <c r="G95" s="939" t="s">
        <v>285</v>
      </c>
      <c r="H95" s="1029"/>
      <c r="I95" s="1040">
        <f t="shared" si="41"/>
        <v>80</v>
      </c>
      <c r="J95" s="938">
        <v>5</v>
      </c>
      <c r="K95" s="1029">
        <f t="shared" si="42"/>
        <v>400</v>
      </c>
      <c r="L95" s="1028">
        <v>5</v>
      </c>
      <c r="M95" s="1029">
        <f t="shared" si="43"/>
        <v>400</v>
      </c>
      <c r="N95" s="1028">
        <f t="shared" ref="N95:N118" si="44">F95+J95-L95</f>
        <v>0</v>
      </c>
      <c r="O95" s="1029">
        <f t="shared" ref="O95:O118" si="45">N95*E95</f>
        <v>0</v>
      </c>
      <c r="P95" s="1059"/>
    </row>
    <row r="96" spans="1:16" ht="21.75" customHeight="1">
      <c r="A96" s="897">
        <v>3</v>
      </c>
      <c r="B96" s="996" t="s">
        <v>359</v>
      </c>
      <c r="C96" s="898" t="s">
        <v>249</v>
      </c>
      <c r="D96" s="889"/>
      <c r="E96" s="1017">
        <v>4</v>
      </c>
      <c r="F96" s="1028">
        <v>0</v>
      </c>
      <c r="G96" s="939" t="s">
        <v>269</v>
      </c>
      <c r="H96" s="1029"/>
      <c r="I96" s="1040">
        <f t="shared" si="41"/>
        <v>4</v>
      </c>
      <c r="J96" s="938">
        <v>6</v>
      </c>
      <c r="K96" s="1029">
        <f t="shared" si="42"/>
        <v>24</v>
      </c>
      <c r="L96" s="1028">
        <v>6</v>
      </c>
      <c r="M96" s="1029">
        <f t="shared" si="43"/>
        <v>24</v>
      </c>
      <c r="N96" s="1028">
        <f t="shared" si="44"/>
        <v>0</v>
      </c>
      <c r="O96" s="1029">
        <f t="shared" si="45"/>
        <v>0</v>
      </c>
      <c r="P96" s="1059"/>
    </row>
    <row r="97" spans="1:16" ht="21.75" customHeight="1">
      <c r="A97" s="897">
        <v>4</v>
      </c>
      <c r="B97" s="996" t="s">
        <v>360</v>
      </c>
      <c r="C97" s="898" t="s">
        <v>251</v>
      </c>
      <c r="D97" s="889"/>
      <c r="E97" s="1017"/>
      <c r="F97" s="1028">
        <v>0</v>
      </c>
      <c r="G97" s="939" t="s">
        <v>269</v>
      </c>
      <c r="H97" s="1029"/>
      <c r="I97" s="1040">
        <f t="shared" si="41"/>
        <v>0</v>
      </c>
      <c r="J97" s="938"/>
      <c r="K97" s="1029">
        <f t="shared" si="42"/>
        <v>0</v>
      </c>
      <c r="L97" s="1028">
        <v>1</v>
      </c>
      <c r="M97" s="1029">
        <f t="shared" si="43"/>
        <v>0</v>
      </c>
      <c r="N97" s="1028">
        <f t="shared" si="44"/>
        <v>-1</v>
      </c>
      <c r="O97" s="1029">
        <f t="shared" si="45"/>
        <v>0</v>
      </c>
      <c r="P97" s="1059"/>
    </row>
    <row r="98" spans="1:16" ht="21.75" customHeight="1">
      <c r="A98" s="897">
        <v>5</v>
      </c>
      <c r="B98" s="996" t="s">
        <v>361</v>
      </c>
      <c r="C98" s="898" t="s">
        <v>250</v>
      </c>
      <c r="D98" s="889"/>
      <c r="E98" s="1017"/>
      <c r="F98" s="1028">
        <v>0</v>
      </c>
      <c r="G98" s="939" t="s">
        <v>269</v>
      </c>
      <c r="H98" s="1029"/>
      <c r="I98" s="1040">
        <f t="shared" si="41"/>
        <v>0</v>
      </c>
      <c r="J98" s="938"/>
      <c r="K98" s="1029">
        <f t="shared" si="42"/>
        <v>0</v>
      </c>
      <c r="L98" s="1028">
        <v>1</v>
      </c>
      <c r="M98" s="1029">
        <f t="shared" si="43"/>
        <v>0</v>
      </c>
      <c r="N98" s="1028">
        <f t="shared" si="44"/>
        <v>-1</v>
      </c>
      <c r="O98" s="1029">
        <f t="shared" si="45"/>
        <v>0</v>
      </c>
      <c r="P98" s="1059"/>
    </row>
    <row r="99" spans="1:16" ht="21.75" customHeight="1">
      <c r="A99" s="897">
        <v>6</v>
      </c>
      <c r="B99" s="996" t="s">
        <v>362</v>
      </c>
      <c r="C99" s="898" t="s">
        <v>252</v>
      </c>
      <c r="D99" s="889"/>
      <c r="E99" s="1017"/>
      <c r="F99" s="1028">
        <v>0</v>
      </c>
      <c r="G99" s="939" t="s">
        <v>269</v>
      </c>
      <c r="H99" s="1029"/>
      <c r="I99" s="1040">
        <f t="shared" si="41"/>
        <v>0</v>
      </c>
      <c r="J99" s="938"/>
      <c r="K99" s="1029">
        <f t="shared" si="42"/>
        <v>0</v>
      </c>
      <c r="L99" s="1028">
        <v>1</v>
      </c>
      <c r="M99" s="1029">
        <f t="shared" si="43"/>
        <v>0</v>
      </c>
      <c r="N99" s="1028">
        <f t="shared" si="44"/>
        <v>-1</v>
      </c>
      <c r="O99" s="1029">
        <f t="shared" si="45"/>
        <v>0</v>
      </c>
      <c r="P99" s="1059"/>
    </row>
    <row r="100" spans="1:16" ht="21.75" customHeight="1">
      <c r="A100" s="897">
        <v>7</v>
      </c>
      <c r="B100" s="996" t="s">
        <v>363</v>
      </c>
      <c r="C100" s="898" t="s">
        <v>266</v>
      </c>
      <c r="D100" s="889"/>
      <c r="E100" s="1017">
        <v>17.5</v>
      </c>
      <c r="F100" s="1028"/>
      <c r="G100" s="939" t="s">
        <v>281</v>
      </c>
      <c r="H100" s="1029"/>
      <c r="I100" s="1040">
        <f t="shared" si="41"/>
        <v>17.5</v>
      </c>
      <c r="J100" s="938">
        <v>1</v>
      </c>
      <c r="K100" s="1029">
        <f t="shared" si="42"/>
        <v>17.5</v>
      </c>
      <c r="L100" s="1028">
        <v>1</v>
      </c>
      <c r="M100" s="1029">
        <f t="shared" si="43"/>
        <v>17.5</v>
      </c>
      <c r="N100" s="1028">
        <f t="shared" si="44"/>
        <v>0</v>
      </c>
      <c r="O100" s="1029">
        <f t="shared" si="45"/>
        <v>0</v>
      </c>
      <c r="P100" s="1059"/>
    </row>
    <row r="101" spans="1:16" ht="21.75" customHeight="1">
      <c r="A101" s="897">
        <v>8</v>
      </c>
      <c r="B101" s="996" t="s">
        <v>363</v>
      </c>
      <c r="C101" s="898" t="s">
        <v>266</v>
      </c>
      <c r="D101" s="889"/>
      <c r="E101" s="1017">
        <v>38.75</v>
      </c>
      <c r="F101" s="1028"/>
      <c r="G101" s="939" t="s">
        <v>281</v>
      </c>
      <c r="H101" s="1029"/>
      <c r="I101" s="1040">
        <f t="shared" si="41"/>
        <v>38.75</v>
      </c>
      <c r="J101" s="938">
        <v>1</v>
      </c>
      <c r="K101" s="1029">
        <f t="shared" si="42"/>
        <v>38.75</v>
      </c>
      <c r="L101" s="1028">
        <v>1</v>
      </c>
      <c r="M101" s="1029">
        <f t="shared" si="43"/>
        <v>38.75</v>
      </c>
      <c r="N101" s="1028">
        <f t="shared" si="44"/>
        <v>0</v>
      </c>
      <c r="O101" s="1029">
        <f t="shared" si="45"/>
        <v>0</v>
      </c>
      <c r="P101" s="1059"/>
    </row>
    <row r="102" spans="1:16" ht="21.75" customHeight="1">
      <c r="A102" s="897">
        <v>9</v>
      </c>
      <c r="B102" s="996" t="s">
        <v>364</v>
      </c>
      <c r="C102" s="898" t="s">
        <v>282</v>
      </c>
      <c r="D102" s="889"/>
      <c r="E102" s="1017">
        <v>60</v>
      </c>
      <c r="F102" s="1028"/>
      <c r="G102" s="939" t="s">
        <v>257</v>
      </c>
      <c r="H102" s="1029"/>
      <c r="I102" s="1040">
        <f t="shared" si="41"/>
        <v>60</v>
      </c>
      <c r="J102" s="938">
        <v>2</v>
      </c>
      <c r="K102" s="1029">
        <f t="shared" si="42"/>
        <v>120</v>
      </c>
      <c r="L102" s="1028">
        <v>2</v>
      </c>
      <c r="M102" s="1029">
        <f t="shared" si="43"/>
        <v>120</v>
      </c>
      <c r="N102" s="1028">
        <f t="shared" si="44"/>
        <v>0</v>
      </c>
      <c r="O102" s="1029">
        <f t="shared" si="45"/>
        <v>0</v>
      </c>
      <c r="P102" s="1059"/>
    </row>
    <row r="103" spans="1:16" ht="21.75" customHeight="1">
      <c r="A103" s="897">
        <v>10</v>
      </c>
      <c r="B103" s="996" t="s">
        <v>365</v>
      </c>
      <c r="C103" s="898" t="s">
        <v>274</v>
      </c>
      <c r="D103" s="889"/>
      <c r="E103" s="1017">
        <v>3.75</v>
      </c>
      <c r="F103" s="1028"/>
      <c r="G103" s="939" t="s">
        <v>275</v>
      </c>
      <c r="H103" s="1029"/>
      <c r="I103" s="1040">
        <f t="shared" si="41"/>
        <v>3.75</v>
      </c>
      <c r="J103" s="938">
        <v>1</v>
      </c>
      <c r="K103" s="1029">
        <f t="shared" si="42"/>
        <v>3.75</v>
      </c>
      <c r="L103" s="1028">
        <v>1</v>
      </c>
      <c r="M103" s="1029">
        <f t="shared" si="43"/>
        <v>3.75</v>
      </c>
      <c r="N103" s="1028">
        <f t="shared" si="44"/>
        <v>0</v>
      </c>
      <c r="O103" s="1029">
        <f t="shared" si="45"/>
        <v>0</v>
      </c>
      <c r="P103" s="1059"/>
    </row>
    <row r="104" spans="1:16" ht="21.75" customHeight="1">
      <c r="A104" s="897">
        <v>11</v>
      </c>
      <c r="B104" s="996" t="s">
        <v>366</v>
      </c>
      <c r="C104" s="898" t="s">
        <v>283</v>
      </c>
      <c r="D104" s="889"/>
      <c r="E104" s="1017">
        <v>0.125</v>
      </c>
      <c r="F104" s="1028"/>
      <c r="G104" s="939" t="s">
        <v>284</v>
      </c>
      <c r="H104" s="1029"/>
      <c r="I104" s="1040">
        <f t="shared" si="41"/>
        <v>0.125</v>
      </c>
      <c r="J104" s="938">
        <v>2</v>
      </c>
      <c r="K104" s="1029">
        <f t="shared" si="42"/>
        <v>0.25</v>
      </c>
      <c r="L104" s="1028">
        <v>2</v>
      </c>
      <c r="M104" s="1029">
        <f t="shared" si="43"/>
        <v>0.25</v>
      </c>
      <c r="N104" s="1028">
        <f t="shared" si="44"/>
        <v>0</v>
      </c>
      <c r="O104" s="1029">
        <f t="shared" si="45"/>
        <v>0</v>
      </c>
      <c r="P104" s="1059"/>
    </row>
    <row r="105" spans="1:16" ht="21.75" customHeight="1">
      <c r="A105" s="897">
        <v>12</v>
      </c>
      <c r="B105" s="996" t="s">
        <v>367</v>
      </c>
      <c r="C105" s="898" t="s">
        <v>276</v>
      </c>
      <c r="D105" s="889"/>
      <c r="E105" s="1017">
        <v>23.5</v>
      </c>
      <c r="F105" s="1028"/>
      <c r="G105" s="939" t="s">
        <v>269</v>
      </c>
      <c r="H105" s="1029"/>
      <c r="I105" s="1040">
        <f t="shared" si="41"/>
        <v>23.5</v>
      </c>
      <c r="J105" s="938">
        <v>2</v>
      </c>
      <c r="K105" s="1029">
        <f t="shared" si="42"/>
        <v>47</v>
      </c>
      <c r="L105" s="1028">
        <v>2</v>
      </c>
      <c r="M105" s="1029">
        <f t="shared" si="43"/>
        <v>47</v>
      </c>
      <c r="N105" s="1028">
        <f t="shared" si="44"/>
        <v>0</v>
      </c>
      <c r="O105" s="1029">
        <f t="shared" si="45"/>
        <v>0</v>
      </c>
      <c r="P105" s="1059"/>
    </row>
    <row r="106" spans="1:16" ht="21.75" customHeight="1">
      <c r="A106" s="897">
        <v>13</v>
      </c>
      <c r="B106" s="996" t="s">
        <v>368</v>
      </c>
      <c r="C106" s="898" t="s">
        <v>253</v>
      </c>
      <c r="D106" s="889"/>
      <c r="E106" s="1017">
        <v>1.75</v>
      </c>
      <c r="F106" s="1028">
        <v>0</v>
      </c>
      <c r="G106" s="939" t="s">
        <v>152</v>
      </c>
      <c r="H106" s="1029"/>
      <c r="I106" s="1040">
        <f t="shared" si="41"/>
        <v>1.75</v>
      </c>
      <c r="J106" s="938">
        <v>3</v>
      </c>
      <c r="K106" s="1029">
        <f t="shared" si="42"/>
        <v>5.25</v>
      </c>
      <c r="L106" s="1028">
        <v>3</v>
      </c>
      <c r="M106" s="1029">
        <f t="shared" si="43"/>
        <v>5.25</v>
      </c>
      <c r="N106" s="1028">
        <f t="shared" si="44"/>
        <v>0</v>
      </c>
      <c r="O106" s="1029">
        <f t="shared" si="45"/>
        <v>0</v>
      </c>
      <c r="P106" s="1059"/>
    </row>
    <row r="107" spans="1:16" ht="21.75" customHeight="1">
      <c r="A107" s="897">
        <v>14</v>
      </c>
      <c r="B107" s="996" t="s">
        <v>369</v>
      </c>
      <c r="C107" s="898" t="s">
        <v>254</v>
      </c>
      <c r="D107" s="889"/>
      <c r="E107" s="1017">
        <v>5.5</v>
      </c>
      <c r="F107" s="1028">
        <v>0</v>
      </c>
      <c r="G107" s="939" t="s">
        <v>23</v>
      </c>
      <c r="H107" s="1029"/>
      <c r="I107" s="1040">
        <f t="shared" si="41"/>
        <v>5.5</v>
      </c>
      <c r="J107" s="938">
        <v>9.6</v>
      </c>
      <c r="K107" s="1029">
        <f t="shared" si="42"/>
        <v>52.8</v>
      </c>
      <c r="L107" s="1028">
        <v>9.6</v>
      </c>
      <c r="M107" s="1029">
        <f t="shared" si="43"/>
        <v>52.8</v>
      </c>
      <c r="N107" s="1028">
        <f t="shared" si="44"/>
        <v>0</v>
      </c>
      <c r="O107" s="1029">
        <f t="shared" si="45"/>
        <v>0</v>
      </c>
      <c r="P107" s="1059"/>
    </row>
    <row r="108" spans="1:16" ht="21.75" customHeight="1">
      <c r="A108" s="897">
        <v>15</v>
      </c>
      <c r="B108" s="996" t="s">
        <v>370</v>
      </c>
      <c r="C108" s="898" t="s">
        <v>255</v>
      </c>
      <c r="D108" s="889"/>
      <c r="E108" s="1017">
        <v>0.75</v>
      </c>
      <c r="F108" s="1028">
        <v>0</v>
      </c>
      <c r="G108" s="939" t="s">
        <v>256</v>
      </c>
      <c r="H108" s="1029"/>
      <c r="I108" s="1040">
        <f t="shared" si="41"/>
        <v>0.75</v>
      </c>
      <c r="J108" s="938">
        <v>31</v>
      </c>
      <c r="K108" s="1029">
        <f t="shared" si="42"/>
        <v>23.25</v>
      </c>
      <c r="L108" s="1028">
        <v>31</v>
      </c>
      <c r="M108" s="1029">
        <f t="shared" si="43"/>
        <v>23.25</v>
      </c>
      <c r="N108" s="1028">
        <f t="shared" si="44"/>
        <v>0</v>
      </c>
      <c r="O108" s="1029">
        <f t="shared" si="45"/>
        <v>0</v>
      </c>
      <c r="P108" s="1059"/>
    </row>
    <row r="109" spans="1:16" ht="21.75" customHeight="1">
      <c r="A109" s="897">
        <v>16</v>
      </c>
      <c r="B109" s="996" t="s">
        <v>371</v>
      </c>
      <c r="C109" s="900" t="s">
        <v>258</v>
      </c>
      <c r="D109" s="896"/>
      <c r="E109" s="1009">
        <v>0.1</v>
      </c>
      <c r="F109" s="912">
        <v>0</v>
      </c>
      <c r="G109" s="389" t="s">
        <v>152</v>
      </c>
      <c r="H109" s="1023"/>
      <c r="I109" s="1032">
        <f t="shared" si="41"/>
        <v>0.1</v>
      </c>
      <c r="J109" s="910">
        <v>30</v>
      </c>
      <c r="K109" s="1023">
        <f t="shared" si="42"/>
        <v>3</v>
      </c>
      <c r="L109" s="912">
        <v>30</v>
      </c>
      <c r="M109" s="1023">
        <f t="shared" si="43"/>
        <v>3</v>
      </c>
      <c r="N109" s="912">
        <f t="shared" si="44"/>
        <v>0</v>
      </c>
      <c r="O109" s="1023">
        <f t="shared" si="45"/>
        <v>0</v>
      </c>
      <c r="P109" s="1060"/>
    </row>
    <row r="110" spans="1:16" ht="21.75" customHeight="1">
      <c r="A110" s="897">
        <v>17</v>
      </c>
      <c r="B110" s="996" t="s">
        <v>372</v>
      </c>
      <c r="C110" s="898" t="s">
        <v>260</v>
      </c>
      <c r="D110" s="889"/>
      <c r="E110" s="1017">
        <v>8</v>
      </c>
      <c r="F110" s="1028">
        <v>0</v>
      </c>
      <c r="G110" s="939" t="s">
        <v>269</v>
      </c>
      <c r="H110" s="1029"/>
      <c r="I110" s="1040">
        <f t="shared" si="41"/>
        <v>8</v>
      </c>
      <c r="J110" s="938">
        <v>1</v>
      </c>
      <c r="K110" s="1029">
        <f t="shared" si="42"/>
        <v>8</v>
      </c>
      <c r="L110" s="1028">
        <v>1</v>
      </c>
      <c r="M110" s="1029">
        <f t="shared" si="43"/>
        <v>8</v>
      </c>
      <c r="N110" s="1028">
        <f t="shared" si="44"/>
        <v>0</v>
      </c>
      <c r="O110" s="1029">
        <f t="shared" si="45"/>
        <v>0</v>
      </c>
      <c r="P110" s="1059"/>
    </row>
    <row r="111" spans="1:16" ht="21.75" customHeight="1">
      <c r="A111" s="897">
        <v>18</v>
      </c>
      <c r="B111" s="996" t="s">
        <v>320</v>
      </c>
      <c r="C111" s="898" t="s">
        <v>261</v>
      </c>
      <c r="D111" s="889"/>
      <c r="E111" s="1017">
        <v>1.5</v>
      </c>
      <c r="F111" s="1028">
        <v>0</v>
      </c>
      <c r="G111" s="939" t="s">
        <v>270</v>
      </c>
      <c r="H111" s="1029"/>
      <c r="I111" s="1040">
        <f t="shared" si="41"/>
        <v>1.5</v>
      </c>
      <c r="J111" s="938">
        <v>1</v>
      </c>
      <c r="K111" s="1029">
        <f t="shared" si="42"/>
        <v>1.5</v>
      </c>
      <c r="L111" s="1028">
        <v>1</v>
      </c>
      <c r="M111" s="1029">
        <f t="shared" si="43"/>
        <v>1.5</v>
      </c>
      <c r="N111" s="1028">
        <f t="shared" si="44"/>
        <v>0</v>
      </c>
      <c r="O111" s="1029">
        <f t="shared" si="45"/>
        <v>0</v>
      </c>
      <c r="P111" s="1059"/>
    </row>
    <row r="112" spans="1:16" ht="21.75" customHeight="1">
      <c r="A112" s="897">
        <v>19</v>
      </c>
      <c r="B112" s="996" t="s">
        <v>373</v>
      </c>
      <c r="C112" s="898" t="s">
        <v>267</v>
      </c>
      <c r="D112" s="889"/>
      <c r="E112" s="1017">
        <v>1.4179999999999999</v>
      </c>
      <c r="F112" s="1028">
        <v>0</v>
      </c>
      <c r="G112" s="939" t="s">
        <v>268</v>
      </c>
      <c r="H112" s="1029"/>
      <c r="I112" s="1040">
        <f t="shared" si="41"/>
        <v>1.4179999999999999</v>
      </c>
      <c r="J112" s="938">
        <v>3</v>
      </c>
      <c r="K112" s="1029">
        <f t="shared" si="42"/>
        <v>4.2539999999999996</v>
      </c>
      <c r="L112" s="1028">
        <v>3</v>
      </c>
      <c r="M112" s="1029">
        <f t="shared" si="43"/>
        <v>4.2539999999999996</v>
      </c>
      <c r="N112" s="1028">
        <f t="shared" si="44"/>
        <v>0</v>
      </c>
      <c r="O112" s="1029">
        <f t="shared" si="45"/>
        <v>0</v>
      </c>
      <c r="P112" s="1059"/>
    </row>
    <row r="113" spans="1:101" ht="21.75" customHeight="1">
      <c r="A113" s="897">
        <v>20</v>
      </c>
      <c r="B113" s="996" t="s">
        <v>374</v>
      </c>
      <c r="C113" s="898" t="s">
        <v>271</v>
      </c>
      <c r="D113" s="889"/>
      <c r="E113" s="1017"/>
      <c r="F113" s="1028">
        <v>0</v>
      </c>
      <c r="G113" s="939" t="s">
        <v>272</v>
      </c>
      <c r="H113" s="1029"/>
      <c r="I113" s="1040">
        <v>2.25</v>
      </c>
      <c r="J113" s="938">
        <v>1</v>
      </c>
      <c r="K113" s="1029">
        <f t="shared" si="42"/>
        <v>2.25</v>
      </c>
      <c r="L113" s="1028">
        <v>1</v>
      </c>
      <c r="M113" s="1029">
        <f t="shared" si="43"/>
        <v>2.25</v>
      </c>
      <c r="N113" s="1028">
        <f t="shared" si="44"/>
        <v>0</v>
      </c>
      <c r="O113" s="1029">
        <f t="shared" si="45"/>
        <v>0</v>
      </c>
      <c r="P113" s="1059"/>
    </row>
    <row r="114" spans="1:101" ht="21.75" customHeight="1">
      <c r="A114" s="897">
        <v>21</v>
      </c>
      <c r="B114" s="996" t="s">
        <v>375</v>
      </c>
      <c r="C114" s="898" t="s">
        <v>273</v>
      </c>
      <c r="D114" s="889"/>
      <c r="E114" s="1017">
        <v>4.25</v>
      </c>
      <c r="F114" s="1028">
        <v>0</v>
      </c>
      <c r="G114" s="939" t="s">
        <v>269</v>
      </c>
      <c r="H114" s="1029"/>
      <c r="I114" s="1040">
        <f>E114</f>
        <v>4.25</v>
      </c>
      <c r="J114" s="938">
        <v>2</v>
      </c>
      <c r="K114" s="1029">
        <f t="shared" si="42"/>
        <v>8.5</v>
      </c>
      <c r="L114" s="1028">
        <v>2</v>
      </c>
      <c r="M114" s="1029">
        <f t="shared" si="43"/>
        <v>8.5</v>
      </c>
      <c r="N114" s="1028">
        <f t="shared" si="44"/>
        <v>0</v>
      </c>
      <c r="O114" s="1029">
        <f t="shared" si="45"/>
        <v>0</v>
      </c>
      <c r="P114" s="1059"/>
    </row>
    <row r="115" spans="1:101" ht="21.75" hidden="1" customHeight="1">
      <c r="A115" s="897"/>
      <c r="B115" s="983"/>
      <c r="C115" s="898"/>
      <c r="D115" s="889"/>
      <c r="E115" s="1017"/>
      <c r="F115" s="1028">
        <v>0</v>
      </c>
      <c r="G115" s="939" t="s">
        <v>275</v>
      </c>
      <c r="H115" s="1029"/>
      <c r="I115" s="1040">
        <f>E115</f>
        <v>0</v>
      </c>
      <c r="J115" s="938"/>
      <c r="K115" s="1029">
        <f t="shared" si="42"/>
        <v>0</v>
      </c>
      <c r="L115" s="1028"/>
      <c r="M115" s="1029">
        <f t="shared" si="43"/>
        <v>0</v>
      </c>
      <c r="N115" s="1028">
        <f t="shared" si="44"/>
        <v>0</v>
      </c>
      <c r="O115" s="1029">
        <f t="shared" si="45"/>
        <v>0</v>
      </c>
      <c r="P115" s="1059"/>
    </row>
    <row r="116" spans="1:101" ht="18" hidden="1" customHeight="1">
      <c r="A116" s="897"/>
      <c r="B116" s="983"/>
      <c r="C116" s="898"/>
      <c r="D116" s="889"/>
      <c r="E116" s="1017"/>
      <c r="F116" s="1028">
        <v>0</v>
      </c>
      <c r="G116" s="939" t="s">
        <v>232</v>
      </c>
      <c r="H116" s="1029"/>
      <c r="I116" s="1040">
        <f t="shared" si="41"/>
        <v>0</v>
      </c>
      <c r="J116" s="938"/>
      <c r="K116" s="1029">
        <f t="shared" si="42"/>
        <v>0</v>
      </c>
      <c r="L116" s="1028"/>
      <c r="M116" s="1029">
        <f t="shared" si="43"/>
        <v>0</v>
      </c>
      <c r="N116" s="1028">
        <f t="shared" si="44"/>
        <v>0</v>
      </c>
      <c r="O116" s="1029">
        <f t="shared" si="45"/>
        <v>0</v>
      </c>
      <c r="P116" s="1059"/>
    </row>
    <row r="117" spans="1:101" ht="18" hidden="1" customHeight="1">
      <c r="A117" s="897"/>
      <c r="B117" s="983"/>
      <c r="C117" s="898"/>
      <c r="D117" s="889"/>
      <c r="E117" s="1017"/>
      <c r="F117" s="1028">
        <v>0</v>
      </c>
      <c r="G117" s="939" t="s">
        <v>269</v>
      </c>
      <c r="H117" s="1029"/>
      <c r="I117" s="1040">
        <f t="shared" si="41"/>
        <v>0</v>
      </c>
      <c r="J117" s="938"/>
      <c r="K117" s="1029">
        <f t="shared" si="42"/>
        <v>0</v>
      </c>
      <c r="L117" s="1028"/>
      <c r="M117" s="1029">
        <f t="shared" si="43"/>
        <v>0</v>
      </c>
      <c r="N117" s="1028">
        <f t="shared" si="44"/>
        <v>0</v>
      </c>
      <c r="O117" s="1029">
        <f t="shared" si="45"/>
        <v>0</v>
      </c>
      <c r="P117" s="1059"/>
    </row>
    <row r="118" spans="1:101" ht="18" hidden="1" customHeight="1">
      <c r="A118" s="897"/>
      <c r="B118" s="983"/>
      <c r="C118" s="898"/>
      <c r="D118" s="889"/>
      <c r="E118" s="1017"/>
      <c r="F118" s="1028">
        <v>0</v>
      </c>
      <c r="G118" s="939" t="s">
        <v>257</v>
      </c>
      <c r="H118" s="1029"/>
      <c r="I118" s="1040">
        <f t="shared" si="41"/>
        <v>0</v>
      </c>
      <c r="J118" s="938"/>
      <c r="K118" s="1029">
        <f t="shared" si="42"/>
        <v>0</v>
      </c>
      <c r="L118" s="1028"/>
      <c r="M118" s="1029">
        <f t="shared" si="43"/>
        <v>0</v>
      </c>
      <c r="N118" s="1028">
        <f t="shared" si="44"/>
        <v>0</v>
      </c>
      <c r="O118" s="1029">
        <f t="shared" si="45"/>
        <v>0</v>
      </c>
      <c r="P118" s="1059"/>
    </row>
    <row r="119" spans="1:101" ht="30" customHeight="1" thickBot="1">
      <c r="A119" s="940"/>
      <c r="B119" s="984"/>
      <c r="C119" s="941" t="s">
        <v>83</v>
      </c>
      <c r="D119" s="942"/>
      <c r="E119" s="1019"/>
      <c r="F119" s="940"/>
      <c r="G119" s="942"/>
      <c r="H119" s="1030">
        <f ca="1">H93+H78+H70+H67+H63+H46+H21+H7</f>
        <v>15959.3</v>
      </c>
      <c r="I119" s="1041"/>
      <c r="J119" s="941"/>
      <c r="K119" s="1030">
        <f>K93+K78+K70+K67+K63+K46+K21+K7</f>
        <v>3086.1439999999998</v>
      </c>
      <c r="L119" s="940"/>
      <c r="M119" s="1030">
        <f ca="1">M93+M78+M70+M67+M63+M46+M21+M7</f>
        <v>3335.884</v>
      </c>
      <c r="N119" s="940"/>
      <c r="O119" s="1030">
        <f ca="1">O93+O78+O70+O67+O63+O46+O21+O7</f>
        <v>15709.560000000001</v>
      </c>
      <c r="P119" s="1061"/>
    </row>
    <row r="120" spans="1:101" ht="20.25" customHeight="1" thickBot="1">
      <c r="A120" s="1062"/>
      <c r="B120" s="873"/>
      <c r="C120" s="873"/>
      <c r="D120" s="873"/>
      <c r="E120" s="873"/>
      <c r="F120" s="873"/>
      <c r="G120" s="873"/>
      <c r="H120" s="873"/>
      <c r="I120" s="873"/>
      <c r="J120" s="873"/>
      <c r="K120" s="873"/>
      <c r="L120" s="873"/>
      <c r="M120" s="873"/>
      <c r="N120" s="873"/>
      <c r="O120" s="873"/>
      <c r="P120" s="1063"/>
      <c r="S120" s="890"/>
    </row>
    <row r="121" spans="1:101" ht="54" customHeight="1" thickBot="1">
      <c r="A121" s="943" t="s">
        <v>161</v>
      </c>
      <c r="B121" s="985"/>
      <c r="C121" s="944" t="s">
        <v>160</v>
      </c>
      <c r="D121" s="945"/>
      <c r="E121" s="960" t="s">
        <v>156</v>
      </c>
      <c r="F121" s="1290" t="s">
        <v>157</v>
      </c>
      <c r="G121" s="1291"/>
      <c r="H121" s="946" t="s">
        <v>158</v>
      </c>
      <c r="I121" s="1292" t="s">
        <v>159</v>
      </c>
      <c r="J121" s="1293"/>
      <c r="K121" s="870"/>
      <c r="L121" s="871"/>
      <c r="M121" s="870"/>
      <c r="N121" s="872"/>
      <c r="O121" s="870"/>
      <c r="P121" s="868"/>
      <c r="S121" s="890"/>
    </row>
    <row r="122" spans="1:101" s="99" customFormat="1" ht="26.25" customHeight="1">
      <c r="A122" s="947">
        <v>1</v>
      </c>
      <c r="B122" s="998" t="s">
        <v>376</v>
      </c>
      <c r="C122" s="948" t="s">
        <v>155</v>
      </c>
      <c r="D122" s="948"/>
      <c r="E122" s="949">
        <f>H7</f>
        <v>3761.84</v>
      </c>
      <c r="F122" s="1285">
        <f>K7</f>
        <v>0</v>
      </c>
      <c r="G122" s="1260"/>
      <c r="H122" s="950">
        <f>M7</f>
        <v>0</v>
      </c>
      <c r="I122" s="1286">
        <f>O7</f>
        <v>3761.84</v>
      </c>
      <c r="J122" s="1287"/>
      <c r="K122" s="866"/>
      <c r="L122" s="867"/>
      <c r="M122" s="868"/>
      <c r="N122" s="904"/>
      <c r="O122" s="866"/>
      <c r="P122" s="868"/>
      <c r="Q122" s="282"/>
      <c r="R122" s="282"/>
      <c r="S122" s="891"/>
      <c r="T122" s="282"/>
      <c r="U122" s="282"/>
      <c r="V122" s="282"/>
      <c r="W122" s="282"/>
      <c r="X122" s="282"/>
      <c r="Y122" s="282"/>
      <c r="Z122" s="282"/>
      <c r="AA122" s="282"/>
      <c r="AB122" s="282"/>
      <c r="AC122" s="282"/>
      <c r="AD122" s="282"/>
      <c r="AE122" s="282"/>
      <c r="AF122" s="282"/>
      <c r="AG122" s="282"/>
      <c r="AH122" s="282"/>
      <c r="AI122" s="282"/>
      <c r="AJ122" s="282"/>
      <c r="AK122" s="282"/>
      <c r="AL122" s="282"/>
      <c r="AM122" s="282"/>
      <c r="AN122" s="282"/>
      <c r="AO122" s="282"/>
      <c r="AP122" s="282"/>
      <c r="AQ122" s="282"/>
      <c r="AR122" s="282"/>
      <c r="AS122" s="282"/>
      <c r="AT122" s="282"/>
      <c r="AU122" s="282"/>
      <c r="AV122" s="282"/>
      <c r="AW122" s="282"/>
      <c r="AX122" s="282"/>
      <c r="AY122" s="282"/>
      <c r="AZ122" s="282"/>
      <c r="BA122" s="282"/>
      <c r="BB122" s="282"/>
      <c r="BC122" s="282"/>
      <c r="BD122" s="282"/>
      <c r="BE122" s="282"/>
      <c r="BF122" s="282"/>
      <c r="BG122" s="282"/>
      <c r="BH122" s="282"/>
      <c r="BI122" s="282"/>
      <c r="BJ122" s="282"/>
      <c r="BK122" s="282"/>
      <c r="BL122" s="282"/>
      <c r="BM122" s="282"/>
      <c r="BN122" s="282"/>
      <c r="BO122" s="282"/>
      <c r="BP122" s="282"/>
      <c r="BQ122" s="282"/>
      <c r="BR122" s="282"/>
      <c r="BS122" s="282"/>
      <c r="BT122" s="282"/>
      <c r="BU122" s="282"/>
      <c r="BV122" s="282"/>
      <c r="BW122" s="282"/>
      <c r="BX122" s="282"/>
      <c r="BY122" s="282"/>
      <c r="BZ122" s="282"/>
      <c r="CA122" s="282"/>
      <c r="CB122" s="282"/>
      <c r="CC122" s="282"/>
      <c r="CD122" s="282"/>
      <c r="CE122" s="282"/>
      <c r="CF122" s="282"/>
      <c r="CG122" s="282"/>
      <c r="CH122" s="282"/>
      <c r="CI122" s="282"/>
      <c r="CJ122" s="282"/>
      <c r="CK122" s="282"/>
      <c r="CL122" s="282"/>
      <c r="CM122" s="282"/>
      <c r="CN122" s="282"/>
      <c r="CO122" s="282"/>
      <c r="CP122" s="282"/>
      <c r="CQ122" s="282"/>
      <c r="CR122" s="282"/>
      <c r="CS122" s="282"/>
      <c r="CT122" s="282"/>
      <c r="CU122" s="282"/>
      <c r="CV122" s="282"/>
      <c r="CW122" s="282"/>
    </row>
    <row r="123" spans="1:101" s="99" customFormat="1" ht="30" customHeight="1">
      <c r="A123" s="951">
        <v>2</v>
      </c>
      <c r="B123" s="999" t="s">
        <v>377</v>
      </c>
      <c r="C123" s="952" t="s">
        <v>177</v>
      </c>
      <c r="D123" s="952"/>
      <c r="E123" s="953">
        <f>H21</f>
        <v>8043.1900000000005</v>
      </c>
      <c r="F123" s="1288">
        <f>K21</f>
        <v>511.5</v>
      </c>
      <c r="G123" s="1289"/>
      <c r="H123" s="954">
        <f>M21</f>
        <v>606.49</v>
      </c>
      <c r="I123" s="1257">
        <f>O21</f>
        <v>7948.2000000000007</v>
      </c>
      <c r="J123" s="1258"/>
      <c r="K123" s="866"/>
      <c r="L123" s="867"/>
      <c r="M123" s="868"/>
      <c r="N123" s="904"/>
      <c r="O123" s="866"/>
      <c r="P123" s="868"/>
      <c r="Q123" s="282"/>
      <c r="R123" s="282"/>
      <c r="S123" s="282"/>
      <c r="T123" s="282"/>
      <c r="U123" s="282"/>
      <c r="V123" s="282"/>
      <c r="W123" s="282"/>
      <c r="X123" s="282"/>
      <c r="Y123" s="282"/>
      <c r="Z123" s="282"/>
      <c r="AA123" s="282"/>
      <c r="AB123" s="282"/>
      <c r="AC123" s="282"/>
      <c r="AD123" s="282"/>
      <c r="AE123" s="282"/>
      <c r="AF123" s="282"/>
      <c r="AG123" s="282"/>
      <c r="AH123" s="282"/>
      <c r="AI123" s="282"/>
      <c r="AJ123" s="282"/>
      <c r="AK123" s="282"/>
      <c r="AL123" s="282"/>
      <c r="AM123" s="282"/>
      <c r="AN123" s="282"/>
      <c r="AO123" s="282"/>
      <c r="AP123" s="282"/>
      <c r="AQ123" s="282"/>
      <c r="AR123" s="282"/>
      <c r="AS123" s="282"/>
      <c r="AT123" s="282"/>
      <c r="AU123" s="282"/>
      <c r="AV123" s="282"/>
      <c r="AW123" s="282"/>
      <c r="AX123" s="282"/>
      <c r="AY123" s="282"/>
      <c r="AZ123" s="282"/>
      <c r="BA123" s="282"/>
      <c r="BB123" s="282"/>
      <c r="BC123" s="282"/>
      <c r="BD123" s="282"/>
      <c r="BE123" s="282"/>
      <c r="BF123" s="282"/>
      <c r="BG123" s="282"/>
      <c r="BH123" s="282"/>
      <c r="BI123" s="282"/>
      <c r="BJ123" s="282"/>
      <c r="BK123" s="282"/>
      <c r="BL123" s="282"/>
      <c r="BM123" s="282"/>
      <c r="BN123" s="282"/>
      <c r="BO123" s="282"/>
      <c r="BP123" s="282"/>
      <c r="BQ123" s="282"/>
      <c r="BR123" s="282"/>
      <c r="BS123" s="282"/>
      <c r="BT123" s="282"/>
      <c r="BU123" s="282"/>
      <c r="BV123" s="282"/>
      <c r="BW123" s="282"/>
      <c r="BX123" s="282"/>
      <c r="BY123" s="282"/>
      <c r="BZ123" s="282"/>
      <c r="CA123" s="282"/>
      <c r="CB123" s="282"/>
      <c r="CC123" s="282"/>
      <c r="CD123" s="282"/>
      <c r="CE123" s="282"/>
      <c r="CF123" s="282"/>
      <c r="CG123" s="282"/>
      <c r="CH123" s="282"/>
      <c r="CI123" s="282"/>
      <c r="CJ123" s="282"/>
      <c r="CK123" s="282"/>
      <c r="CL123" s="282"/>
      <c r="CM123" s="282"/>
      <c r="CN123" s="282"/>
      <c r="CO123" s="282"/>
      <c r="CP123" s="282"/>
      <c r="CQ123" s="282"/>
      <c r="CR123" s="282"/>
      <c r="CS123" s="282"/>
      <c r="CT123" s="282"/>
      <c r="CU123" s="282"/>
      <c r="CV123" s="282"/>
      <c r="CW123" s="282"/>
    </row>
    <row r="124" spans="1:101" s="99" customFormat="1" ht="30" customHeight="1">
      <c r="A124" s="951">
        <v>3</v>
      </c>
      <c r="B124" s="999" t="s">
        <v>380</v>
      </c>
      <c r="C124" s="952" t="s">
        <v>233</v>
      </c>
      <c r="D124" s="952"/>
      <c r="E124" s="953">
        <f ca="1">H46</f>
        <v>3625.68</v>
      </c>
      <c r="F124" s="1288">
        <f>K46</f>
        <v>0</v>
      </c>
      <c r="G124" s="1289"/>
      <c r="H124" s="954">
        <f ca="1">M46</f>
        <v>234</v>
      </c>
      <c r="I124" s="1257">
        <f ca="1">O46</f>
        <v>3391.68</v>
      </c>
      <c r="J124" s="1258"/>
      <c r="K124" s="866"/>
      <c r="L124" s="867"/>
      <c r="M124" s="868"/>
      <c r="N124" s="904"/>
      <c r="O124" s="866"/>
      <c r="P124" s="868"/>
      <c r="Q124" s="282"/>
      <c r="R124" s="282"/>
      <c r="S124" s="282"/>
      <c r="T124" s="282"/>
      <c r="U124" s="282"/>
      <c r="V124" s="282"/>
      <c r="W124" s="282"/>
      <c r="X124" s="282"/>
      <c r="Y124" s="282"/>
      <c r="Z124" s="282"/>
      <c r="AA124" s="282"/>
      <c r="AB124" s="282"/>
      <c r="AC124" s="282"/>
      <c r="AD124" s="282"/>
      <c r="AE124" s="282"/>
      <c r="AF124" s="282"/>
      <c r="AG124" s="282"/>
      <c r="AH124" s="282"/>
      <c r="AI124" s="282"/>
      <c r="AJ124" s="282"/>
      <c r="AK124" s="282"/>
      <c r="AL124" s="282"/>
      <c r="AM124" s="282"/>
      <c r="AN124" s="282"/>
      <c r="AO124" s="282"/>
      <c r="AP124" s="282"/>
      <c r="AQ124" s="282"/>
      <c r="AR124" s="282"/>
      <c r="AS124" s="282"/>
      <c r="AT124" s="282"/>
      <c r="AU124" s="282"/>
      <c r="AV124" s="282"/>
      <c r="AW124" s="282"/>
      <c r="AX124" s="282"/>
      <c r="AY124" s="282"/>
      <c r="AZ124" s="282"/>
      <c r="BA124" s="282"/>
      <c r="BB124" s="282"/>
      <c r="BC124" s="282"/>
      <c r="BD124" s="282"/>
      <c r="BE124" s="282"/>
      <c r="BF124" s="282"/>
      <c r="BG124" s="282"/>
      <c r="BH124" s="282"/>
      <c r="BI124" s="282"/>
      <c r="BJ124" s="282"/>
      <c r="BK124" s="282"/>
      <c r="BL124" s="282"/>
      <c r="BM124" s="282"/>
      <c r="BN124" s="282"/>
      <c r="BO124" s="282"/>
      <c r="BP124" s="282"/>
      <c r="BQ124" s="282"/>
      <c r="BR124" s="282"/>
      <c r="BS124" s="282"/>
      <c r="BT124" s="282"/>
      <c r="BU124" s="282"/>
      <c r="BV124" s="282"/>
      <c r="BW124" s="282"/>
      <c r="BX124" s="282"/>
      <c r="BY124" s="282"/>
      <c r="BZ124" s="282"/>
      <c r="CA124" s="282"/>
      <c r="CB124" s="282"/>
      <c r="CC124" s="282"/>
      <c r="CD124" s="282"/>
      <c r="CE124" s="282"/>
      <c r="CF124" s="282"/>
      <c r="CG124" s="282"/>
      <c r="CH124" s="282"/>
      <c r="CI124" s="282"/>
      <c r="CJ124" s="282"/>
      <c r="CK124" s="282"/>
      <c r="CL124" s="282"/>
      <c r="CM124" s="282"/>
      <c r="CN124" s="282"/>
      <c r="CO124" s="282"/>
      <c r="CP124" s="282"/>
      <c r="CQ124" s="282"/>
      <c r="CR124" s="282"/>
      <c r="CS124" s="282"/>
      <c r="CT124" s="282"/>
      <c r="CU124" s="282"/>
      <c r="CV124" s="282"/>
      <c r="CW124" s="282"/>
    </row>
    <row r="125" spans="1:101" s="99" customFormat="1" ht="30" customHeight="1">
      <c r="A125" s="955">
        <v>4</v>
      </c>
      <c r="B125" s="1000" t="s">
        <v>331</v>
      </c>
      <c r="C125" s="956" t="s">
        <v>234</v>
      </c>
      <c r="D125" s="956"/>
      <c r="E125" s="957">
        <f>H63</f>
        <v>120.59</v>
      </c>
      <c r="F125" s="1288">
        <f>K63</f>
        <v>51.5</v>
      </c>
      <c r="G125" s="1294"/>
      <c r="H125" s="958">
        <f>M63</f>
        <v>77.25</v>
      </c>
      <c r="I125" s="1257">
        <f>O63</f>
        <v>94.84</v>
      </c>
      <c r="J125" s="1258"/>
      <c r="K125" s="866"/>
      <c r="L125" s="867"/>
      <c r="M125" s="868"/>
      <c r="N125" s="904"/>
      <c r="O125" s="866"/>
      <c r="P125" s="868"/>
      <c r="Q125" s="282"/>
      <c r="R125" s="282"/>
      <c r="S125" s="282"/>
      <c r="T125" s="282"/>
      <c r="U125" s="282"/>
      <c r="V125" s="282"/>
      <c r="W125" s="282"/>
      <c r="X125" s="282"/>
      <c r="Y125" s="282"/>
      <c r="Z125" s="282"/>
      <c r="AA125" s="282"/>
      <c r="AB125" s="282"/>
      <c r="AC125" s="282"/>
      <c r="AD125" s="282"/>
      <c r="AE125" s="282"/>
      <c r="AF125" s="282"/>
      <c r="AG125" s="282"/>
      <c r="AH125" s="282"/>
      <c r="AI125" s="282"/>
      <c r="AJ125" s="282"/>
      <c r="AK125" s="282"/>
      <c r="AL125" s="282"/>
      <c r="AM125" s="282"/>
      <c r="AN125" s="282"/>
      <c r="AO125" s="282"/>
      <c r="AP125" s="282"/>
      <c r="AQ125" s="282"/>
      <c r="AR125" s="282"/>
      <c r="AS125" s="282"/>
      <c r="AT125" s="282"/>
      <c r="AU125" s="282"/>
      <c r="AV125" s="282"/>
      <c r="AW125" s="282"/>
      <c r="AX125" s="282"/>
      <c r="AY125" s="282"/>
      <c r="AZ125" s="282"/>
      <c r="BA125" s="282"/>
      <c r="BB125" s="282"/>
      <c r="BC125" s="282"/>
      <c r="BD125" s="282"/>
      <c r="BE125" s="282"/>
      <c r="BF125" s="282"/>
      <c r="BG125" s="282"/>
      <c r="BH125" s="282"/>
      <c r="BI125" s="282"/>
      <c r="BJ125" s="282"/>
      <c r="BK125" s="282"/>
      <c r="BL125" s="282"/>
      <c r="BM125" s="282"/>
      <c r="BN125" s="282"/>
      <c r="BO125" s="282"/>
      <c r="BP125" s="282"/>
      <c r="BQ125" s="282"/>
      <c r="BR125" s="282"/>
      <c r="BS125" s="282"/>
      <c r="BT125" s="282"/>
      <c r="BU125" s="282"/>
      <c r="BV125" s="282"/>
      <c r="BW125" s="282"/>
      <c r="BX125" s="282"/>
      <c r="BY125" s="282"/>
      <c r="BZ125" s="282"/>
      <c r="CA125" s="282"/>
      <c r="CB125" s="282"/>
      <c r="CC125" s="282"/>
      <c r="CD125" s="282"/>
      <c r="CE125" s="282"/>
      <c r="CF125" s="282"/>
      <c r="CG125" s="282"/>
      <c r="CH125" s="282"/>
      <c r="CI125" s="282"/>
      <c r="CJ125" s="282"/>
      <c r="CK125" s="282"/>
      <c r="CL125" s="282"/>
      <c r="CM125" s="282"/>
      <c r="CN125" s="282"/>
      <c r="CO125" s="282"/>
      <c r="CP125" s="282"/>
      <c r="CQ125" s="282"/>
      <c r="CR125" s="282"/>
      <c r="CS125" s="282"/>
      <c r="CT125" s="282"/>
      <c r="CU125" s="282"/>
      <c r="CV125" s="282"/>
      <c r="CW125" s="282"/>
    </row>
    <row r="126" spans="1:101" s="99" customFormat="1" ht="30" customHeight="1">
      <c r="A126" s="955">
        <v>5</v>
      </c>
      <c r="B126" s="1000" t="s">
        <v>336</v>
      </c>
      <c r="C126" s="956" t="s">
        <v>235</v>
      </c>
      <c r="D126" s="956"/>
      <c r="E126" s="957">
        <f>H67</f>
        <v>0</v>
      </c>
      <c r="F126" s="1288">
        <f>K67</f>
        <v>330</v>
      </c>
      <c r="G126" s="1294"/>
      <c r="H126" s="958">
        <f>M67</f>
        <v>330</v>
      </c>
      <c r="I126" s="1257">
        <f>O67</f>
        <v>0</v>
      </c>
      <c r="J126" s="1258"/>
      <c r="K126" s="866"/>
      <c r="L126" s="867"/>
      <c r="M126" s="868"/>
      <c r="N126" s="904"/>
      <c r="O126" s="866"/>
      <c r="P126" s="868"/>
      <c r="Q126" s="282"/>
      <c r="R126" s="282"/>
      <c r="S126" s="282"/>
      <c r="T126" s="282"/>
      <c r="U126" s="282"/>
      <c r="V126" s="282"/>
      <c r="W126" s="282"/>
      <c r="X126" s="282"/>
      <c r="Y126" s="282"/>
      <c r="Z126" s="282"/>
      <c r="AA126" s="282"/>
      <c r="AB126" s="282"/>
      <c r="AC126" s="282"/>
      <c r="AD126" s="282"/>
      <c r="AE126" s="282"/>
      <c r="AF126" s="282"/>
      <c r="AG126" s="282"/>
      <c r="AH126" s="282"/>
      <c r="AI126" s="282"/>
      <c r="AJ126" s="282"/>
      <c r="AK126" s="282"/>
      <c r="AL126" s="282"/>
      <c r="AM126" s="282"/>
      <c r="AN126" s="282"/>
      <c r="AO126" s="282"/>
      <c r="AP126" s="282"/>
      <c r="AQ126" s="282"/>
      <c r="AR126" s="282"/>
      <c r="AS126" s="282"/>
      <c r="AT126" s="282"/>
      <c r="AU126" s="282"/>
      <c r="AV126" s="282"/>
      <c r="AW126" s="282"/>
      <c r="AX126" s="282"/>
      <c r="AY126" s="282"/>
      <c r="AZ126" s="282"/>
      <c r="BA126" s="282"/>
      <c r="BB126" s="282"/>
      <c r="BC126" s="282"/>
      <c r="BD126" s="282"/>
      <c r="BE126" s="282"/>
      <c r="BF126" s="282"/>
      <c r="BG126" s="282"/>
      <c r="BH126" s="282"/>
      <c r="BI126" s="282"/>
      <c r="BJ126" s="282"/>
      <c r="BK126" s="282"/>
      <c r="BL126" s="282"/>
      <c r="BM126" s="282"/>
      <c r="BN126" s="282"/>
      <c r="BO126" s="282"/>
      <c r="BP126" s="282"/>
      <c r="BQ126" s="282"/>
      <c r="BR126" s="282"/>
      <c r="BS126" s="282"/>
      <c r="BT126" s="282"/>
      <c r="BU126" s="282"/>
      <c r="BV126" s="282"/>
      <c r="BW126" s="282"/>
      <c r="BX126" s="282"/>
      <c r="BY126" s="282"/>
      <c r="BZ126" s="282"/>
      <c r="CA126" s="282"/>
      <c r="CB126" s="282"/>
      <c r="CC126" s="282"/>
      <c r="CD126" s="282"/>
      <c r="CE126" s="282"/>
      <c r="CF126" s="282"/>
      <c r="CG126" s="282"/>
      <c r="CH126" s="282"/>
      <c r="CI126" s="282"/>
      <c r="CJ126" s="282"/>
      <c r="CK126" s="282"/>
      <c r="CL126" s="282"/>
      <c r="CM126" s="282"/>
      <c r="CN126" s="282"/>
      <c r="CO126" s="282"/>
      <c r="CP126" s="282"/>
      <c r="CQ126" s="282"/>
      <c r="CR126" s="282"/>
      <c r="CS126" s="282"/>
      <c r="CT126" s="282"/>
      <c r="CU126" s="282"/>
      <c r="CV126" s="282"/>
      <c r="CW126" s="282"/>
    </row>
    <row r="127" spans="1:101" s="99" customFormat="1" ht="30" customHeight="1">
      <c r="A127" s="955">
        <v>6</v>
      </c>
      <c r="B127" s="1000" t="s">
        <v>338</v>
      </c>
      <c r="C127" s="956" t="s">
        <v>236</v>
      </c>
      <c r="D127" s="956"/>
      <c r="E127" s="957">
        <f>H70</f>
        <v>40</v>
      </c>
      <c r="F127" s="1288">
        <f>K70</f>
        <v>599.34</v>
      </c>
      <c r="G127" s="1294"/>
      <c r="H127" s="958">
        <f>M70</f>
        <v>494.34000000000003</v>
      </c>
      <c r="I127" s="1257">
        <f>O70</f>
        <v>145</v>
      </c>
      <c r="J127" s="1258"/>
      <c r="K127" s="866"/>
      <c r="L127" s="867"/>
      <c r="M127" s="868"/>
      <c r="N127" s="904"/>
      <c r="O127" s="866"/>
      <c r="P127" s="868"/>
      <c r="Q127" s="282"/>
      <c r="R127" s="282"/>
      <c r="S127" s="282"/>
      <c r="T127" s="282"/>
      <c r="U127" s="282"/>
      <c r="V127" s="282"/>
      <c r="W127" s="282"/>
      <c r="X127" s="282"/>
      <c r="Y127" s="282"/>
      <c r="Z127" s="282"/>
      <c r="AA127" s="282"/>
      <c r="AB127" s="282"/>
      <c r="AC127" s="282"/>
      <c r="AD127" s="282"/>
      <c r="AE127" s="282"/>
      <c r="AF127" s="282"/>
      <c r="AG127" s="282"/>
      <c r="AH127" s="282"/>
      <c r="AI127" s="282"/>
      <c r="AJ127" s="282"/>
      <c r="AK127" s="282"/>
      <c r="AL127" s="282"/>
      <c r="AM127" s="282"/>
      <c r="AN127" s="282"/>
      <c r="AO127" s="282"/>
      <c r="AP127" s="282"/>
      <c r="AQ127" s="282"/>
      <c r="AR127" s="282"/>
      <c r="AS127" s="282"/>
      <c r="AT127" s="282"/>
      <c r="AU127" s="282"/>
      <c r="AV127" s="282"/>
      <c r="AW127" s="282"/>
      <c r="AX127" s="282"/>
      <c r="AY127" s="282"/>
      <c r="AZ127" s="282"/>
      <c r="BA127" s="282"/>
      <c r="BB127" s="282"/>
      <c r="BC127" s="282"/>
      <c r="BD127" s="282"/>
      <c r="BE127" s="282"/>
      <c r="BF127" s="282"/>
      <c r="BG127" s="282"/>
      <c r="BH127" s="282"/>
      <c r="BI127" s="282"/>
      <c r="BJ127" s="282"/>
      <c r="BK127" s="282"/>
      <c r="BL127" s="282"/>
      <c r="BM127" s="282"/>
      <c r="BN127" s="282"/>
      <c r="BO127" s="282"/>
      <c r="BP127" s="282"/>
      <c r="BQ127" s="282"/>
      <c r="BR127" s="282"/>
      <c r="BS127" s="282"/>
      <c r="BT127" s="282"/>
      <c r="BU127" s="282"/>
      <c r="BV127" s="282"/>
      <c r="BW127" s="282"/>
      <c r="BX127" s="282"/>
      <c r="BY127" s="282"/>
      <c r="BZ127" s="282"/>
      <c r="CA127" s="282"/>
      <c r="CB127" s="282"/>
      <c r="CC127" s="282"/>
      <c r="CD127" s="282"/>
      <c r="CE127" s="282"/>
      <c r="CF127" s="282"/>
      <c r="CG127" s="282"/>
      <c r="CH127" s="282"/>
      <c r="CI127" s="282"/>
      <c r="CJ127" s="282"/>
      <c r="CK127" s="282"/>
      <c r="CL127" s="282"/>
      <c r="CM127" s="282"/>
      <c r="CN127" s="282"/>
      <c r="CO127" s="282"/>
      <c r="CP127" s="282"/>
      <c r="CQ127" s="282"/>
      <c r="CR127" s="282"/>
      <c r="CS127" s="282"/>
      <c r="CT127" s="282"/>
      <c r="CU127" s="282"/>
      <c r="CV127" s="282"/>
      <c r="CW127" s="282"/>
    </row>
    <row r="128" spans="1:101" s="99" customFormat="1" ht="30" customHeight="1">
      <c r="A128" s="955">
        <v>7</v>
      </c>
      <c r="B128" s="1000" t="s">
        <v>378</v>
      </c>
      <c r="C128" s="956" t="s">
        <v>237</v>
      </c>
      <c r="D128" s="956"/>
      <c r="E128" s="957">
        <f>H78</f>
        <v>368</v>
      </c>
      <c r="F128" s="1288">
        <f>K78</f>
        <v>190.92000000000002</v>
      </c>
      <c r="G128" s="1294"/>
      <c r="H128" s="958">
        <f>M78</f>
        <v>190.92000000000002</v>
      </c>
      <c r="I128" s="1257">
        <f>O78</f>
        <v>368</v>
      </c>
      <c r="J128" s="1258"/>
      <c r="K128" s="866"/>
      <c r="L128" s="867"/>
      <c r="M128" s="868"/>
      <c r="N128" s="904"/>
      <c r="O128" s="866"/>
      <c r="P128" s="868"/>
      <c r="Q128" s="282"/>
      <c r="R128" s="282"/>
      <c r="S128" s="282"/>
      <c r="T128" s="282"/>
      <c r="U128" s="282"/>
      <c r="V128" s="282"/>
      <c r="W128" s="282"/>
      <c r="X128" s="282"/>
      <c r="Y128" s="282"/>
      <c r="Z128" s="282"/>
      <c r="AA128" s="282"/>
      <c r="AB128" s="282"/>
      <c r="AC128" s="282"/>
      <c r="AD128" s="282"/>
      <c r="AE128" s="282"/>
      <c r="AF128" s="282"/>
      <c r="AG128" s="282"/>
      <c r="AH128" s="282"/>
      <c r="AI128" s="282"/>
      <c r="AJ128" s="282"/>
      <c r="AK128" s="282"/>
      <c r="AL128" s="282"/>
      <c r="AM128" s="282"/>
      <c r="AN128" s="282"/>
      <c r="AO128" s="282"/>
      <c r="AP128" s="282"/>
      <c r="AQ128" s="282"/>
      <c r="AR128" s="282"/>
      <c r="AS128" s="282"/>
      <c r="AT128" s="282"/>
      <c r="AU128" s="282"/>
      <c r="AV128" s="282"/>
      <c r="AW128" s="282"/>
      <c r="AX128" s="282"/>
      <c r="AY128" s="282"/>
      <c r="AZ128" s="282"/>
      <c r="BA128" s="282"/>
      <c r="BB128" s="282"/>
      <c r="BC128" s="282"/>
      <c r="BD128" s="282"/>
      <c r="BE128" s="282"/>
      <c r="BF128" s="282"/>
      <c r="BG128" s="282"/>
      <c r="BH128" s="282"/>
      <c r="BI128" s="282"/>
      <c r="BJ128" s="282"/>
      <c r="BK128" s="282"/>
      <c r="BL128" s="282"/>
      <c r="BM128" s="282"/>
      <c r="BN128" s="282"/>
      <c r="BO128" s="282"/>
      <c r="BP128" s="282"/>
      <c r="BQ128" s="282"/>
      <c r="BR128" s="282"/>
      <c r="BS128" s="282"/>
      <c r="BT128" s="282"/>
      <c r="BU128" s="282"/>
      <c r="BV128" s="282"/>
      <c r="BW128" s="282"/>
      <c r="BX128" s="282"/>
      <c r="BY128" s="282"/>
      <c r="BZ128" s="282"/>
      <c r="CA128" s="282"/>
      <c r="CB128" s="282"/>
      <c r="CC128" s="282"/>
      <c r="CD128" s="282"/>
      <c r="CE128" s="282"/>
      <c r="CF128" s="282"/>
      <c r="CG128" s="282"/>
      <c r="CH128" s="282"/>
      <c r="CI128" s="282"/>
      <c r="CJ128" s="282"/>
      <c r="CK128" s="282"/>
      <c r="CL128" s="282"/>
      <c r="CM128" s="282"/>
      <c r="CN128" s="282"/>
      <c r="CO128" s="282"/>
      <c r="CP128" s="282"/>
      <c r="CQ128" s="282"/>
      <c r="CR128" s="282"/>
      <c r="CS128" s="282"/>
      <c r="CT128" s="282"/>
      <c r="CU128" s="282"/>
      <c r="CV128" s="282"/>
      <c r="CW128" s="282"/>
    </row>
    <row r="129" spans="1:101" s="99" customFormat="1" ht="30" customHeight="1" thickBot="1">
      <c r="A129" s="955">
        <v>8</v>
      </c>
      <c r="B129" s="1000" t="s">
        <v>379</v>
      </c>
      <c r="C129" s="956" t="s">
        <v>238</v>
      </c>
      <c r="D129" s="956"/>
      <c r="E129" s="957">
        <f>H93</f>
        <v>0</v>
      </c>
      <c r="F129" s="1296">
        <f>K93</f>
        <v>1402.8839999999998</v>
      </c>
      <c r="G129" s="1297"/>
      <c r="H129" s="958">
        <f>M93</f>
        <v>1402.8839999999998</v>
      </c>
      <c r="I129" s="1298">
        <f>O93</f>
        <v>0</v>
      </c>
      <c r="J129" s="1299"/>
      <c r="K129" s="866"/>
      <c r="L129" s="867"/>
      <c r="M129" s="868"/>
      <c r="N129" s="904"/>
      <c r="O129" s="866"/>
      <c r="P129" s="868"/>
      <c r="Q129" s="282"/>
      <c r="R129" s="282"/>
      <c r="S129" s="282"/>
      <c r="T129" s="282"/>
      <c r="U129" s="282"/>
      <c r="V129" s="282"/>
      <c r="W129" s="282"/>
      <c r="X129" s="282"/>
      <c r="Y129" s="282"/>
      <c r="Z129" s="282"/>
      <c r="AA129" s="282"/>
      <c r="AB129" s="282"/>
      <c r="AC129" s="282"/>
      <c r="AD129" s="282"/>
      <c r="AE129" s="282"/>
      <c r="AF129" s="282"/>
      <c r="AG129" s="282"/>
      <c r="AH129" s="282"/>
      <c r="AI129" s="282"/>
      <c r="AJ129" s="282"/>
      <c r="AK129" s="282"/>
      <c r="AL129" s="282"/>
      <c r="AM129" s="282"/>
      <c r="AN129" s="282"/>
      <c r="AO129" s="282"/>
      <c r="AP129" s="282"/>
      <c r="AQ129" s="282"/>
      <c r="AR129" s="282"/>
      <c r="AS129" s="282"/>
      <c r="AT129" s="282"/>
      <c r="AU129" s="282"/>
      <c r="AV129" s="282"/>
      <c r="AW129" s="282"/>
      <c r="AX129" s="282"/>
      <c r="AY129" s="282"/>
      <c r="AZ129" s="282"/>
      <c r="BA129" s="282"/>
      <c r="BB129" s="282"/>
      <c r="BC129" s="282"/>
      <c r="BD129" s="282"/>
      <c r="BE129" s="282"/>
      <c r="BF129" s="282"/>
      <c r="BG129" s="282"/>
      <c r="BH129" s="282"/>
      <c r="BI129" s="282"/>
      <c r="BJ129" s="282"/>
      <c r="BK129" s="282"/>
      <c r="BL129" s="282"/>
      <c r="BM129" s="282"/>
      <c r="BN129" s="282"/>
      <c r="BO129" s="282"/>
      <c r="BP129" s="282"/>
      <c r="BQ129" s="282"/>
      <c r="BR129" s="282"/>
      <c r="BS129" s="282"/>
      <c r="BT129" s="282"/>
      <c r="BU129" s="282"/>
      <c r="BV129" s="282"/>
      <c r="BW129" s="282"/>
      <c r="BX129" s="282"/>
      <c r="BY129" s="282"/>
      <c r="BZ129" s="282"/>
      <c r="CA129" s="282"/>
      <c r="CB129" s="282"/>
      <c r="CC129" s="282"/>
      <c r="CD129" s="282"/>
      <c r="CE129" s="282"/>
      <c r="CF129" s="282"/>
      <c r="CG129" s="282"/>
      <c r="CH129" s="282"/>
      <c r="CI129" s="282"/>
      <c r="CJ129" s="282"/>
      <c r="CK129" s="282"/>
      <c r="CL129" s="282"/>
      <c r="CM129" s="282"/>
      <c r="CN129" s="282"/>
      <c r="CO129" s="282"/>
      <c r="CP129" s="282"/>
      <c r="CQ129" s="282"/>
      <c r="CR129" s="282"/>
      <c r="CS129" s="282"/>
      <c r="CT129" s="282"/>
      <c r="CU129" s="282"/>
      <c r="CV129" s="282"/>
      <c r="CW129" s="282"/>
    </row>
    <row r="130" spans="1:101" ht="30" customHeight="1" thickBot="1">
      <c r="A130" s="959"/>
      <c r="B130" s="986"/>
      <c r="C130" s="892" t="s">
        <v>81</v>
      </c>
      <c r="D130" s="893"/>
      <c r="E130" s="894">
        <f ca="1">SUM(E122:E129)</f>
        <v>15959.300000000001</v>
      </c>
      <c r="F130" s="1300">
        <f>SUM(F122:G129)</f>
        <v>3086.1440000000002</v>
      </c>
      <c r="G130" s="1301"/>
      <c r="H130" s="894">
        <f ca="1">SUM(H122:H129)</f>
        <v>3335.884</v>
      </c>
      <c r="I130" s="1302">
        <f ca="1">SUM(I122:I129)</f>
        <v>15709.560000000001</v>
      </c>
      <c r="J130" s="1303"/>
      <c r="K130" s="874"/>
      <c r="L130" s="873"/>
      <c r="M130" s="874"/>
      <c r="N130" s="873"/>
      <c r="O130" s="873"/>
      <c r="P130" s="873"/>
    </row>
    <row r="131" spans="1:101" ht="30" hidden="1" customHeight="1">
      <c r="A131" s="881"/>
      <c r="B131" s="109"/>
      <c r="C131" s="883"/>
      <c r="D131" s="14"/>
      <c r="E131" s="882"/>
      <c r="F131" s="1276"/>
      <c r="G131" s="1277"/>
      <c r="H131" s="161"/>
      <c r="I131" s="884"/>
      <c r="J131" s="869"/>
      <c r="K131" s="868"/>
      <c r="L131" s="904"/>
      <c r="M131" s="868"/>
      <c r="N131" s="904"/>
      <c r="O131" s="868"/>
      <c r="P131" s="866"/>
    </row>
    <row r="132" spans="1:101" ht="30" hidden="1" customHeight="1" thickBot="1">
      <c r="A132" s="875"/>
      <c r="B132" s="987"/>
      <c r="C132" s="876"/>
      <c r="D132" s="877"/>
      <c r="E132" s="878"/>
      <c r="F132" s="1278"/>
      <c r="G132" s="1279"/>
      <c r="H132" s="879"/>
      <c r="I132" s="880"/>
      <c r="J132" s="869"/>
      <c r="K132" s="868"/>
      <c r="L132" s="904"/>
      <c r="M132" s="868"/>
      <c r="N132" s="904"/>
      <c r="O132" s="868"/>
      <c r="P132" s="866"/>
    </row>
    <row r="133" spans="1:101" ht="0.75" customHeight="1">
      <c r="A133" s="885"/>
      <c r="B133" s="988"/>
      <c r="C133" s="1280"/>
      <c r="D133" s="1280"/>
      <c r="E133" s="1281"/>
      <c r="F133" s="1281"/>
      <c r="G133" s="1281"/>
      <c r="H133" s="1281"/>
      <c r="I133" s="1281"/>
      <c r="J133" s="1281"/>
      <c r="K133" s="1281"/>
      <c r="L133" s="1281"/>
    </row>
    <row r="134" spans="1:101" ht="28.5" customHeight="1">
      <c r="A134" s="886"/>
      <c r="B134" s="989"/>
      <c r="C134" s="887"/>
      <c r="D134" s="886"/>
      <c r="E134" s="886"/>
      <c r="F134" s="886"/>
      <c r="G134" s="886"/>
      <c r="H134" s="886"/>
      <c r="I134" s="886"/>
      <c r="M134" s="1282" t="s">
        <v>241</v>
      </c>
      <c r="N134" s="1282"/>
      <c r="O134" s="1282"/>
      <c r="P134" s="1282"/>
    </row>
    <row r="135" spans="1:101" s="11" customFormat="1" ht="25.5" customHeight="1">
      <c r="B135" s="990"/>
      <c r="C135" s="402" t="s">
        <v>153</v>
      </c>
      <c r="D135" s="1271"/>
      <c r="E135" s="1271"/>
      <c r="F135" s="1271"/>
      <c r="G135" s="902"/>
      <c r="H135" s="1271"/>
      <c r="I135" s="1271"/>
      <c r="J135" s="1271"/>
      <c r="K135" s="1271"/>
      <c r="L135" s="1271"/>
      <c r="M135" s="902"/>
      <c r="N135" s="1271" t="s">
        <v>242</v>
      </c>
      <c r="O135" s="1271"/>
      <c r="P135" s="903"/>
      <c r="Q135" s="2"/>
      <c r="R135" s="2"/>
    </row>
    <row r="136" spans="1:101" s="11" customFormat="1" ht="31.5" customHeight="1">
      <c r="B136" s="990"/>
      <c r="C136" s="12"/>
      <c r="D136" s="906"/>
      <c r="E136" s="905"/>
      <c r="H136" s="864"/>
      <c r="I136" s="864"/>
      <c r="N136" s="905"/>
      <c r="O136" s="906"/>
    </row>
    <row r="137" spans="1:101" s="11" customFormat="1" ht="18" customHeight="1">
      <c r="B137" s="990"/>
      <c r="C137" s="865"/>
      <c r="D137" s="906"/>
      <c r="E137" s="905"/>
      <c r="F137" s="905"/>
      <c r="J137" s="906"/>
      <c r="N137" s="905"/>
      <c r="O137" s="906"/>
    </row>
    <row r="138" spans="1:101" s="11" customFormat="1" ht="18" customHeight="1">
      <c r="B138" s="990"/>
      <c r="C138" s="12"/>
      <c r="D138" s="906"/>
      <c r="E138" s="905"/>
      <c r="F138" s="905"/>
      <c r="J138" s="906"/>
      <c r="N138" s="905"/>
      <c r="O138" s="906"/>
    </row>
    <row r="139" spans="1:101" s="11" customFormat="1" ht="18" customHeight="1">
      <c r="B139" s="990"/>
      <c r="C139" s="864"/>
      <c r="N139" s="906"/>
      <c r="O139" s="906"/>
    </row>
    <row r="140" spans="1:101" s="11" customFormat="1" ht="18" customHeight="1">
      <c r="B140" s="990"/>
      <c r="C140" s="901" t="s">
        <v>154</v>
      </c>
      <c r="D140" s="1271"/>
      <c r="E140" s="1271"/>
      <c r="F140" s="1271"/>
      <c r="G140" s="908"/>
      <c r="H140" s="1304"/>
      <c r="I140" s="1304"/>
      <c r="J140" s="402"/>
      <c r="K140" s="908"/>
      <c r="L140" s="908"/>
      <c r="M140" s="908"/>
      <c r="N140" s="1271" t="s">
        <v>243</v>
      </c>
      <c r="O140" s="1271"/>
    </row>
    <row r="141" spans="1:101" ht="23.1" hidden="1" customHeight="1">
      <c r="C141" s="2"/>
      <c r="E141" s="2"/>
      <c r="H141" s="1152"/>
      <c r="I141" s="1152"/>
      <c r="J141" s="1305"/>
      <c r="K141" s="1305"/>
      <c r="L141" s="1305"/>
      <c r="N141" s="1283"/>
      <c r="O141" s="1283"/>
      <c r="P141" s="181"/>
    </row>
    <row r="142" spans="1:101" ht="23.1" hidden="1" customHeight="1">
      <c r="C142" s="2"/>
      <c r="E142" s="2"/>
      <c r="H142" s="905"/>
      <c r="I142" s="905"/>
      <c r="J142" s="971"/>
      <c r="K142" s="971"/>
      <c r="L142" s="971"/>
      <c r="N142" s="972"/>
      <c r="O142" s="972"/>
      <c r="P142" s="181"/>
    </row>
    <row r="143" spans="1:101" ht="23.1" hidden="1" customHeight="1">
      <c r="C143" s="2"/>
      <c r="E143" s="2"/>
      <c r="H143" s="905"/>
      <c r="I143" s="905"/>
      <c r="J143" s="971"/>
      <c r="K143" s="971"/>
      <c r="L143" s="971"/>
      <c r="N143" s="972"/>
      <c r="O143" s="972"/>
      <c r="P143" s="181"/>
    </row>
    <row r="144" spans="1:101" ht="23.1" hidden="1" customHeight="1">
      <c r="A144" s="35"/>
      <c r="B144" s="992"/>
      <c r="C144" s="35"/>
      <c r="D144" s="35"/>
      <c r="E144" s="35"/>
      <c r="I144" s="1295"/>
      <c r="J144" s="1295"/>
    </row>
    <row r="145" spans="1:11" ht="23.1" customHeight="1">
      <c r="A145" s="35"/>
      <c r="B145" s="992"/>
      <c r="C145" s="1284"/>
      <c r="D145" s="35"/>
      <c r="E145" s="909"/>
      <c r="F145" s="961"/>
      <c r="G145" s="961"/>
      <c r="H145" s="909"/>
      <c r="I145" s="973"/>
      <c r="J145" s="973"/>
      <c r="K145" s="976"/>
    </row>
    <row r="146" spans="1:11" ht="23.1" customHeight="1">
      <c r="A146" s="35"/>
      <c r="B146" s="992"/>
      <c r="C146" s="1284"/>
      <c r="D146" s="35"/>
      <c r="E146" s="909"/>
      <c r="F146" s="961"/>
      <c r="G146" s="961"/>
      <c r="H146" s="909"/>
      <c r="I146" s="973"/>
      <c r="J146" s="973"/>
      <c r="K146" s="976"/>
    </row>
    <row r="147" spans="1:11" ht="23.1" customHeight="1">
      <c r="A147" s="35"/>
      <c r="B147" s="992"/>
      <c r="C147" s="1284"/>
      <c r="E147" s="909"/>
      <c r="F147" s="961"/>
      <c r="G147" s="961"/>
      <c r="H147" s="909"/>
      <c r="I147" s="973"/>
      <c r="J147" s="973"/>
      <c r="K147" s="976"/>
    </row>
    <row r="148" spans="1:11" ht="23.1" customHeight="1">
      <c r="A148" s="35"/>
      <c r="B148" s="992"/>
      <c r="C148" s="962"/>
      <c r="D148" s="963"/>
      <c r="E148" s="965"/>
      <c r="F148" s="966"/>
      <c r="G148" s="961"/>
      <c r="H148" s="909"/>
      <c r="I148" s="973"/>
      <c r="J148" s="973"/>
      <c r="K148" s="976"/>
    </row>
    <row r="149" spans="1:11" ht="23.1" customHeight="1">
      <c r="A149" s="35"/>
      <c r="B149" s="992"/>
      <c r="C149" s="1284"/>
      <c r="E149" s="909"/>
      <c r="F149" s="961"/>
      <c r="G149" s="961"/>
      <c r="H149" s="909"/>
      <c r="I149" s="973"/>
      <c r="J149" s="973"/>
      <c r="K149" s="976"/>
    </row>
    <row r="150" spans="1:11" ht="23.1" customHeight="1">
      <c r="A150" s="35"/>
      <c r="B150" s="992"/>
      <c r="C150" s="1284"/>
      <c r="E150" s="909"/>
      <c r="F150" s="909"/>
      <c r="G150" s="909"/>
      <c r="H150" s="975"/>
      <c r="I150" s="967"/>
      <c r="J150" s="970"/>
      <c r="K150" s="974"/>
    </row>
    <row r="151" spans="1:11" ht="23.1" customHeight="1">
      <c r="A151" s="35"/>
      <c r="B151" s="992"/>
      <c r="C151" s="1284"/>
      <c r="E151" s="909"/>
      <c r="F151" s="909"/>
      <c r="I151" s="1192"/>
      <c r="J151" s="1192"/>
      <c r="K151" s="977"/>
    </row>
    <row r="152" spans="1:11" ht="23.1" customHeight="1">
      <c r="A152" s="35"/>
      <c r="B152" s="992"/>
      <c r="C152" s="35"/>
      <c r="E152" s="909"/>
      <c r="F152" s="909"/>
      <c r="I152" s="1192"/>
      <c r="J152" s="1192"/>
      <c r="K152" s="977"/>
    </row>
    <row r="153" spans="1:11" ht="23.1" customHeight="1">
      <c r="A153" s="35"/>
      <c r="B153" s="992"/>
      <c r="C153" s="35"/>
      <c r="D153" s="35"/>
      <c r="E153" s="909"/>
      <c r="F153" s="909"/>
      <c r="I153" s="970"/>
      <c r="J153" s="970"/>
      <c r="K153" s="970"/>
    </row>
    <row r="154" spans="1:11" ht="23.1" customHeight="1">
      <c r="E154" s="909"/>
      <c r="F154" s="909"/>
      <c r="I154" s="970"/>
      <c r="J154" s="970"/>
      <c r="K154" s="970"/>
    </row>
    <row r="155" spans="1:11" ht="23.1" customHeight="1">
      <c r="E155" s="909"/>
      <c r="F155" s="909"/>
    </row>
    <row r="156" spans="1:11" ht="23.1" customHeight="1">
      <c r="C156" s="967"/>
      <c r="E156" s="967"/>
      <c r="F156" s="968"/>
      <c r="G156" s="890"/>
      <c r="H156" s="969"/>
    </row>
    <row r="158" spans="1:11" ht="23.1" customHeight="1">
      <c r="F158" s="909"/>
    </row>
    <row r="159" spans="1:11" ht="23.1" customHeight="1">
      <c r="F159" s="909"/>
    </row>
  </sheetData>
  <autoFilter ref="A5:O129" xr:uid="{00000000-0009-0000-0000-000003000000}">
    <filterColumn colId="5" showButton="0"/>
    <filterColumn colId="6" showButton="0"/>
    <filterColumn colId="8" showButton="0"/>
    <filterColumn colId="9" showButton="0"/>
    <filterColumn colId="11" showButton="0"/>
    <filterColumn colId="13" showButton="0"/>
  </autoFilter>
  <mergeCells count="57">
    <mergeCell ref="D140:F140"/>
    <mergeCell ref="H140:I140"/>
    <mergeCell ref="H141:I141"/>
    <mergeCell ref="J141:L141"/>
    <mergeCell ref="K133:L133"/>
    <mergeCell ref="C133:D133"/>
    <mergeCell ref="E133:F133"/>
    <mergeCell ref="G133:H133"/>
    <mergeCell ref="I133:J133"/>
    <mergeCell ref="M134:P134"/>
    <mergeCell ref="I152:J152"/>
    <mergeCell ref="I144:J144"/>
    <mergeCell ref="I151:J151"/>
    <mergeCell ref="F129:G129"/>
    <mergeCell ref="I129:J129"/>
    <mergeCell ref="F130:G130"/>
    <mergeCell ref="I130:J130"/>
    <mergeCell ref="N141:O141"/>
    <mergeCell ref="N140:O140"/>
    <mergeCell ref="N135:O135"/>
    <mergeCell ref="F131:G131"/>
    <mergeCell ref="F132:G132"/>
    <mergeCell ref="D135:F135"/>
    <mergeCell ref="H135:I135"/>
    <mergeCell ref="J135:L135"/>
    <mergeCell ref="F126:G126"/>
    <mergeCell ref="I126:J126"/>
    <mergeCell ref="F127:G127"/>
    <mergeCell ref="I127:J127"/>
    <mergeCell ref="F128:G128"/>
    <mergeCell ref="I128:J128"/>
    <mergeCell ref="A1:E1"/>
    <mergeCell ref="F1:L1"/>
    <mergeCell ref="F2:L2"/>
    <mergeCell ref="A3:D3"/>
    <mergeCell ref="A4:P4"/>
    <mergeCell ref="A5:A6"/>
    <mergeCell ref="D5:D6"/>
    <mergeCell ref="F5:H5"/>
    <mergeCell ref="I5:K5"/>
    <mergeCell ref="B5:C6"/>
    <mergeCell ref="C149:C151"/>
    <mergeCell ref="L5:M5"/>
    <mergeCell ref="N5:O5"/>
    <mergeCell ref="P5:P6"/>
    <mergeCell ref="F6:G6"/>
    <mergeCell ref="C145:C147"/>
    <mergeCell ref="F122:G122"/>
    <mergeCell ref="I122:J122"/>
    <mergeCell ref="F123:G123"/>
    <mergeCell ref="I123:J123"/>
    <mergeCell ref="F121:G121"/>
    <mergeCell ref="I121:J121"/>
    <mergeCell ref="F124:G124"/>
    <mergeCell ref="I124:J124"/>
    <mergeCell ref="F125:G125"/>
    <mergeCell ref="I125:J125"/>
  </mergeCells>
  <dataValidations count="4">
    <dataValidation allowBlank="1" showInputMessage="1" showErrorMessage="1" promptTitle="Connector Label" prompt="If desired, label the connector to the next step. Use commas to separate multiple next steps, such as &quot;Yes,No&quot;." sqref="E144" xr:uid="{00000000-0002-0000-0300-000000000000}"/>
    <dataValidation allowBlank="1" showInputMessage="1" showErrorMessage="1" promptTitle="Next Step ID" prompt="Enter the process step ID for the next step. Use commas to separate multiple next steps, such as &quot;P600,P700&quot;." sqref="D144" xr:uid="{00000000-0002-0000-0300-000001000000}"/>
    <dataValidation allowBlank="1" showInputMessage="1" showErrorMessage="1" promptTitle="Process Step Description" prompt="Enter text for the process step that will appear in the shape." sqref="C144" xr:uid="{00000000-0002-0000-0300-000002000000}"/>
    <dataValidation allowBlank="1" showInputMessage="1" showErrorMessage="1" promptTitle="Process Step ID" prompt="Enter a unique process step ID for each shape in the diagram." sqref="A144:B144" xr:uid="{00000000-0002-0000-0300-000003000000}"/>
  </dataValidations>
  <printOptions horizontalCentered="1"/>
  <pageMargins left="0.25" right="0.25" top="0.28999999999999998" bottom="0.23" header="0.3" footer="0.3"/>
  <pageSetup paperSize="9" scale="70" fitToHeight="0" orientation="landscape" r:id="rId1"/>
  <rowBreaks count="3" manualBreakCount="3">
    <brk id="37" max="14" man="1"/>
    <brk id="77" max="14" man="1"/>
    <brk id="118" max="14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8</vt:i4>
      </vt:variant>
    </vt:vector>
  </HeadingPairs>
  <TitlesOfParts>
    <vt:vector size="16" baseType="lpstr">
      <vt:lpstr>TUẦN T 9</vt:lpstr>
      <vt:lpstr>TUẦN  10</vt:lpstr>
      <vt:lpstr>Tuần 11   </vt:lpstr>
      <vt:lpstr>12.2022</vt:lpstr>
      <vt:lpstr>VT Mỏ tháng 11.2022</vt:lpstr>
      <vt:lpstr>VT Mỏ tháng 10.2022</vt:lpstr>
      <vt:lpstr>VT Mỏ tháng 09.2022</vt:lpstr>
      <vt:lpstr>VT Mỏ tháng 08.2022 </vt:lpstr>
      <vt:lpstr>'12.2022'!Print_Area</vt:lpstr>
      <vt:lpstr>'TUẦN  10'!Print_Area</vt:lpstr>
      <vt:lpstr>'Tuần 11   '!Print_Area</vt:lpstr>
      <vt:lpstr>'TUẦN T 9'!Print_Area</vt:lpstr>
      <vt:lpstr>'VT Mỏ tháng 08.2022 '!Print_Area</vt:lpstr>
      <vt:lpstr>'VT Mỏ tháng 09.2022'!Print_Area</vt:lpstr>
      <vt:lpstr>'VT Mỏ tháng 10.2022'!Print_Area</vt:lpstr>
      <vt:lpstr>'VT Mỏ tháng 11.2022'!Print_Area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RTG-Accounting</dc:creator>
  <cp:lastModifiedBy>Lamuth Vanndy</cp:lastModifiedBy>
  <cp:lastPrinted>2023-01-14T06:43:28Z</cp:lastPrinted>
  <dcterms:created xsi:type="dcterms:W3CDTF">2020-10-02T06:41:48Z</dcterms:created>
  <dcterms:modified xsi:type="dcterms:W3CDTF">2023-01-26T03:22:08Z</dcterms:modified>
</cp:coreProperties>
</file>