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iasrivas/Estudios/DisenoGraficoOrt/Ultimo Cuatrimestre/Gestión Empresarial/"/>
    </mc:Choice>
  </mc:AlternateContent>
  <xr:revisionPtr revIDLastSave="0" documentId="8_{852B4F4B-A8D8-1148-84E4-0483CE855FDD}" xr6:coauthVersionLast="47" xr6:coauthVersionMax="47" xr10:uidLastSave="{00000000-0000-0000-0000-000000000000}"/>
  <bookViews>
    <workbookView xWindow="30240" yWindow="500" windowWidth="38400" windowHeight="21100" xr2:uid="{3BA59425-4AE8-5044-962A-76D68C205045}"/>
  </bookViews>
  <sheets>
    <sheet name="Respuestas" sheetId="1" r:id="rId1"/>
    <sheet name="Francisco Bello" sheetId="2" r:id="rId2"/>
    <sheet name="Anabella Rolda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3" l="1"/>
  <c r="C36" i="3"/>
  <c r="E36" i="3" s="1"/>
  <c r="H36" i="3" s="1"/>
  <c r="F35" i="3"/>
  <c r="C35" i="3"/>
  <c r="E35" i="3" s="1"/>
  <c r="H35" i="3" s="1"/>
  <c r="M23" i="3"/>
  <c r="M19" i="3"/>
  <c r="K19" i="3"/>
  <c r="H37" i="2"/>
  <c r="H35" i="2"/>
  <c r="H36" i="2"/>
  <c r="F36" i="2"/>
  <c r="F35" i="2"/>
  <c r="E36" i="2"/>
  <c r="E35" i="2"/>
  <c r="C35" i="2"/>
  <c r="C36" i="2"/>
  <c r="M21" i="2"/>
  <c r="F18" i="2"/>
  <c r="E18" i="2"/>
  <c r="H37" i="3" l="1"/>
  <c r="C10" i="3"/>
  <c r="C19" i="3" s="1"/>
  <c r="H4" i="3"/>
  <c r="E27" i="3" s="1"/>
  <c r="C3" i="3"/>
  <c r="C10" i="2"/>
  <c r="C19" i="2" s="1"/>
  <c r="C3" i="2"/>
  <c r="D18" i="3" l="1"/>
  <c r="F18" i="3" s="1"/>
  <c r="D19" i="3"/>
  <c r="E26" i="3"/>
  <c r="E26" i="2"/>
  <c r="E27" i="2"/>
  <c r="C18" i="3"/>
  <c r="D26" i="3"/>
  <c r="E10" i="3"/>
  <c r="I10" i="3" s="1"/>
  <c r="E18" i="3"/>
  <c r="D27" i="3"/>
  <c r="L27" i="3" s="1"/>
  <c r="C14" i="3"/>
  <c r="C15" i="3" s="1"/>
  <c r="I14" i="3" s="1"/>
  <c r="D28" i="3"/>
  <c r="F28" i="3" s="1"/>
  <c r="L28" i="3" s="1"/>
  <c r="E19" i="2"/>
  <c r="F19" i="2"/>
  <c r="C18" i="2"/>
  <c r="D26" i="2"/>
  <c r="L26" i="2" s="1"/>
  <c r="E10" i="2"/>
  <c r="I10" i="2" s="1"/>
  <c r="C14" i="2"/>
  <c r="C15" i="2" s="1"/>
  <c r="I14" i="2" s="1"/>
  <c r="D27" i="2"/>
  <c r="D28" i="2"/>
  <c r="F28" i="2" s="1"/>
  <c r="L28" i="2" s="1"/>
  <c r="L26" i="3" l="1"/>
  <c r="E19" i="3"/>
  <c r="F19" i="3"/>
  <c r="L27" i="2"/>
  <c r="J14" i="3"/>
  <c r="L14" i="3"/>
  <c r="J10" i="3"/>
  <c r="L10" i="3" s="1"/>
  <c r="L31" i="3"/>
  <c r="I19" i="3"/>
  <c r="I18" i="3"/>
  <c r="J14" i="2"/>
  <c r="L14" i="2" s="1"/>
  <c r="J10" i="2"/>
  <c r="L10" i="2" s="1"/>
  <c r="L31" i="2"/>
  <c r="I19" i="2"/>
  <c r="I18" i="2"/>
  <c r="J19" i="3" l="1"/>
  <c r="M18" i="3"/>
  <c r="M21" i="3" s="1"/>
  <c r="L18" i="3"/>
  <c r="L21" i="3" s="1"/>
  <c r="M18" i="2"/>
  <c r="L18" i="2"/>
  <c r="L21" i="2" s="1"/>
  <c r="J19" i="2"/>
  <c r="L19" i="2" s="1"/>
  <c r="L23" i="2" s="1"/>
  <c r="M19" i="2"/>
  <c r="M23" i="2" s="1"/>
  <c r="K19" i="2"/>
  <c r="L19" i="3" l="1"/>
  <c r="L23" i="3" s="1"/>
</calcChain>
</file>

<file path=xl/sharedStrings.xml><?xml version="1.0" encoding="utf-8"?>
<sst xmlns="http://schemas.openxmlformats.org/spreadsheetml/2006/main" count="147" uniqueCount="65">
  <si>
    <t>Monto total de la renuncia de Francisco Bello</t>
  </si>
  <si>
    <t>Monto total del despido de Francisco Bello</t>
  </si>
  <si>
    <t>Monto total de la renuncia de Anabella Roldan</t>
  </si>
  <si>
    <t>Monto total del despido de Anabella Roldan</t>
  </si>
  <si>
    <t>PARCIAL Marco Laboral</t>
  </si>
  <si>
    <t>Total despido</t>
  </si>
  <si>
    <t>30 - dia de despido</t>
  </si>
  <si>
    <t>Lo que falta para que termine el mes</t>
  </si>
  <si>
    <t>XXXXX</t>
  </si>
  <si>
    <t>días</t>
  </si>
  <si>
    <t>/30 días</t>
  </si>
  <si>
    <t>x Integración mes despido</t>
  </si>
  <si>
    <t>Indemnización</t>
  </si>
  <si>
    <t>x Falta Preaviso</t>
  </si>
  <si>
    <t>x Antiguedad</t>
  </si>
  <si>
    <t>Despido</t>
  </si>
  <si>
    <t>Total con Vac Gozadas</t>
  </si>
  <si>
    <t>Total sin Vac Gozadas</t>
  </si>
  <si>
    <t>Vac Gozadas</t>
  </si>
  <si>
    <t>Vac no Gozado</t>
  </si>
  <si>
    <t>Prop Neto a Cobrar 2do</t>
  </si>
  <si>
    <t>Prop Neto a Cobrar 1er</t>
  </si>
  <si>
    <t>Prop bruto x día</t>
  </si>
  <si>
    <t xml:space="preserve"> Dia Vac / 2do Sem</t>
  </si>
  <si>
    <t xml:space="preserve"> Dia Vac / 1er Sem</t>
  </si>
  <si>
    <t>Días por Ley</t>
  </si>
  <si>
    <t>Desde principio de año 1/1</t>
  </si>
  <si>
    <t>Sac Prop</t>
  </si>
  <si>
    <t>Neto Prop a Cobrar</t>
  </si>
  <si>
    <t>Prop Bruto</t>
  </si>
  <si>
    <t>Dias trabajados</t>
  </si>
  <si>
    <t>Aguinaldo</t>
  </si>
  <si>
    <t>Desde el ultimo aguinaldo cobrado</t>
  </si>
  <si>
    <t>Sueldo Proporcional</t>
  </si>
  <si>
    <t>Dia de renuncia</t>
  </si>
  <si>
    <t>Valor diario</t>
  </si>
  <si>
    <t>Cant dia mes</t>
  </si>
  <si>
    <t>Sueldo Bruto</t>
  </si>
  <si>
    <t>Desde primer dia del mes</t>
  </si>
  <si>
    <t>Retenciones</t>
  </si>
  <si>
    <t>Renuncia</t>
  </si>
  <si>
    <t>Vac no gozadas</t>
  </si>
  <si>
    <t xml:space="preserve"> </t>
  </si>
  <si>
    <t>VAC prop</t>
  </si>
  <si>
    <t>Último día trabajado</t>
  </si>
  <si>
    <t>Antiguedad años</t>
  </si>
  <si>
    <t>SAC prop</t>
  </si>
  <si>
    <t>Fecha de Inicio</t>
  </si>
  <si>
    <t>Sueldo Neto (-17%)</t>
  </si>
  <si>
    <t>2do Semestre</t>
  </si>
  <si>
    <t>1er Semestre</t>
  </si>
  <si>
    <t>30 DIAS</t>
  </si>
  <si>
    <t xml:space="preserve">TODOS LOS MESES </t>
  </si>
  <si>
    <t>Plus vacacional</t>
  </si>
  <si>
    <t xml:space="preserve">Dia Normal trabajado </t>
  </si>
  <si>
    <t>Dia de vacaciones</t>
  </si>
  <si>
    <t>Dias de vacaciones</t>
  </si>
  <si>
    <t>Diferencia</t>
  </si>
  <si>
    <t>Plus Vacacional</t>
  </si>
  <si>
    <t>$</t>
  </si>
  <si>
    <t>Vac gozadas</t>
  </si>
  <si>
    <t>INTEGRANTES</t>
  </si>
  <si>
    <t>Priscila Lera</t>
  </si>
  <si>
    <t>Rocio Espindola</t>
  </si>
  <si>
    <t>Matias 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</si>
</sst>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0" borderId="2" xfId="0" applyBorder="1"/>
    <xf numFmtId="0" fontId="0" fillId="4" borderId="3" xfId="0" applyFill="1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 applyAlignment="1">
      <alignment horizontal="center"/>
    </xf>
    <xf numFmtId="0" fontId="2" fillId="4" borderId="5" xfId="0" applyFont="1" applyFill="1" applyBorder="1"/>
    <xf numFmtId="0" fontId="0" fillId="4" borderId="6" xfId="0" applyFill="1" applyBorder="1"/>
    <xf numFmtId="0" fontId="0" fillId="0" borderId="7" xfId="0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2" fillId="4" borderId="0" xfId="0" applyFont="1" applyFill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 applyAlignment="1">
      <alignment horizontal="center"/>
    </xf>
    <xf numFmtId="1" fontId="0" fillId="0" borderId="10" xfId="0" applyNumberFormat="1" applyBorder="1"/>
    <xf numFmtId="0" fontId="2" fillId="4" borderId="10" xfId="0" applyFont="1" applyFill="1" applyBorder="1"/>
    <xf numFmtId="0" fontId="0" fillId="4" borderId="11" xfId="0" applyFill="1" applyBorder="1"/>
    <xf numFmtId="9" fontId="2" fillId="0" borderId="0" xfId="0" applyNumberFormat="1" applyFont="1"/>
    <xf numFmtId="0" fontId="3" fillId="5" borderId="0" xfId="0" applyFont="1" applyFill="1"/>
    <xf numFmtId="1" fontId="0" fillId="6" borderId="1" xfId="0" applyNumberFormat="1" applyFill="1" applyBorder="1"/>
    <xf numFmtId="1" fontId="0" fillId="7" borderId="1" xfId="0" applyNumberFormat="1" applyFill="1" applyBorder="1"/>
    <xf numFmtId="0" fontId="2" fillId="0" borderId="3" xfId="0" applyFont="1" applyBorder="1"/>
    <xf numFmtId="1" fontId="0" fillId="0" borderId="0" xfId="0" applyNumberFormat="1"/>
    <xf numFmtId="0" fontId="2" fillId="0" borderId="0" xfId="0" applyFont="1"/>
    <xf numFmtId="2" fontId="0" fillId="0" borderId="5" xfId="0" applyNumberFormat="1" applyBorder="1"/>
    <xf numFmtId="0" fontId="0" fillId="0" borderId="5" xfId="0" applyBorder="1" applyAlignment="1">
      <alignment horizontal="center"/>
    </xf>
    <xf numFmtId="0" fontId="2" fillId="0" borderId="6" xfId="0" applyFont="1" applyBorder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9" fontId="2" fillId="0" borderId="10" xfId="0" applyNumberFormat="1" applyFont="1" applyBorder="1"/>
    <xf numFmtId="0" fontId="0" fillId="0" borderId="11" xfId="0" applyBorder="1"/>
    <xf numFmtId="0" fontId="0" fillId="0" borderId="6" xfId="0" applyBorder="1"/>
    <xf numFmtId="1" fontId="0" fillId="0" borderId="7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0" fontId="0" fillId="0" borderId="8" xfId="0" applyBorder="1"/>
    <xf numFmtId="0" fontId="0" fillId="6" borderId="0" xfId="0" applyFill="1"/>
    <xf numFmtId="0" fontId="0" fillId="7" borderId="0" xfId="0" applyFill="1"/>
    <xf numFmtId="0" fontId="0" fillId="0" borderId="0" xfId="0" applyBorder="1"/>
    <xf numFmtId="2" fontId="0" fillId="0" borderId="0" xfId="0" applyNumberFormat="1" applyBorder="1"/>
    <xf numFmtId="0" fontId="3" fillId="5" borderId="11" xfId="0" applyFont="1" applyFill="1" applyBorder="1"/>
    <xf numFmtId="0" fontId="0" fillId="8" borderId="8" xfId="0" applyFill="1" applyBorder="1"/>
    <xf numFmtId="0" fontId="0" fillId="3" borderId="5" xfId="0" applyFill="1" applyBorder="1"/>
    <xf numFmtId="0" fontId="0" fillId="3" borderId="4" xfId="0" applyFill="1" applyBorder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8E98-27DE-1E4A-A905-7E08B6DD54BD}">
  <dimension ref="B2:D14"/>
  <sheetViews>
    <sheetView tabSelected="1" zoomScale="150" zoomScaleNormal="150" workbookViewId="0">
      <selection activeCell="C13" sqref="C13"/>
    </sheetView>
  </sheetViews>
  <sheetFormatPr baseColWidth="10" defaultRowHeight="16" x14ac:dyDescent="0.2"/>
  <cols>
    <col min="1" max="1" width="20" customWidth="1"/>
    <col min="2" max="2" width="40.5" customWidth="1"/>
  </cols>
  <sheetData>
    <row r="2" spans="2:4" x14ac:dyDescent="0.2">
      <c r="B2" s="1" t="s">
        <v>4</v>
      </c>
    </row>
    <row r="3" spans="2:4" x14ac:dyDescent="0.2">
      <c r="B3" t="s">
        <v>0</v>
      </c>
      <c r="C3" s="12" t="s">
        <v>59</v>
      </c>
      <c r="D3" s="43">
        <v>134233</v>
      </c>
    </row>
    <row r="4" spans="2:4" x14ac:dyDescent="0.2">
      <c r="B4" t="s">
        <v>1</v>
      </c>
      <c r="C4" s="12" t="s">
        <v>59</v>
      </c>
      <c r="D4" s="43">
        <v>1286666.67</v>
      </c>
    </row>
    <row r="5" spans="2:4" x14ac:dyDescent="0.2">
      <c r="B5" t="s">
        <v>53</v>
      </c>
      <c r="C5" s="12" t="s">
        <v>59</v>
      </c>
      <c r="D5" s="43">
        <v>15762</v>
      </c>
    </row>
    <row r="6" spans="2:4" x14ac:dyDescent="0.2">
      <c r="D6" s="43"/>
    </row>
    <row r="7" spans="2:4" x14ac:dyDescent="0.2">
      <c r="B7" t="s">
        <v>2</v>
      </c>
      <c r="C7" s="12" t="s">
        <v>59</v>
      </c>
      <c r="D7" s="43">
        <v>15883</v>
      </c>
    </row>
    <row r="8" spans="2:4" x14ac:dyDescent="0.2">
      <c r="B8" t="s">
        <v>3</v>
      </c>
      <c r="C8" s="12" t="s">
        <v>59</v>
      </c>
      <c r="D8" s="43">
        <v>238955</v>
      </c>
    </row>
    <row r="9" spans="2:4" x14ac:dyDescent="0.2">
      <c r="B9" t="s">
        <v>53</v>
      </c>
      <c r="C9" s="12" t="s">
        <v>59</v>
      </c>
      <c r="D9" s="43">
        <v>2826</v>
      </c>
    </row>
    <row r="11" spans="2:4" x14ac:dyDescent="0.2">
      <c r="B11" s="51" t="s">
        <v>61</v>
      </c>
    </row>
    <row r="12" spans="2:4" x14ac:dyDescent="0.2">
      <c r="B12" t="s">
        <v>62</v>
      </c>
    </row>
    <row r="13" spans="2:4" x14ac:dyDescent="0.2">
      <c r="B13" t="s">
        <v>63</v>
      </c>
    </row>
    <row r="14" spans="2:4" x14ac:dyDescent="0.2">
      <c r="B1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A988-A8E6-B948-8800-99A5967BD0F2}">
  <dimension ref="B1:M37"/>
  <sheetViews>
    <sheetView zoomScale="130" zoomScaleNormal="130" workbookViewId="0">
      <selection activeCell="I37" sqref="I37"/>
    </sheetView>
  </sheetViews>
  <sheetFormatPr baseColWidth="10" defaultRowHeight="16" x14ac:dyDescent="0.2"/>
  <cols>
    <col min="2" max="2" width="30.33203125" customWidth="1"/>
    <col min="3" max="3" width="23.33203125" customWidth="1"/>
    <col min="4" max="4" width="14.1640625" customWidth="1"/>
    <col min="5" max="5" width="19.6640625" customWidth="1"/>
    <col min="6" max="6" width="19.83203125" customWidth="1"/>
    <col min="7" max="7" width="17" customWidth="1"/>
    <col min="8" max="8" width="14.5" customWidth="1"/>
    <col min="9" max="9" width="16.6640625" customWidth="1"/>
    <col min="12" max="12" width="22.6640625" customWidth="1"/>
    <col min="13" max="13" width="22.33203125" customWidth="1"/>
  </cols>
  <sheetData>
    <row r="1" spans="2:13" ht="17" thickBot="1" x14ac:dyDescent="0.25"/>
    <row r="2" spans="2:13" ht="17" thickBot="1" x14ac:dyDescent="0.25">
      <c r="B2" s="37" t="s">
        <v>37</v>
      </c>
      <c r="C2" s="15">
        <v>100000</v>
      </c>
      <c r="E2" t="s">
        <v>33</v>
      </c>
      <c r="G2" t="s">
        <v>52</v>
      </c>
      <c r="H2" t="s">
        <v>51</v>
      </c>
      <c r="L2" s="44" t="s">
        <v>50</v>
      </c>
      <c r="M2" s="43" t="s">
        <v>49</v>
      </c>
    </row>
    <row r="3" spans="2:13" x14ac:dyDescent="0.2">
      <c r="B3" s="37" t="s">
        <v>48</v>
      </c>
      <c r="C3" s="15">
        <f>C2/100*83</f>
        <v>83000</v>
      </c>
      <c r="E3" t="s">
        <v>33</v>
      </c>
    </row>
    <row r="4" spans="2:13" x14ac:dyDescent="0.2">
      <c r="B4" s="42" t="s">
        <v>47</v>
      </c>
      <c r="C4" s="41">
        <v>42156</v>
      </c>
      <c r="E4" t="s">
        <v>46</v>
      </c>
      <c r="G4" t="s">
        <v>45</v>
      </c>
      <c r="H4" s="26">
        <v>10</v>
      </c>
    </row>
    <row r="5" spans="2:13" ht="17" thickBot="1" x14ac:dyDescent="0.25">
      <c r="B5" s="38" t="s">
        <v>44</v>
      </c>
      <c r="C5" s="40">
        <v>45600</v>
      </c>
      <c r="E5" t="s">
        <v>43</v>
      </c>
      <c r="F5" t="s">
        <v>42</v>
      </c>
    </row>
    <row r="6" spans="2:13" x14ac:dyDescent="0.2">
      <c r="C6" t="s">
        <v>41</v>
      </c>
    </row>
    <row r="8" spans="2:13" ht="17" thickBot="1" x14ac:dyDescent="0.25">
      <c r="B8" s="22" t="s">
        <v>40</v>
      </c>
      <c r="J8" t="s">
        <v>39</v>
      </c>
    </row>
    <row r="9" spans="2:13" x14ac:dyDescent="0.2">
      <c r="B9" s="37" t="s">
        <v>38</v>
      </c>
      <c r="C9" s="35" t="s">
        <v>37</v>
      </c>
      <c r="D9" s="35" t="s">
        <v>36</v>
      </c>
      <c r="E9" s="35" t="s">
        <v>35</v>
      </c>
      <c r="F9" s="35" t="s">
        <v>34</v>
      </c>
      <c r="G9" s="35"/>
      <c r="H9" s="35"/>
      <c r="I9" s="35" t="s">
        <v>29</v>
      </c>
      <c r="J9" s="36">
        <v>0.17</v>
      </c>
      <c r="K9" s="35"/>
      <c r="L9" s="34" t="s">
        <v>28</v>
      </c>
    </row>
    <row r="10" spans="2:13" x14ac:dyDescent="0.2">
      <c r="B10" s="33" t="s">
        <v>33</v>
      </c>
      <c r="C10">
        <f>C2</f>
        <v>100000</v>
      </c>
      <c r="D10" s="32">
        <v>30</v>
      </c>
      <c r="E10">
        <f>C10/D10</f>
        <v>3333.3333333333335</v>
      </c>
      <c r="F10">
        <v>4</v>
      </c>
      <c r="I10">
        <f>E10*F10</f>
        <v>13333.333333333334</v>
      </c>
      <c r="J10">
        <f>I10*J9</f>
        <v>2266.666666666667</v>
      </c>
      <c r="L10" s="10">
        <f>I10-J10</f>
        <v>11066.666666666668</v>
      </c>
    </row>
    <row r="11" spans="2:13" ht="17" thickBot="1" x14ac:dyDescent="0.25">
      <c r="B11" s="38"/>
      <c r="C11" s="6"/>
      <c r="D11" s="6"/>
      <c r="E11" s="6"/>
      <c r="F11" s="6"/>
      <c r="G11" s="6"/>
      <c r="H11" s="6"/>
      <c r="I11" s="6"/>
      <c r="J11" s="6"/>
      <c r="K11" s="6"/>
      <c r="L11" s="5"/>
    </row>
    <row r="12" spans="2:13" ht="17" thickBot="1" x14ac:dyDescent="0.25"/>
    <row r="13" spans="2:13" x14ac:dyDescent="0.2">
      <c r="B13" s="37" t="s">
        <v>32</v>
      </c>
      <c r="C13" s="35" t="s">
        <v>31</v>
      </c>
      <c r="D13" s="35"/>
      <c r="E13" s="35" t="s">
        <v>30</v>
      </c>
      <c r="F13" s="16"/>
      <c r="G13" s="16"/>
      <c r="H13" s="16"/>
      <c r="I13" s="35" t="s">
        <v>29</v>
      </c>
      <c r="J13" s="36">
        <v>0.17</v>
      </c>
      <c r="K13" s="35"/>
      <c r="L13" s="34" t="s">
        <v>28</v>
      </c>
    </row>
    <row r="14" spans="2:13" x14ac:dyDescent="0.2">
      <c r="B14" s="33" t="s">
        <v>27</v>
      </c>
      <c r="C14">
        <f>C10/2</f>
        <v>50000</v>
      </c>
      <c r="E14">
        <v>124</v>
      </c>
      <c r="I14">
        <f>C15</f>
        <v>34444.444444444445</v>
      </c>
      <c r="J14">
        <f>I14*J13</f>
        <v>5855.5555555555566</v>
      </c>
      <c r="L14" s="39">
        <f>I14-J14</f>
        <v>28588.888888888891</v>
      </c>
    </row>
    <row r="15" spans="2:13" ht="17" thickBot="1" x14ac:dyDescent="0.25">
      <c r="B15" s="38"/>
      <c r="C15" s="6">
        <f>C14*E14/E15</f>
        <v>34444.444444444445</v>
      </c>
      <c r="D15" s="6"/>
      <c r="E15" s="6">
        <v>180</v>
      </c>
      <c r="F15" s="6"/>
      <c r="G15" s="6"/>
      <c r="H15" s="6"/>
      <c r="I15" s="6"/>
      <c r="J15" s="6"/>
      <c r="K15" s="6"/>
      <c r="L15" s="5"/>
    </row>
    <row r="16" spans="2:13" ht="17" thickBot="1" x14ac:dyDescent="0.25"/>
    <row r="17" spans="2:13" x14ac:dyDescent="0.2">
      <c r="B17" s="37" t="s">
        <v>26</v>
      </c>
      <c r="C17" s="35"/>
      <c r="D17" s="35" t="s">
        <v>25</v>
      </c>
      <c r="E17" s="35" t="s">
        <v>24</v>
      </c>
      <c r="F17" s="35" t="s">
        <v>23</v>
      </c>
      <c r="G17" s="35"/>
      <c r="H17" s="35"/>
      <c r="I17" s="35" t="s">
        <v>22</v>
      </c>
      <c r="J17" s="36">
        <v>0.17</v>
      </c>
      <c r="K17" s="35"/>
      <c r="L17" s="35" t="s">
        <v>21</v>
      </c>
      <c r="M17" s="34" t="s">
        <v>20</v>
      </c>
    </row>
    <row r="18" spans="2:13" x14ac:dyDescent="0.2">
      <c r="B18" s="33" t="s">
        <v>19</v>
      </c>
      <c r="C18">
        <f>C10</f>
        <v>100000</v>
      </c>
      <c r="D18" s="32">
        <v>28</v>
      </c>
      <c r="E18" s="31">
        <f>D18*E14/360</f>
        <v>9.6444444444444439</v>
      </c>
      <c r="F18" s="31">
        <f>D18*(E14+E15)/360</f>
        <v>23.644444444444446</v>
      </c>
      <c r="I18">
        <f>C18/25</f>
        <v>4000</v>
      </c>
      <c r="J18" s="11" t="s">
        <v>8</v>
      </c>
      <c r="L18">
        <f>I18*E18</f>
        <v>38577.777777777774</v>
      </c>
      <c r="M18" s="10">
        <f>I18*F18</f>
        <v>94577.777777777781</v>
      </c>
    </row>
    <row r="19" spans="2:13" ht="17" thickBot="1" x14ac:dyDescent="0.25">
      <c r="B19" s="30" t="s">
        <v>18</v>
      </c>
      <c r="C19" s="6">
        <f>C10</f>
        <v>100000</v>
      </c>
      <c r="D19" s="29">
        <v>28</v>
      </c>
      <c r="E19" s="28">
        <f>D19*E14/360</f>
        <v>9.6444444444444439</v>
      </c>
      <c r="F19" s="28">
        <f>D19*(E14+180)/360</f>
        <v>23.644444444444446</v>
      </c>
      <c r="G19" s="6"/>
      <c r="H19" s="6"/>
      <c r="I19" s="6">
        <f>C18/25</f>
        <v>4000</v>
      </c>
      <c r="J19" s="6">
        <f>I19*J17</f>
        <v>680</v>
      </c>
      <c r="K19" s="6">
        <f>I19-J19</f>
        <v>3320</v>
      </c>
      <c r="L19" s="6">
        <f>I19*E19-(J19*E19)</f>
        <v>32019.555555555551</v>
      </c>
      <c r="M19" s="5">
        <f>I19*F19-(J19*F19)</f>
        <v>78499.555555555562</v>
      </c>
    </row>
    <row r="20" spans="2:13" ht="17" thickBot="1" x14ac:dyDescent="0.25"/>
    <row r="21" spans="2:13" ht="17" thickBot="1" x14ac:dyDescent="0.25">
      <c r="B21" s="25" t="s">
        <v>17</v>
      </c>
      <c r="C21" s="3"/>
      <c r="D21" s="3"/>
      <c r="E21" s="3"/>
      <c r="F21" s="3"/>
      <c r="G21" s="3"/>
      <c r="H21" s="3"/>
      <c r="I21" s="3"/>
      <c r="J21" s="3"/>
      <c r="K21" s="3"/>
      <c r="L21" s="24">
        <f>L10+L14+L18</f>
        <v>78233.333333333343</v>
      </c>
      <c r="M21" s="23">
        <f>L10+L14+M18</f>
        <v>134233.33333333334</v>
      </c>
    </row>
    <row r="22" spans="2:13" ht="17" thickBot="1" x14ac:dyDescent="0.25">
      <c r="B22" s="27"/>
      <c r="L22" s="26"/>
    </row>
    <row r="23" spans="2:13" ht="17" thickBot="1" x14ac:dyDescent="0.25">
      <c r="B23" s="25" t="s">
        <v>16</v>
      </c>
      <c r="C23" s="3"/>
      <c r="D23" s="3"/>
      <c r="E23" s="3"/>
      <c r="F23" s="3"/>
      <c r="G23" s="3"/>
      <c r="H23" s="3"/>
      <c r="I23" s="3"/>
      <c r="J23" s="3"/>
      <c r="K23" s="3"/>
      <c r="L23" s="24">
        <f>L10+L14+L19</f>
        <v>71675.111111111109</v>
      </c>
      <c r="M23" s="23">
        <f>L10+L14+M19</f>
        <v>118155.11111111112</v>
      </c>
    </row>
    <row r="25" spans="2:13" ht="17" thickBot="1" x14ac:dyDescent="0.25">
      <c r="B25" s="22" t="s">
        <v>15</v>
      </c>
      <c r="J25" s="21">
        <v>0.17</v>
      </c>
    </row>
    <row r="26" spans="2:13" x14ac:dyDescent="0.2">
      <c r="B26" s="20" t="s">
        <v>12</v>
      </c>
      <c r="C26" s="19" t="s">
        <v>14</v>
      </c>
      <c r="D26" s="16">
        <f>C10</f>
        <v>100000</v>
      </c>
      <c r="E26" s="18">
        <f>ROUND(H4,0)</f>
        <v>10</v>
      </c>
      <c r="F26" s="16"/>
      <c r="G26" s="16"/>
      <c r="H26" s="16"/>
      <c r="I26" s="16"/>
      <c r="J26" s="17" t="s">
        <v>8</v>
      </c>
      <c r="K26" s="16"/>
      <c r="L26" s="15">
        <f>D26*E26</f>
        <v>1000000</v>
      </c>
    </row>
    <row r="27" spans="2:13" x14ac:dyDescent="0.2">
      <c r="B27" s="14" t="s">
        <v>12</v>
      </c>
      <c r="C27" s="13" t="s">
        <v>13</v>
      </c>
      <c r="D27">
        <f>C10</f>
        <v>100000</v>
      </c>
      <c r="E27" s="12">
        <f>IF(H4&lt;5,1,2)</f>
        <v>2</v>
      </c>
      <c r="J27" s="11" t="s">
        <v>8</v>
      </c>
      <c r="L27" s="10">
        <f>D27*E27</f>
        <v>200000</v>
      </c>
    </row>
    <row r="28" spans="2:13" ht="17" thickBot="1" x14ac:dyDescent="0.25">
      <c r="B28" s="9" t="s">
        <v>12</v>
      </c>
      <c r="C28" s="8" t="s">
        <v>11</v>
      </c>
      <c r="D28" s="6">
        <f>C10</f>
        <v>100000</v>
      </c>
      <c r="E28" s="6" t="s">
        <v>10</v>
      </c>
      <c r="F28" s="6">
        <f>D28/30</f>
        <v>3333.3333333333335</v>
      </c>
      <c r="G28" s="6"/>
      <c r="H28" s="6">
        <v>26</v>
      </c>
      <c r="I28" s="6" t="s">
        <v>9</v>
      </c>
      <c r="J28" s="7" t="s">
        <v>8</v>
      </c>
      <c r="K28" s="6"/>
      <c r="L28" s="5">
        <f>F28*H28</f>
        <v>86666.666666666672</v>
      </c>
    </row>
    <row r="29" spans="2:13" x14ac:dyDescent="0.2">
      <c r="H29" t="s">
        <v>7</v>
      </c>
    </row>
    <row r="30" spans="2:13" ht="17" thickBot="1" x14ac:dyDescent="0.25">
      <c r="H30" t="s">
        <v>6</v>
      </c>
    </row>
    <row r="31" spans="2:13" ht="17" thickBot="1" x14ac:dyDescent="0.25">
      <c r="B31" s="4" t="s">
        <v>5</v>
      </c>
      <c r="C31" s="3"/>
      <c r="D31" s="3"/>
      <c r="E31" s="3"/>
      <c r="F31" s="3"/>
      <c r="G31" s="3"/>
      <c r="H31" s="3"/>
      <c r="I31" s="3"/>
      <c r="J31" s="3"/>
      <c r="K31" s="3"/>
      <c r="L31" s="2">
        <f>L26+L27+L28</f>
        <v>1286666.6666666667</v>
      </c>
    </row>
    <row r="33" spans="2:8" ht="17" thickBot="1" x14ac:dyDescent="0.25"/>
    <row r="34" spans="2:8" x14ac:dyDescent="0.2">
      <c r="B34" s="47" t="s">
        <v>53</v>
      </c>
      <c r="C34" s="16"/>
      <c r="D34" s="16"/>
      <c r="E34" s="16" t="s">
        <v>35</v>
      </c>
      <c r="F34" s="16" t="s">
        <v>56</v>
      </c>
      <c r="G34" s="16"/>
      <c r="H34" s="15" t="s">
        <v>57</v>
      </c>
    </row>
    <row r="35" spans="2:8" x14ac:dyDescent="0.2">
      <c r="B35" s="48" t="s">
        <v>54</v>
      </c>
      <c r="C35" s="45">
        <f>C2</f>
        <v>100000</v>
      </c>
      <c r="D35" s="45">
        <v>30</v>
      </c>
      <c r="E35" s="45">
        <f>C35/D35</f>
        <v>3333.3333333333335</v>
      </c>
      <c r="F35" s="46">
        <f>F18</f>
        <v>23.644444444444446</v>
      </c>
      <c r="G35" s="45"/>
      <c r="H35" s="10">
        <f>E35*F35</f>
        <v>78814.814814814818</v>
      </c>
    </row>
    <row r="36" spans="2:8" ht="17" thickBot="1" x14ac:dyDescent="0.25">
      <c r="B36" s="48" t="s">
        <v>55</v>
      </c>
      <c r="C36" s="45">
        <f>C2</f>
        <v>100000</v>
      </c>
      <c r="D36" s="45">
        <v>25</v>
      </c>
      <c r="E36" s="45">
        <f>C36/D36</f>
        <v>4000</v>
      </c>
      <c r="F36" s="46">
        <f>F19</f>
        <v>23.644444444444446</v>
      </c>
      <c r="G36" s="45"/>
      <c r="H36" s="5">
        <f>E36*F36</f>
        <v>94577.777777777781</v>
      </c>
    </row>
    <row r="37" spans="2:8" ht="17" thickBot="1" x14ac:dyDescent="0.25">
      <c r="B37" s="38"/>
      <c r="C37" s="6"/>
      <c r="D37" s="6"/>
      <c r="E37" s="6"/>
      <c r="F37" s="6"/>
      <c r="G37" s="49" t="s">
        <v>58</v>
      </c>
      <c r="H37" s="50">
        <f>H36-H35</f>
        <v>15762.962962962964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8DC8-5B84-2343-BDDF-B9D2B598E65F}">
  <dimension ref="B1:M37"/>
  <sheetViews>
    <sheetView topLeftCell="B13" zoomScale="140" zoomScaleNormal="140" workbookViewId="0">
      <selection activeCell="H37" sqref="H37"/>
    </sheetView>
  </sheetViews>
  <sheetFormatPr baseColWidth="10" defaultRowHeight="16" x14ac:dyDescent="0.2"/>
  <cols>
    <col min="2" max="2" width="30.6640625" customWidth="1"/>
    <col min="3" max="3" width="24.5" customWidth="1"/>
    <col min="4" max="4" width="13.6640625" customWidth="1"/>
    <col min="5" max="5" width="19.33203125" customWidth="1"/>
    <col min="6" max="6" width="18.33203125" customWidth="1"/>
    <col min="7" max="7" width="16.83203125" customWidth="1"/>
    <col min="9" max="9" width="17.1640625" customWidth="1"/>
    <col min="12" max="12" width="21.5" customWidth="1"/>
    <col min="13" max="13" width="20.6640625" customWidth="1"/>
  </cols>
  <sheetData>
    <row r="1" spans="2:13" ht="17" thickBot="1" x14ac:dyDescent="0.25"/>
    <row r="2" spans="2:13" ht="17" thickBot="1" x14ac:dyDescent="0.25">
      <c r="B2" s="37" t="s">
        <v>37</v>
      </c>
      <c r="C2" s="15">
        <v>60241</v>
      </c>
      <c r="E2" t="s">
        <v>33</v>
      </c>
      <c r="G2" t="s">
        <v>52</v>
      </c>
      <c r="H2" t="s">
        <v>51</v>
      </c>
      <c r="L2" s="44" t="s">
        <v>50</v>
      </c>
      <c r="M2" s="43" t="s">
        <v>49</v>
      </c>
    </row>
    <row r="3" spans="2:13" x14ac:dyDescent="0.2">
      <c r="B3" s="37" t="s">
        <v>48</v>
      </c>
      <c r="C3" s="15">
        <f>C2/100*83</f>
        <v>50000.03</v>
      </c>
      <c r="E3" t="s">
        <v>33</v>
      </c>
    </row>
    <row r="4" spans="2:13" x14ac:dyDescent="0.2">
      <c r="B4" s="42" t="s">
        <v>47</v>
      </c>
      <c r="C4" s="41">
        <v>44500</v>
      </c>
      <c r="E4" t="s">
        <v>46</v>
      </c>
      <c r="G4" t="s">
        <v>45</v>
      </c>
      <c r="H4" s="26">
        <f>(C5-C4)/365</f>
        <v>1.6657534246575343</v>
      </c>
    </row>
    <row r="5" spans="2:13" ht="17" thickBot="1" x14ac:dyDescent="0.25">
      <c r="B5" s="38" t="s">
        <v>44</v>
      </c>
      <c r="C5" s="40">
        <v>45108</v>
      </c>
      <c r="E5" t="s">
        <v>43</v>
      </c>
      <c r="F5" t="s">
        <v>42</v>
      </c>
    </row>
    <row r="6" spans="2:13" x14ac:dyDescent="0.2">
      <c r="C6" t="s">
        <v>60</v>
      </c>
    </row>
    <row r="8" spans="2:13" ht="17" thickBot="1" x14ac:dyDescent="0.25">
      <c r="B8" s="22" t="s">
        <v>40</v>
      </c>
      <c r="J8" t="s">
        <v>39</v>
      </c>
    </row>
    <row r="9" spans="2:13" x14ac:dyDescent="0.2">
      <c r="B9" s="37" t="s">
        <v>38</v>
      </c>
      <c r="C9" s="35" t="s">
        <v>37</v>
      </c>
      <c r="D9" s="35" t="s">
        <v>36</v>
      </c>
      <c r="E9" s="35" t="s">
        <v>35</v>
      </c>
      <c r="F9" s="35" t="s">
        <v>34</v>
      </c>
      <c r="G9" s="35"/>
      <c r="H9" s="35"/>
      <c r="I9" s="35" t="s">
        <v>29</v>
      </c>
      <c r="J9" s="36">
        <v>0.17</v>
      </c>
      <c r="K9" s="35"/>
      <c r="L9" s="34" t="s">
        <v>28</v>
      </c>
    </row>
    <row r="10" spans="2:13" x14ac:dyDescent="0.2">
      <c r="B10" s="33" t="s">
        <v>33</v>
      </c>
      <c r="C10">
        <f>C2</f>
        <v>60241</v>
      </c>
      <c r="D10" s="32">
        <v>30</v>
      </c>
      <c r="E10">
        <f>C10/D10</f>
        <v>2008.0333333333333</v>
      </c>
      <c r="F10">
        <v>1</v>
      </c>
      <c r="I10">
        <f>E10*F10</f>
        <v>2008.0333333333333</v>
      </c>
      <c r="J10">
        <f>I10*J9</f>
        <v>341.3656666666667</v>
      </c>
      <c r="L10" s="10">
        <f>I10-J10</f>
        <v>1666.6676666666667</v>
      </c>
    </row>
    <row r="11" spans="2:13" ht="17" thickBot="1" x14ac:dyDescent="0.25">
      <c r="B11" s="38"/>
      <c r="C11" s="6"/>
      <c r="D11" s="6"/>
      <c r="E11" s="6"/>
      <c r="F11" s="6"/>
      <c r="G11" s="6"/>
      <c r="H11" s="6"/>
      <c r="I11" s="6"/>
      <c r="J11" s="6"/>
      <c r="K11" s="6"/>
      <c r="L11" s="5"/>
    </row>
    <row r="12" spans="2:13" ht="17" thickBot="1" x14ac:dyDescent="0.25"/>
    <row r="13" spans="2:13" x14ac:dyDescent="0.2">
      <c r="B13" s="37" t="s">
        <v>32</v>
      </c>
      <c r="C13" s="35" t="s">
        <v>31</v>
      </c>
      <c r="D13" s="35"/>
      <c r="E13" s="35" t="s">
        <v>30</v>
      </c>
      <c r="F13" s="16"/>
      <c r="G13" s="16"/>
      <c r="H13" s="16"/>
      <c r="I13" s="35" t="s">
        <v>29</v>
      </c>
      <c r="J13" s="36">
        <v>0.17</v>
      </c>
      <c r="K13" s="35"/>
      <c r="L13" s="34" t="s">
        <v>28</v>
      </c>
    </row>
    <row r="14" spans="2:13" x14ac:dyDescent="0.2">
      <c r="B14" s="33" t="s">
        <v>27</v>
      </c>
      <c r="C14">
        <f>C10/2</f>
        <v>30120.5</v>
      </c>
      <c r="E14">
        <v>1</v>
      </c>
      <c r="I14">
        <f>C15</f>
        <v>167.33611111111111</v>
      </c>
      <c r="J14">
        <f>I14*J13</f>
        <v>28.44713888888889</v>
      </c>
      <c r="L14" s="39">
        <f>I14-J14</f>
        <v>138.88897222222221</v>
      </c>
    </row>
    <row r="15" spans="2:13" ht="17" thickBot="1" x14ac:dyDescent="0.25">
      <c r="B15" s="38"/>
      <c r="C15" s="6">
        <f>C14*E14/E15</f>
        <v>167.33611111111111</v>
      </c>
      <c r="D15" s="6"/>
      <c r="E15" s="6">
        <v>180</v>
      </c>
      <c r="F15" s="6"/>
      <c r="G15" s="6"/>
      <c r="H15" s="6"/>
      <c r="I15" s="6"/>
      <c r="J15" s="6"/>
      <c r="K15" s="6"/>
      <c r="L15" s="5"/>
    </row>
    <row r="16" spans="2:13" ht="17" thickBot="1" x14ac:dyDescent="0.25"/>
    <row r="17" spans="2:13" x14ac:dyDescent="0.2">
      <c r="B17" s="37" t="s">
        <v>26</v>
      </c>
      <c r="C17" s="35"/>
      <c r="D17" s="35" t="s">
        <v>25</v>
      </c>
      <c r="E17" s="35" t="s">
        <v>24</v>
      </c>
      <c r="F17" s="35" t="s">
        <v>23</v>
      </c>
      <c r="G17" s="35"/>
      <c r="H17" s="35"/>
      <c r="I17" s="35" t="s">
        <v>22</v>
      </c>
      <c r="J17" s="36">
        <v>0.17</v>
      </c>
      <c r="K17" s="35"/>
      <c r="L17" s="35" t="s">
        <v>21</v>
      </c>
      <c r="M17" s="34" t="s">
        <v>20</v>
      </c>
    </row>
    <row r="18" spans="2:13" x14ac:dyDescent="0.2">
      <c r="B18" s="33" t="s">
        <v>19</v>
      </c>
      <c r="C18">
        <f>C10</f>
        <v>60241</v>
      </c>
      <c r="D18" s="32">
        <f>IF(H4&lt;5,14,21)</f>
        <v>14</v>
      </c>
      <c r="E18" s="31">
        <f>D18*E14/360</f>
        <v>3.888888888888889E-2</v>
      </c>
      <c r="F18" s="31">
        <f>D18*(E14+E15)/360</f>
        <v>7.0388888888888888</v>
      </c>
      <c r="I18">
        <f>C18/25</f>
        <v>2409.64</v>
      </c>
      <c r="J18" s="11" t="s">
        <v>8</v>
      </c>
      <c r="L18">
        <f>I18*E18</f>
        <v>93.708222222222219</v>
      </c>
      <c r="M18" s="10">
        <f>I18*F18</f>
        <v>16961.188222222219</v>
      </c>
    </row>
    <row r="19" spans="2:13" ht="17" thickBot="1" x14ac:dyDescent="0.25">
      <c r="B19" s="30" t="s">
        <v>18</v>
      </c>
      <c r="C19" s="6">
        <f>C10</f>
        <v>60241</v>
      </c>
      <c r="D19" s="29">
        <f>IF(H4&lt;5,14,21)</f>
        <v>14</v>
      </c>
      <c r="E19" s="28">
        <f>D19*E14/360</f>
        <v>3.888888888888889E-2</v>
      </c>
      <c r="F19" s="28">
        <f>D19*(E14+180)/360</f>
        <v>7.0388888888888888</v>
      </c>
      <c r="G19" s="6"/>
      <c r="H19" s="6"/>
      <c r="I19" s="6">
        <f>C18/25</f>
        <v>2409.64</v>
      </c>
      <c r="J19" s="6">
        <f>I19*J17</f>
        <v>409.6388</v>
      </c>
      <c r="K19" s="6">
        <f>I19-J19</f>
        <v>2000.0011999999999</v>
      </c>
      <c r="L19" s="6">
        <f>I19*E19-(J19*E19)</f>
        <v>77.777824444444434</v>
      </c>
      <c r="M19" s="5">
        <f>I19*F19-(J19*F19)</f>
        <v>14077.786224444442</v>
      </c>
    </row>
    <row r="20" spans="2:13" ht="17" thickBot="1" x14ac:dyDescent="0.25"/>
    <row r="21" spans="2:13" ht="17" thickBot="1" x14ac:dyDescent="0.25">
      <c r="B21" s="25" t="s">
        <v>17</v>
      </c>
      <c r="C21" s="3"/>
      <c r="D21" s="3"/>
      <c r="E21" s="3"/>
      <c r="F21" s="3"/>
      <c r="G21" s="3"/>
      <c r="H21" s="3"/>
      <c r="I21" s="3"/>
      <c r="J21" s="3"/>
      <c r="K21" s="3"/>
      <c r="L21" s="24">
        <f>L10+L14+L18</f>
        <v>1899.2648611111113</v>
      </c>
      <c r="M21" s="23">
        <f>L10+L14+M18</f>
        <v>18766.744861111107</v>
      </c>
    </row>
    <row r="22" spans="2:13" ht="17" thickBot="1" x14ac:dyDescent="0.25">
      <c r="B22" s="27"/>
      <c r="L22" s="26"/>
    </row>
    <row r="23" spans="2:13" ht="17" thickBot="1" x14ac:dyDescent="0.25">
      <c r="B23" s="25" t="s">
        <v>16</v>
      </c>
      <c r="C23" s="3"/>
      <c r="D23" s="3"/>
      <c r="E23" s="3"/>
      <c r="F23" s="3"/>
      <c r="G23" s="3"/>
      <c r="H23" s="3"/>
      <c r="I23" s="3"/>
      <c r="J23" s="3"/>
      <c r="K23" s="3"/>
      <c r="L23" s="24">
        <f>L10+L14+L19</f>
        <v>1883.3344633333334</v>
      </c>
      <c r="M23" s="23">
        <f>L10+L14+M19</f>
        <v>15883.342863333331</v>
      </c>
    </row>
    <row r="25" spans="2:13" ht="17" thickBot="1" x14ac:dyDescent="0.25">
      <c r="B25" s="22" t="s">
        <v>15</v>
      </c>
      <c r="J25" s="21">
        <v>0.17</v>
      </c>
    </row>
    <row r="26" spans="2:13" x14ac:dyDescent="0.2">
      <c r="B26" s="20" t="s">
        <v>12</v>
      </c>
      <c r="C26" s="19" t="s">
        <v>14</v>
      </c>
      <c r="D26" s="16">
        <f>C10</f>
        <v>60241</v>
      </c>
      <c r="E26" s="18">
        <f>ROUND(H4,0)</f>
        <v>2</v>
      </c>
      <c r="F26" s="16"/>
      <c r="G26" s="16"/>
      <c r="H26" s="16"/>
      <c r="I26" s="16"/>
      <c r="J26" s="17" t="s">
        <v>8</v>
      </c>
      <c r="K26" s="16"/>
      <c r="L26" s="15">
        <f>D26*E26</f>
        <v>120482</v>
      </c>
    </row>
    <row r="27" spans="2:13" x14ac:dyDescent="0.2">
      <c r="B27" s="14" t="s">
        <v>12</v>
      </c>
      <c r="C27" s="13" t="s">
        <v>13</v>
      </c>
      <c r="D27">
        <f>C10</f>
        <v>60241</v>
      </c>
      <c r="E27" s="12">
        <f>IF(H4&lt;5,1,2)</f>
        <v>1</v>
      </c>
      <c r="J27" s="11" t="s">
        <v>8</v>
      </c>
      <c r="L27" s="10">
        <f>D27*E27</f>
        <v>60241</v>
      </c>
    </row>
    <row r="28" spans="2:13" ht="17" thickBot="1" x14ac:dyDescent="0.25">
      <c r="B28" s="9" t="s">
        <v>12</v>
      </c>
      <c r="C28" s="8" t="s">
        <v>11</v>
      </c>
      <c r="D28" s="6">
        <f>C10</f>
        <v>60241</v>
      </c>
      <c r="E28" s="6" t="s">
        <v>10</v>
      </c>
      <c r="F28" s="6">
        <f>D28/30</f>
        <v>2008.0333333333333</v>
      </c>
      <c r="G28" s="6"/>
      <c r="H28" s="6">
        <v>29</v>
      </c>
      <c r="I28" s="6" t="s">
        <v>9</v>
      </c>
      <c r="J28" s="7" t="s">
        <v>8</v>
      </c>
      <c r="K28" s="6"/>
      <c r="L28" s="5">
        <f>F28*H28</f>
        <v>58232.966666666667</v>
      </c>
    </row>
    <row r="29" spans="2:13" x14ac:dyDescent="0.2">
      <c r="H29" t="s">
        <v>7</v>
      </c>
    </row>
    <row r="30" spans="2:13" ht="17" thickBot="1" x14ac:dyDescent="0.25">
      <c r="H30" t="s">
        <v>6</v>
      </c>
    </row>
    <row r="31" spans="2:13" ht="17" thickBot="1" x14ac:dyDescent="0.25">
      <c r="B31" s="4" t="s">
        <v>5</v>
      </c>
      <c r="C31" s="3"/>
      <c r="D31" s="3"/>
      <c r="E31" s="3"/>
      <c r="F31" s="3"/>
      <c r="G31" s="3"/>
      <c r="H31" s="3"/>
      <c r="I31" s="3"/>
      <c r="J31" s="3"/>
      <c r="K31" s="3"/>
      <c r="L31" s="2">
        <f>L26+L27+L28</f>
        <v>238955.96666666667</v>
      </c>
    </row>
    <row r="33" spans="2:8" ht="17" thickBot="1" x14ac:dyDescent="0.25"/>
    <row r="34" spans="2:8" x14ac:dyDescent="0.2">
      <c r="B34" s="47" t="s">
        <v>53</v>
      </c>
      <c r="C34" s="16"/>
      <c r="D34" s="16"/>
      <c r="E34" s="16" t="s">
        <v>35</v>
      </c>
      <c r="F34" s="16" t="s">
        <v>56</v>
      </c>
      <c r="G34" s="16"/>
      <c r="H34" s="15" t="s">
        <v>57</v>
      </c>
    </row>
    <row r="35" spans="2:8" x14ac:dyDescent="0.2">
      <c r="B35" s="48" t="s">
        <v>54</v>
      </c>
      <c r="C35" s="45">
        <f>C2</f>
        <v>60241</v>
      </c>
      <c r="D35" s="45">
        <v>30</v>
      </c>
      <c r="E35" s="45">
        <f>C35/D35</f>
        <v>2008.0333333333333</v>
      </c>
      <c r="F35" s="46">
        <f>F18</f>
        <v>7.0388888888888888</v>
      </c>
      <c r="G35" s="45"/>
      <c r="H35" s="10">
        <f>E35*F35</f>
        <v>14134.323518518519</v>
      </c>
    </row>
    <row r="36" spans="2:8" ht="17" thickBot="1" x14ac:dyDescent="0.25">
      <c r="B36" s="48" t="s">
        <v>55</v>
      </c>
      <c r="C36" s="45">
        <f>C2</f>
        <v>60241</v>
      </c>
      <c r="D36" s="45">
        <v>25</v>
      </c>
      <c r="E36" s="45">
        <f>C36/D36</f>
        <v>2409.64</v>
      </c>
      <c r="F36" s="46">
        <f>F19</f>
        <v>7.0388888888888888</v>
      </c>
      <c r="G36" s="45"/>
      <c r="H36" s="5">
        <f>E36*F36</f>
        <v>16961.188222222219</v>
      </c>
    </row>
    <row r="37" spans="2:8" ht="17" thickBot="1" x14ac:dyDescent="0.25">
      <c r="B37" s="38"/>
      <c r="C37" s="6"/>
      <c r="D37" s="6"/>
      <c r="E37" s="6"/>
      <c r="F37" s="6"/>
      <c r="G37" s="49" t="s">
        <v>58</v>
      </c>
      <c r="H37" s="50">
        <f>H36-H35</f>
        <v>2826.8647037037008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Respuestas</vt:lpstr>
      <vt:lpstr>Francisco Bello</vt:lpstr>
      <vt:lpstr>Anabella Roldan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Agustin Rivas</dc:creator>
  <cp:lastModifiedBy>Matias Agustin Rivas</cp:lastModifiedBy>
  <dcterms:created xsi:type="dcterms:W3CDTF">2025-05-08T00:54:14Z</dcterms:created>
  <dcterms:modified xsi:type="dcterms:W3CDTF">2025-05-08T01:35:39Z</dcterms:modified>
</cp:coreProperties>
</file>