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matiasrivas/Estudios/DisenoGraficoOrt/Ultimo Cuatrimestre/Plan de Negocios/"/>
    </mc:Choice>
  </mc:AlternateContent>
  <xr:revisionPtr revIDLastSave="0" documentId="13_ncr:1_{0FEA63E3-3984-6642-AC0F-1FA6CC49900C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Ejercicio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E28" i="1"/>
  <c r="C23" i="1"/>
  <c r="B23" i="1"/>
  <c r="C18" i="1"/>
  <c r="D25" i="1"/>
  <c r="G31" i="1"/>
  <c r="G34" i="1" s="1"/>
  <c r="K24" i="1"/>
  <c r="J24" i="1"/>
  <c r="I23" i="1"/>
  <c r="J21" i="1"/>
  <c r="I21" i="1"/>
  <c r="I20" i="1"/>
  <c r="H20" i="1"/>
  <c r="H19" i="1"/>
  <c r="G19" i="1"/>
  <c r="D23" i="1"/>
  <c r="C25" i="1"/>
  <c r="C30" i="1" s="1"/>
  <c r="B25" i="1"/>
  <c r="D18" i="1"/>
  <c r="D30" i="1" s="1"/>
  <c r="B18" i="1"/>
  <c r="E29" i="1"/>
  <c r="I24" i="1"/>
  <c r="H24" i="1"/>
  <c r="H23" i="1"/>
  <c r="G23" i="1"/>
  <c r="H31" i="1" l="1"/>
  <c r="B30" i="1"/>
  <c r="G26" i="1"/>
  <c r="B32" i="1" l="1"/>
  <c r="B34" i="1" s="1"/>
  <c r="C32" i="1" l="1"/>
  <c r="C34" i="1" s="1"/>
  <c r="H34" i="1"/>
  <c r="I26" i="1" s="1"/>
  <c r="I31" i="1" l="1"/>
  <c r="I34" i="1" s="1"/>
  <c r="J26" i="1" s="1"/>
  <c r="D32" i="1"/>
  <c r="D34" i="1" s="1"/>
  <c r="J31" i="1" l="1"/>
  <c r="J34" i="1"/>
  <c r="K26" i="1" s="1"/>
  <c r="K31" i="1" s="1"/>
  <c r="K34" i="1" l="1"/>
</calcChain>
</file>

<file path=xl/sharedStrings.xml><?xml version="1.0" encoding="utf-8"?>
<sst xmlns="http://schemas.openxmlformats.org/spreadsheetml/2006/main" count="60" uniqueCount="49">
  <si>
    <t>Financiero/Economico</t>
  </si>
  <si>
    <t>abril</t>
  </si>
  <si>
    <t>mayo</t>
  </si>
  <si>
    <t xml:space="preserve">Junio </t>
  </si>
  <si>
    <t>Ventas</t>
  </si>
  <si>
    <t xml:space="preserve">Abril : 300 unidades a $ 400 </t>
  </si>
  <si>
    <t>1) Clasificar Economico / Financiero</t>
  </si>
  <si>
    <t xml:space="preserve">Mayo + 10% unidades / precio: +25% </t>
  </si>
  <si>
    <t>2) Arme el presupuesto economico</t>
  </si>
  <si>
    <t>Junio 400 unidades / precio: $ 650</t>
  </si>
  <si>
    <t>3) Arme presupuesto financiero</t>
  </si>
  <si>
    <t>Costos Fijos</t>
  </si>
  <si>
    <t>Abril y Mayo $ 40.000 cada mes / Junio: $ 50.000</t>
  </si>
  <si>
    <t>Pagos de Costo fijos</t>
  </si>
  <si>
    <t>Pago 50% a 30 dias y 50% a 60 dias</t>
  </si>
  <si>
    <t>Costo Variables</t>
  </si>
  <si>
    <t xml:space="preserve">Costo Abril $ 150 por unidad vendida </t>
  </si>
  <si>
    <t>Mayo : $ 350 por unidad vendida</t>
  </si>
  <si>
    <t>Junio : $ 400 por unidad vendida</t>
  </si>
  <si>
    <t>Pagos de Costos Variables</t>
  </si>
  <si>
    <t>Pago Contado</t>
  </si>
  <si>
    <t>Cobranza</t>
  </si>
  <si>
    <t>50% en efvo y 50% a 30 dias</t>
  </si>
  <si>
    <t>TNA pasiva</t>
  </si>
  <si>
    <t>TNA activa</t>
  </si>
  <si>
    <t>Economico</t>
  </si>
  <si>
    <t>Financiero</t>
  </si>
  <si>
    <t>junio</t>
  </si>
  <si>
    <t>julio</t>
  </si>
  <si>
    <t>ventas</t>
  </si>
  <si>
    <t>cobros</t>
  </si>
  <si>
    <t>pagos</t>
  </si>
  <si>
    <t>costos variables</t>
  </si>
  <si>
    <t>costo variable</t>
  </si>
  <si>
    <t>costo fijo</t>
  </si>
  <si>
    <t>superavit/deficit caja</t>
  </si>
  <si>
    <t>costos fijos</t>
  </si>
  <si>
    <t>TNA PASIVA</t>
  </si>
  <si>
    <t>x</t>
  </si>
  <si>
    <t>TNA ACTIVA</t>
  </si>
  <si>
    <t>utilidad neta</t>
  </si>
  <si>
    <t>intereses</t>
  </si>
  <si>
    <t>Interes x financiacion</t>
  </si>
  <si>
    <t>devolucion</t>
  </si>
  <si>
    <t>Utilidad neta c/ financiacion</t>
  </si>
  <si>
    <t>Total</t>
  </si>
  <si>
    <t>Junio</t>
  </si>
  <si>
    <t>agosto</t>
  </si>
  <si>
    <t>utilidad 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</si>
</sst>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\ * #,##0.00_);_(&quot;$&quot;\ * \(#,##0.00\);_(&quot;$&quot;\ * &quot;-&quot;??_);_(@_)"/>
    <numFmt numFmtId="164" formatCode="_ * #,##0.00_ ;_ * \-#,##0.00_ ;_ * &quot;-&quot;??_ ;_ @_ "/>
    <numFmt numFmtId="165" formatCode="_ * #,##0_ ;_ * \-#,##0_ ;_ * &quot;-&quot;??_ ;_ @_ "/>
    <numFmt numFmtId="166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2F2F2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4472C4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8"/>
      <name val="Calibri"/>
      <family val="2"/>
    </font>
    <font>
      <sz val="11"/>
      <color theme="8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1" fillId="0" borderId="0" xfId="1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9" fontId="0" fillId="0" borderId="0" xfId="0" applyNumberFormat="1" applyAlignment="1">
      <alignment horizontal="left"/>
    </xf>
    <xf numFmtId="0" fontId="2" fillId="0" borderId="0" xfId="0" applyFont="1"/>
    <xf numFmtId="165" fontId="7" fillId="3" borderId="1" xfId="0" applyNumberFormat="1" applyFont="1" applyFill="1" applyBorder="1" applyAlignment="1">
      <alignment horizontal="center"/>
    </xf>
    <xf numFmtId="0" fontId="9" fillId="4" borderId="1" xfId="0" applyFont="1" applyFill="1" applyBorder="1"/>
    <xf numFmtId="0" fontId="8" fillId="4" borderId="1" xfId="0" applyFont="1" applyFill="1" applyBorder="1"/>
    <xf numFmtId="165" fontId="8" fillId="0" borderId="1" xfId="0" applyNumberFormat="1" applyFont="1" applyBorder="1"/>
    <xf numFmtId="0" fontId="8" fillId="0" borderId="1" xfId="0" applyFont="1" applyBorder="1"/>
    <xf numFmtId="166" fontId="8" fillId="0" borderId="1" xfId="0" applyNumberFormat="1" applyFont="1" applyBorder="1"/>
    <xf numFmtId="166" fontId="8" fillId="6" borderId="1" xfId="0" applyNumberFormat="1" applyFont="1" applyFill="1" applyBorder="1"/>
    <xf numFmtId="165" fontId="8" fillId="0" borderId="1" xfId="0" applyNumberFormat="1" applyFont="1" applyBorder="1" applyAlignment="1">
      <alignment wrapText="1"/>
    </xf>
    <xf numFmtId="165" fontId="4" fillId="0" borderId="1" xfId="0" applyNumberFormat="1" applyFont="1" applyBorder="1"/>
    <xf numFmtId="166" fontId="4" fillId="0" borderId="1" xfId="0" applyNumberFormat="1" applyFont="1" applyBorder="1"/>
    <xf numFmtId="165" fontId="12" fillId="7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9" fontId="8" fillId="0" borderId="1" xfId="0" applyNumberFormat="1" applyFont="1" applyBorder="1"/>
    <xf numFmtId="165" fontId="11" fillId="3" borderId="3" xfId="0" applyNumberFormat="1" applyFont="1" applyFill="1" applyBorder="1"/>
    <xf numFmtId="165" fontId="4" fillId="3" borderId="3" xfId="0" applyNumberFormat="1" applyFont="1" applyFill="1" applyBorder="1"/>
    <xf numFmtId="9" fontId="4" fillId="3" borderId="3" xfId="0" applyNumberFormat="1" applyFont="1" applyFill="1" applyBorder="1"/>
    <xf numFmtId="0" fontId="4" fillId="3" borderId="3" xfId="0" applyFont="1" applyFill="1" applyBorder="1"/>
    <xf numFmtId="165" fontId="15" fillId="3" borderId="3" xfId="0" applyNumberFormat="1" applyFont="1" applyFill="1" applyBorder="1"/>
    <xf numFmtId="9" fontId="11" fillId="3" borderId="3" xfId="0" applyNumberFormat="1" applyFont="1" applyFill="1" applyBorder="1"/>
    <xf numFmtId="0" fontId="5" fillId="2" borderId="4" xfId="0" applyFont="1" applyFill="1" applyBorder="1"/>
    <xf numFmtId="165" fontId="6" fillId="2" borderId="4" xfId="0" applyNumberFormat="1" applyFont="1" applyFill="1" applyBorder="1"/>
    <xf numFmtId="0" fontId="4" fillId="0" borderId="2" xfId="0" applyFont="1" applyBorder="1"/>
    <xf numFmtId="0" fontId="10" fillId="0" borderId="2" xfId="0" applyFont="1" applyBorder="1"/>
    <xf numFmtId="0" fontId="0" fillId="0" borderId="2" xfId="0" applyBorder="1"/>
    <xf numFmtId="166" fontId="5" fillId="0" borderId="2" xfId="0" applyNumberFormat="1" applyFont="1" applyBorder="1"/>
    <xf numFmtId="0" fontId="1" fillId="0" borderId="2" xfId="0" applyFont="1" applyBorder="1"/>
    <xf numFmtId="0" fontId="5" fillId="0" borderId="2" xfId="0" applyFont="1" applyBorder="1"/>
    <xf numFmtId="9" fontId="4" fillId="0" borderId="2" xfId="0" applyNumberFormat="1" applyFont="1" applyBorder="1"/>
    <xf numFmtId="0" fontId="13" fillId="0" borderId="2" xfId="0" applyFont="1" applyBorder="1"/>
    <xf numFmtId="0" fontId="13" fillId="0" borderId="2" xfId="0" applyFont="1" applyBorder="1" applyAlignment="1">
      <alignment horizontal="center"/>
    </xf>
    <xf numFmtId="166" fontId="14" fillId="0" borderId="2" xfId="0" applyNumberFormat="1" applyFont="1" applyBorder="1"/>
    <xf numFmtId="0" fontId="14" fillId="0" borderId="2" xfId="0" applyFont="1" applyBorder="1"/>
    <xf numFmtId="165" fontId="4" fillId="0" borderId="2" xfId="0" applyNumberFormat="1" applyFont="1" applyBorder="1"/>
    <xf numFmtId="165" fontId="4" fillId="3" borderId="5" xfId="0" applyNumberFormat="1" applyFont="1" applyFill="1" applyBorder="1"/>
    <xf numFmtId="9" fontId="4" fillId="3" borderId="5" xfId="0" applyNumberFormat="1" applyFont="1" applyFill="1" applyBorder="1"/>
    <xf numFmtId="0" fontId="4" fillId="3" borderId="5" xfId="0" applyFont="1" applyFill="1" applyBorder="1"/>
    <xf numFmtId="0" fontId="13" fillId="3" borderId="5" xfId="0" applyFont="1" applyFill="1" applyBorder="1" applyAlignment="1">
      <alignment horizontal="center"/>
    </xf>
    <xf numFmtId="165" fontId="8" fillId="0" borderId="4" xfId="0" applyNumberFormat="1" applyFont="1" applyBorder="1"/>
    <xf numFmtId="0" fontId="8" fillId="0" borderId="4" xfId="0" applyFont="1" applyBorder="1"/>
    <xf numFmtId="165" fontId="8" fillId="0" borderId="6" xfId="0" applyNumberFormat="1" applyFont="1" applyBorder="1"/>
    <xf numFmtId="166" fontId="8" fillId="6" borderId="6" xfId="0" applyNumberFormat="1" applyFont="1" applyFill="1" applyBorder="1"/>
    <xf numFmtId="0" fontId="8" fillId="0" borderId="6" xfId="0" applyFont="1" applyBorder="1"/>
    <xf numFmtId="165" fontId="12" fillId="0" borderId="2" xfId="0" applyNumberFormat="1" applyFont="1" applyBorder="1" applyAlignment="1">
      <alignment horizontal="center"/>
    </xf>
    <xf numFmtId="0" fontId="8" fillId="0" borderId="2" xfId="0" applyFont="1" applyBorder="1"/>
    <xf numFmtId="166" fontId="1" fillId="5" borderId="2" xfId="0" applyNumberFormat="1" applyFont="1" applyFill="1" applyBorder="1"/>
    <xf numFmtId="166" fontId="8" fillId="5" borderId="2" xfId="0" applyNumberFormat="1" applyFont="1" applyFill="1" applyBorder="1"/>
    <xf numFmtId="0" fontId="12" fillId="0" borderId="2" xfId="0" applyFont="1" applyBorder="1" applyAlignment="1">
      <alignment horizontal="center"/>
    </xf>
    <xf numFmtId="44" fontId="0" fillId="8" borderId="2" xfId="0" applyNumberFormat="1" applyFill="1" applyBorder="1"/>
    <xf numFmtId="44" fontId="0" fillId="0" borderId="2" xfId="0" applyNumberFormat="1" applyFill="1" applyBorder="1"/>
    <xf numFmtId="165" fontId="12" fillId="4" borderId="1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40" zoomScaleNormal="140" workbookViewId="0">
      <selection activeCell="C8" sqref="C8"/>
    </sheetView>
  </sheetViews>
  <sheetFormatPr baseColWidth="10" defaultRowHeight="15" x14ac:dyDescent="0.2"/>
  <cols>
    <col min="1" max="1" width="23.1640625" customWidth="1"/>
    <col min="2" max="2" width="24.1640625" bestFit="1" customWidth="1"/>
    <col min="3" max="3" width="24.1640625" customWidth="1"/>
    <col min="4" max="4" width="22.5" customWidth="1"/>
    <col min="5" max="5" width="37.6640625" customWidth="1"/>
    <col min="6" max="6" width="16.83203125" customWidth="1"/>
    <col min="9" max="10" width="12.5" bestFit="1" customWidth="1"/>
    <col min="11" max="11" width="11.1640625" bestFit="1" customWidth="1"/>
  </cols>
  <sheetData>
    <row r="1" spans="1:11" x14ac:dyDescent="0.2">
      <c r="A1" s="1" t="s">
        <v>0</v>
      </c>
      <c r="F1" s="2" t="s">
        <v>1</v>
      </c>
      <c r="G1" s="2" t="s">
        <v>2</v>
      </c>
      <c r="H1" s="2" t="s">
        <v>3</v>
      </c>
    </row>
    <row r="2" spans="1:11" x14ac:dyDescent="0.2">
      <c r="D2" t="s">
        <v>4</v>
      </c>
      <c r="E2" t="s">
        <v>5</v>
      </c>
      <c r="F2" s="3"/>
      <c r="G2" s="3"/>
      <c r="H2" s="3"/>
      <c r="I2" t="s">
        <v>6</v>
      </c>
    </row>
    <row r="3" spans="1:11" x14ac:dyDescent="0.2">
      <c r="E3" t="s">
        <v>7</v>
      </c>
      <c r="F3" s="3"/>
      <c r="G3" s="3"/>
      <c r="H3" s="3"/>
      <c r="I3" t="s">
        <v>8</v>
      </c>
    </row>
    <row r="4" spans="1:11" x14ac:dyDescent="0.2">
      <c r="E4" t="s">
        <v>9</v>
      </c>
      <c r="F4" s="3"/>
      <c r="G4" s="3"/>
      <c r="H4" s="3"/>
      <c r="I4" t="s">
        <v>10</v>
      </c>
    </row>
    <row r="5" spans="1:11" x14ac:dyDescent="0.2">
      <c r="D5" t="s">
        <v>11</v>
      </c>
      <c r="E5" t="s">
        <v>12</v>
      </c>
      <c r="F5" s="3"/>
      <c r="G5" s="3"/>
      <c r="H5" s="3"/>
      <c r="I5" s="3"/>
    </row>
    <row r="6" spans="1:11" x14ac:dyDescent="0.2">
      <c r="D6" t="s">
        <v>13</v>
      </c>
      <c r="E6" s="4" t="s">
        <v>14</v>
      </c>
      <c r="F6" s="3"/>
      <c r="G6" s="3"/>
      <c r="H6" s="3"/>
      <c r="I6" s="3"/>
    </row>
    <row r="7" spans="1:11" ht="17" customHeight="1" x14ac:dyDescent="0.2">
      <c r="D7" s="5" t="s">
        <v>15</v>
      </c>
      <c r="E7" s="6" t="s">
        <v>16</v>
      </c>
      <c r="F7" s="3"/>
      <c r="G7" s="3"/>
      <c r="H7" s="3"/>
      <c r="I7" s="3"/>
    </row>
    <row r="8" spans="1:11" ht="17" customHeight="1" x14ac:dyDescent="0.2">
      <c r="D8" s="5"/>
      <c r="E8" s="6" t="s">
        <v>17</v>
      </c>
      <c r="F8" s="3"/>
      <c r="G8" s="3"/>
      <c r="H8" s="3"/>
      <c r="I8" s="3"/>
    </row>
    <row r="9" spans="1:11" ht="17" customHeight="1" x14ac:dyDescent="0.2">
      <c r="D9" s="5"/>
      <c r="E9" s="6" t="s">
        <v>18</v>
      </c>
      <c r="F9" s="3"/>
      <c r="G9" s="3"/>
      <c r="H9" s="3"/>
      <c r="I9" s="3"/>
    </row>
    <row r="10" spans="1:11" x14ac:dyDescent="0.2">
      <c r="D10" t="s">
        <v>19</v>
      </c>
      <c r="E10" s="4" t="s">
        <v>20</v>
      </c>
      <c r="F10" s="3"/>
      <c r="G10" s="3"/>
      <c r="H10" s="3"/>
      <c r="I10" s="3"/>
    </row>
    <row r="11" spans="1:11" x14ac:dyDescent="0.2">
      <c r="D11" t="s">
        <v>21</v>
      </c>
      <c r="E11" s="4" t="s">
        <v>22</v>
      </c>
      <c r="F11" s="3"/>
      <c r="G11" s="3"/>
      <c r="H11" s="3"/>
      <c r="I11" s="3"/>
    </row>
    <row r="12" spans="1:11" x14ac:dyDescent="0.2">
      <c r="D12" t="s">
        <v>23</v>
      </c>
      <c r="E12" s="7">
        <v>0.9</v>
      </c>
      <c r="F12" s="3"/>
      <c r="G12" s="3"/>
      <c r="H12" s="3"/>
      <c r="I12" s="3"/>
    </row>
    <row r="13" spans="1:11" x14ac:dyDescent="0.2">
      <c r="D13" t="s">
        <v>24</v>
      </c>
      <c r="E13" s="7">
        <v>1.5</v>
      </c>
      <c r="F13" s="3"/>
      <c r="G13" s="3"/>
      <c r="H13" s="3"/>
      <c r="I13" s="3"/>
    </row>
    <row r="14" spans="1:11" x14ac:dyDescent="0.2">
      <c r="D14" s="8"/>
      <c r="E14" s="3"/>
      <c r="F14" s="3"/>
      <c r="G14" s="3"/>
      <c r="H14" s="3"/>
    </row>
    <row r="15" spans="1:11" x14ac:dyDescent="0.2">
      <c r="D15" s="8"/>
      <c r="E15" s="3"/>
      <c r="F15" s="3"/>
      <c r="G15" s="3"/>
    </row>
    <row r="16" spans="1:11" x14ac:dyDescent="0.2">
      <c r="A16" s="28" t="s">
        <v>25</v>
      </c>
      <c r="B16" s="28"/>
      <c r="C16" s="28"/>
      <c r="D16" s="29"/>
      <c r="E16" s="9"/>
      <c r="F16" s="58" t="s">
        <v>26</v>
      </c>
      <c r="G16" s="10"/>
      <c r="H16" s="10"/>
      <c r="I16" s="10"/>
      <c r="J16" s="11"/>
      <c r="K16" s="11"/>
    </row>
    <row r="17" spans="1:11" x14ac:dyDescent="0.2">
      <c r="A17" s="30"/>
      <c r="B17" s="31" t="s">
        <v>1</v>
      </c>
      <c r="C17" s="31" t="s">
        <v>2</v>
      </c>
      <c r="D17" s="31" t="s">
        <v>46</v>
      </c>
      <c r="E17" s="22"/>
      <c r="F17" s="46"/>
      <c r="G17" s="47" t="s">
        <v>1</v>
      </c>
      <c r="H17" s="47" t="s">
        <v>2</v>
      </c>
      <c r="I17" s="47" t="s">
        <v>27</v>
      </c>
      <c r="J17" s="47" t="s">
        <v>28</v>
      </c>
      <c r="K17" s="47" t="s">
        <v>47</v>
      </c>
    </row>
    <row r="18" spans="1:11" x14ac:dyDescent="0.2">
      <c r="A18" s="30" t="s">
        <v>29</v>
      </c>
      <c r="B18" s="33">
        <f>300*400</f>
        <v>120000</v>
      </c>
      <c r="C18" s="33">
        <f>330*500</f>
        <v>165000</v>
      </c>
      <c r="D18" s="33">
        <f>400*650</f>
        <v>260000</v>
      </c>
      <c r="E18" s="42"/>
      <c r="F18" s="51" t="s">
        <v>30</v>
      </c>
      <c r="G18" s="34"/>
      <c r="H18" s="34"/>
      <c r="I18" s="52"/>
      <c r="J18" s="52"/>
      <c r="K18" s="52"/>
    </row>
    <row r="19" spans="1:11" x14ac:dyDescent="0.2">
      <c r="A19" s="34"/>
      <c r="B19" s="35"/>
      <c r="C19" s="33"/>
      <c r="D19" s="33"/>
      <c r="E19" s="43"/>
      <c r="F19" s="52" t="s">
        <v>1</v>
      </c>
      <c r="G19" s="53">
        <f>300*400*0.5</f>
        <v>60000</v>
      </c>
      <c r="H19" s="53">
        <f>300*400*0.5</f>
        <v>60000</v>
      </c>
      <c r="I19" s="52"/>
      <c r="J19" s="52"/>
      <c r="K19" s="52"/>
    </row>
    <row r="20" spans="1:11" x14ac:dyDescent="0.2">
      <c r="A20" s="34"/>
      <c r="B20" s="35"/>
      <c r="C20" s="36"/>
      <c r="D20" s="32"/>
      <c r="E20" s="43"/>
      <c r="F20" s="52" t="s">
        <v>2</v>
      </c>
      <c r="G20" s="52"/>
      <c r="H20" s="54">
        <f>C18/2</f>
        <v>82500</v>
      </c>
      <c r="I20" s="54">
        <f>C18/2</f>
        <v>82500</v>
      </c>
      <c r="J20" s="52"/>
      <c r="K20" s="52"/>
    </row>
    <row r="21" spans="1:11" ht="16" customHeight="1" x14ac:dyDescent="0.2">
      <c r="A21" s="34"/>
      <c r="B21" s="34"/>
      <c r="C21" s="34"/>
      <c r="D21" s="32"/>
      <c r="E21" s="44"/>
      <c r="F21" s="32" t="s">
        <v>27</v>
      </c>
      <c r="G21" s="32"/>
      <c r="H21" s="32"/>
      <c r="I21" s="56">
        <f>D18/2</f>
        <v>130000</v>
      </c>
      <c r="J21" s="56">
        <f>D18/2</f>
        <v>130000</v>
      </c>
      <c r="K21" s="57"/>
    </row>
    <row r="22" spans="1:11" x14ac:dyDescent="0.2">
      <c r="A22" s="30"/>
      <c r="B22" s="37"/>
      <c r="C22" s="38"/>
      <c r="D22" s="32"/>
      <c r="E22" s="45"/>
      <c r="F22" s="55" t="s">
        <v>31</v>
      </c>
      <c r="G22" s="55"/>
      <c r="H22" s="55"/>
      <c r="I22" s="55"/>
      <c r="J22" s="52"/>
      <c r="K22" s="52"/>
    </row>
    <row r="23" spans="1:11" x14ac:dyDescent="0.2">
      <c r="A23" s="30" t="s">
        <v>32</v>
      </c>
      <c r="B23" s="39">
        <f>150*300</f>
        <v>45000</v>
      </c>
      <c r="C23" s="39">
        <f>330*350</f>
        <v>115500</v>
      </c>
      <c r="D23" s="39">
        <f>400*400</f>
        <v>160000</v>
      </c>
      <c r="E23" s="26"/>
      <c r="F23" s="48" t="s">
        <v>33</v>
      </c>
      <c r="G23" s="49">
        <f>B23</f>
        <v>45000</v>
      </c>
      <c r="H23" s="49">
        <f>C23</f>
        <v>115500</v>
      </c>
      <c r="I23" s="49">
        <f>D23</f>
        <v>160000</v>
      </c>
      <c r="J23" s="50"/>
      <c r="K23" s="50"/>
    </row>
    <row r="24" spans="1:11" x14ac:dyDescent="0.2">
      <c r="A24" s="30"/>
      <c r="B24" s="40"/>
      <c r="C24" s="39"/>
      <c r="D24" s="39"/>
      <c r="E24" s="26"/>
      <c r="F24" s="12" t="s">
        <v>34</v>
      </c>
      <c r="G24" s="12"/>
      <c r="H24" s="15">
        <f>B28/2</f>
        <v>20000</v>
      </c>
      <c r="I24" s="15">
        <f>B28/2+C28/2</f>
        <v>40000</v>
      </c>
      <c r="J24" s="15">
        <f>C28/2+D28/2</f>
        <v>45000</v>
      </c>
      <c r="K24" s="15">
        <f>D28/2</f>
        <v>25000</v>
      </c>
    </row>
    <row r="25" spans="1:11" x14ac:dyDescent="0.2">
      <c r="A25" s="30" t="s">
        <v>48</v>
      </c>
      <c r="B25" s="39">
        <f>B18-B23</f>
        <v>75000</v>
      </c>
      <c r="C25" s="39">
        <f>C18-C23</f>
        <v>49500</v>
      </c>
      <c r="D25" s="39">
        <f>D18-D23</f>
        <v>100000</v>
      </c>
      <c r="E25" s="26"/>
      <c r="F25" s="12"/>
      <c r="G25" s="12"/>
      <c r="H25" s="12"/>
      <c r="I25" s="12"/>
      <c r="J25" s="13"/>
      <c r="K25" s="13"/>
    </row>
    <row r="26" spans="1:11" ht="15" customHeight="1" x14ac:dyDescent="0.2">
      <c r="A26" s="34"/>
      <c r="B26" s="34"/>
      <c r="C26" s="34"/>
      <c r="D26" s="32"/>
      <c r="E26" s="22"/>
      <c r="F26" s="16" t="s">
        <v>35</v>
      </c>
      <c r="G26" s="14">
        <f>G19+G20-G23-G24</f>
        <v>15000</v>
      </c>
      <c r="H26" s="14">
        <f>H19+H20-H23-H24+G34</f>
        <v>23125</v>
      </c>
      <c r="I26" s="14">
        <f>I20+I21-I23-I24+H34</f>
        <v>37359.375</v>
      </c>
      <c r="J26" s="14">
        <f>J20+J21-J23-J24+I34</f>
        <v>125161.328125</v>
      </c>
      <c r="K26" s="14">
        <f>K19+K21-K23-K24+J34</f>
        <v>109548.427734375</v>
      </c>
    </row>
    <row r="27" spans="1:11" x14ac:dyDescent="0.2">
      <c r="A27" s="34"/>
      <c r="B27" s="35"/>
      <c r="C27" s="41"/>
      <c r="D27" s="32"/>
      <c r="E27" s="22"/>
      <c r="F27" s="12"/>
      <c r="G27" s="12"/>
      <c r="H27" s="12"/>
      <c r="I27" s="12"/>
      <c r="J27" s="13"/>
      <c r="K27" s="13"/>
    </row>
    <row r="28" spans="1:11" x14ac:dyDescent="0.2">
      <c r="A28" s="30" t="s">
        <v>36</v>
      </c>
      <c r="B28" s="33">
        <v>40000</v>
      </c>
      <c r="C28" s="33">
        <v>40000</v>
      </c>
      <c r="D28" s="33">
        <v>50000</v>
      </c>
      <c r="E28" s="27">
        <f>E12/12</f>
        <v>7.4999999999999997E-2</v>
      </c>
      <c r="F28" s="12" t="s">
        <v>37</v>
      </c>
      <c r="G28" s="19" t="s">
        <v>38</v>
      </c>
      <c r="H28" s="19" t="s">
        <v>38</v>
      </c>
      <c r="I28" s="19" t="s">
        <v>38</v>
      </c>
      <c r="J28" s="20" t="s">
        <v>38</v>
      </c>
      <c r="K28" s="20" t="s">
        <v>38</v>
      </c>
    </row>
    <row r="29" spans="1:11" x14ac:dyDescent="0.2">
      <c r="A29" s="34"/>
      <c r="B29" s="33"/>
      <c r="C29" s="33"/>
      <c r="D29" s="33"/>
      <c r="E29" s="27">
        <f>E13/12</f>
        <v>0.125</v>
      </c>
      <c r="F29" s="12" t="s">
        <v>39</v>
      </c>
      <c r="G29" s="12"/>
      <c r="H29" s="12"/>
      <c r="I29" s="12"/>
      <c r="J29" s="13"/>
      <c r="K29" s="13"/>
    </row>
    <row r="30" spans="1:11" x14ac:dyDescent="0.2">
      <c r="A30" s="30" t="s">
        <v>40</v>
      </c>
      <c r="B30" s="33">
        <f t="shared" ref="B30:D30" si="0">B25-B28</f>
        <v>35000</v>
      </c>
      <c r="C30" s="33">
        <f>C25-C28</f>
        <v>9500</v>
      </c>
      <c r="D30" s="33">
        <f>D25-D28</f>
        <v>50000</v>
      </c>
      <c r="E30" s="22"/>
      <c r="F30" s="12"/>
      <c r="G30" s="12"/>
      <c r="H30" s="12"/>
      <c r="I30" s="12"/>
      <c r="J30" s="13"/>
      <c r="K30" s="13"/>
    </row>
    <row r="31" spans="1:11" x14ac:dyDescent="0.2">
      <c r="A31" s="30"/>
      <c r="B31" s="35"/>
      <c r="C31" s="32"/>
      <c r="D31" s="32"/>
      <c r="E31" s="22"/>
      <c r="F31" s="12" t="s">
        <v>41</v>
      </c>
      <c r="G31" s="14">
        <f>G26*E28</f>
        <v>1125</v>
      </c>
      <c r="H31" s="14">
        <f>H26*E28</f>
        <v>1734.375</v>
      </c>
      <c r="I31" s="14">
        <f>I26*E28</f>
        <v>2801.953125</v>
      </c>
      <c r="J31" s="14">
        <f>J26*E28</f>
        <v>9387.099609375</v>
      </c>
      <c r="K31" s="14">
        <f>K26*E28</f>
        <v>8216.132080078125</v>
      </c>
    </row>
    <row r="32" spans="1:11" x14ac:dyDescent="0.2">
      <c r="A32" s="30" t="s">
        <v>42</v>
      </c>
      <c r="B32" s="33">
        <f>G31</f>
        <v>1125</v>
      </c>
      <c r="C32" s="33">
        <f>H31</f>
        <v>1734.375</v>
      </c>
      <c r="D32" s="33">
        <f>I31</f>
        <v>2801.953125</v>
      </c>
      <c r="E32" s="24"/>
      <c r="F32" s="13" t="s">
        <v>43</v>
      </c>
      <c r="G32" s="21"/>
      <c r="H32" s="21"/>
      <c r="I32" s="21"/>
      <c r="J32" s="13"/>
      <c r="K32" s="13"/>
    </row>
    <row r="33" spans="1:11" x14ac:dyDescent="0.2">
      <c r="A33" s="34"/>
      <c r="B33" s="34"/>
      <c r="C33" s="30"/>
      <c r="D33" s="30"/>
      <c r="E33" s="25"/>
      <c r="F33" s="13"/>
      <c r="G33" s="13"/>
      <c r="H33" s="13"/>
      <c r="I33" s="13"/>
      <c r="J33" s="13"/>
      <c r="K33" s="13"/>
    </row>
    <row r="34" spans="1:11" x14ac:dyDescent="0.2">
      <c r="A34" s="30" t="s">
        <v>44</v>
      </c>
      <c r="B34" s="33">
        <f t="shared" ref="B34:D34" si="1">B30+B32</f>
        <v>36125</v>
      </c>
      <c r="C34" s="33">
        <f>C30+C32</f>
        <v>11234.375</v>
      </c>
      <c r="D34" s="33">
        <f>D30+D32</f>
        <v>52801.953125</v>
      </c>
      <c r="E34" s="23"/>
      <c r="F34" s="17" t="s">
        <v>45</v>
      </c>
      <c r="G34" s="18">
        <f>G26+G31-G32</f>
        <v>16125</v>
      </c>
      <c r="H34" s="18">
        <f t="shared" ref="G34:J34" si="2">H26+H31-H32</f>
        <v>24859.375</v>
      </c>
      <c r="I34" s="18">
        <f>I26+I31-I32</f>
        <v>40161.328125</v>
      </c>
      <c r="J34" s="18">
        <f t="shared" si="2"/>
        <v>134548.427734375</v>
      </c>
      <c r="K34" s="18">
        <f t="shared" ref="K34" si="3">K26+K31-K32</f>
        <v>117764.55981445312</v>
      </c>
    </row>
  </sheetData>
  <phoneticPr fontId="1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Matias Agustin Rivas</cp:lastModifiedBy>
  <dcterms:created xsi:type="dcterms:W3CDTF">2024-09-12T23:20:05Z</dcterms:created>
  <dcterms:modified xsi:type="dcterms:W3CDTF">2025-05-15T23:03:38Z</dcterms:modified>
</cp:coreProperties>
</file>