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 4" sheetId="1" r:id="rId4"/>
  </sheets>
  <definedNames/>
  <calcPr/>
</workbook>
</file>

<file path=xl/sharedStrings.xml><?xml version="1.0" encoding="utf-8"?>
<sst xmlns="http://schemas.openxmlformats.org/spreadsheetml/2006/main" count="52" uniqueCount="43">
  <si>
    <t>Financiero/Economico</t>
  </si>
  <si>
    <t>abril</t>
  </si>
  <si>
    <t>mayo</t>
  </si>
  <si>
    <t>Ventas</t>
  </si>
  <si>
    <t>Abril : 300 unidades a $ 400 / Mayo: 500 a $ 600</t>
  </si>
  <si>
    <t>1) Clasificar Economico / Financiero</t>
  </si>
  <si>
    <t>Costos Fijos</t>
  </si>
  <si>
    <t>Abril y Mayo $ 40.000 cada mes</t>
  </si>
  <si>
    <t>2) Arme el presupuesto economico</t>
  </si>
  <si>
    <t>Pagos de Costo fijos</t>
  </si>
  <si>
    <t>Pago 50% a 30 dias y 50% a 60 dias</t>
  </si>
  <si>
    <t>3) Arme presupuesto financiero</t>
  </si>
  <si>
    <t>Costo Variables</t>
  </si>
  <si>
    <t>Costo Abril $ 150 por unidad vendida / Mayo : $ 200 por unidad vendida</t>
  </si>
  <si>
    <t>Pagos de Costos Variables</t>
  </si>
  <si>
    <t>Pago Contado</t>
  </si>
  <si>
    <t>Cobranza</t>
  </si>
  <si>
    <t>50% en efvo y 50% a 30 dias</t>
  </si>
  <si>
    <t xml:space="preserve">TNA pasiva </t>
  </si>
  <si>
    <t xml:space="preserve">TNA activa </t>
  </si>
  <si>
    <t>Economico</t>
  </si>
  <si>
    <t>boke</t>
  </si>
  <si>
    <t>Financiero</t>
  </si>
  <si>
    <t>junio</t>
  </si>
  <si>
    <t>julio</t>
  </si>
  <si>
    <t>ventas</t>
  </si>
  <si>
    <t>cobros</t>
  </si>
  <si>
    <t>pagos</t>
  </si>
  <si>
    <t>costos variables</t>
  </si>
  <si>
    <t>costo variable</t>
  </si>
  <si>
    <t>costo fijo</t>
  </si>
  <si>
    <t>unidad bruta</t>
  </si>
  <si>
    <t>superavit/deficit caja</t>
  </si>
  <si>
    <t>costos fijos</t>
  </si>
  <si>
    <t>TNA PASIVA</t>
  </si>
  <si>
    <t>x</t>
  </si>
  <si>
    <t>TNA ACTIVA</t>
  </si>
  <si>
    <t>utilidad neta</t>
  </si>
  <si>
    <t>intereses</t>
  </si>
  <si>
    <t>Interes x financiacion</t>
  </si>
  <si>
    <t>devolucion</t>
  </si>
  <si>
    <t>Utilidad neta c/ financiacion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</si>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</sst>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* #,##0_ ;_ * \-#,##0_ ;_ * &quot;-&quot;??_ ;_ @_ "/>
    <numFmt numFmtId="165" formatCode="&quot;$&quot;#,##0.00"/>
  </numFmts>
  <fonts count="16">
    <font>
      <sz val="11.0"/>
      <color theme="1"/>
      <name val="Calibri"/>
      <scheme val="minor"/>
    </font>
    <font>
      <b/>
      <sz val="11.0"/>
      <color rgb="FFFF0000"/>
      <name val="Calibri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theme="0"/>
      <name val="Calibri"/>
    </font>
    <font>
      <b/>
      <sz val="11.0"/>
      <color theme="8"/>
      <name val="Calibri"/>
    </font>
    <font>
      <sz val="11.0"/>
      <color rgb="FFF2F2F2"/>
      <name val="Calibri"/>
    </font>
    <font>
      <sz val="11.0"/>
      <color rgb="FF000000"/>
      <name val="Calibri"/>
    </font>
    <font>
      <b/>
      <sz val="11.0"/>
      <color rgb="FFFFFFFF"/>
      <name val="Calibri"/>
    </font>
    <font>
      <color rgb="FF000000"/>
      <name val="Calibri"/>
      <scheme val="minor"/>
    </font>
    <font>
      <b/>
      <sz val="11.0"/>
      <color rgb="FF4472C4"/>
      <name val="Calibri"/>
    </font>
    <font>
      <sz val="11.0"/>
      <color rgb="FFFFFFFF"/>
      <name val="Calibri"/>
    </font>
    <font>
      <b/>
      <sz val="11.0"/>
      <color rgb="FF000000"/>
      <name val="Calibri"/>
    </font>
    <font>
      <sz val="11.0"/>
      <color theme="8"/>
      <name val="Calibri"/>
    </font>
    <font>
      <sz val="23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3C78D8"/>
        <bgColor rgb="FF3C78D8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2" fontId="3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0" fontId="4" numFmtId="0" xfId="0" applyAlignment="1" applyBorder="1" applyFont="1">
      <alignment vertical="center"/>
    </xf>
    <xf borderId="1" fillId="2" fontId="4" numFmtId="164" xfId="0" applyBorder="1" applyFont="1" applyNumberFormat="1"/>
    <xf borderId="1" fillId="0" fontId="4" numFmtId="164" xfId="0" applyBorder="1" applyFont="1" applyNumberFormat="1"/>
    <xf borderId="1" fillId="0" fontId="4" numFmtId="0" xfId="0" applyAlignment="1" applyBorder="1" applyFont="1">
      <alignment horizontal="center" shrinkToFit="0" wrapText="1"/>
    </xf>
    <xf borderId="1" fillId="0" fontId="4" numFmtId="9" xfId="0" applyAlignment="1" applyBorder="1" applyFont="1" applyNumberFormat="1">
      <alignment horizontal="left"/>
    </xf>
    <xf borderId="1" fillId="0" fontId="4" numFmtId="0" xfId="0" applyBorder="1" applyFont="1"/>
    <xf borderId="0" fillId="0" fontId="4" numFmtId="0" xfId="0" applyFont="1"/>
    <xf borderId="1" fillId="0" fontId="5" numFmtId="0" xfId="0" applyBorder="1" applyFont="1"/>
    <xf borderId="1" fillId="0" fontId="5" numFmtId="0" xfId="0" applyAlignment="1" applyBorder="1" applyFont="1">
      <alignment horizontal="right"/>
    </xf>
    <xf borderId="1" fillId="2" fontId="5" numFmtId="0" xfId="0" applyAlignment="1" applyBorder="1" applyFont="1">
      <alignment horizontal="center"/>
    </xf>
    <xf borderId="0" fillId="0" fontId="6" numFmtId="0" xfId="0" applyFont="1"/>
    <xf borderId="0" fillId="0" fontId="7" numFmtId="164" xfId="0" applyFont="1" applyNumberFormat="1"/>
    <xf borderId="0" fillId="0" fontId="4" numFmtId="164" xfId="0" applyFont="1" applyNumberFormat="1"/>
    <xf borderId="0" fillId="0" fontId="3" numFmtId="0" xfId="0" applyFont="1"/>
    <xf borderId="0" fillId="0" fontId="8" numFmtId="164" xfId="0" applyFont="1" applyNumberFormat="1"/>
    <xf borderId="0" fillId="0" fontId="8" numFmtId="9" xfId="0" applyFont="1" applyNumberFormat="1"/>
    <xf borderId="0" fillId="0" fontId="8" numFmtId="0" xfId="0" applyFont="1"/>
    <xf borderId="1" fillId="3" fontId="4" numFmtId="0" xfId="0" applyAlignment="1" applyBorder="1" applyFill="1" applyFont="1">
      <alignment readingOrder="0"/>
    </xf>
    <xf borderId="1" fillId="3" fontId="3" numFmtId="0" xfId="0" applyBorder="1" applyFont="1"/>
    <xf borderId="1" fillId="3" fontId="7" numFmtId="164" xfId="0" applyBorder="1" applyFont="1" applyNumberFormat="1"/>
    <xf borderId="1" fillId="4" fontId="9" numFmtId="164" xfId="0" applyAlignment="1" applyBorder="1" applyFill="1" applyFont="1" applyNumberFormat="1">
      <alignment horizontal="center" readingOrder="0"/>
    </xf>
    <xf borderId="1" fillId="5" fontId="8" numFmtId="164" xfId="0" applyAlignment="1" applyBorder="1" applyFill="1" applyFont="1" applyNumberFormat="1">
      <alignment readingOrder="0"/>
    </xf>
    <xf borderId="1" fillId="5" fontId="10" numFmtId="0" xfId="0" applyBorder="1" applyFont="1"/>
    <xf borderId="1" fillId="5" fontId="8" numFmtId="0" xfId="0" applyBorder="1" applyFont="1"/>
    <xf borderId="1" fillId="0" fontId="11" numFmtId="0" xfId="0" applyAlignment="1" applyBorder="1" applyFont="1">
      <alignment readingOrder="0"/>
    </xf>
    <xf borderId="1" fillId="0" fontId="8" numFmtId="164" xfId="0" applyAlignment="1" applyBorder="1" applyFont="1" applyNumberFormat="1">
      <alignment readingOrder="0"/>
    </xf>
    <xf borderId="1" fillId="4" fontId="12" numFmtId="164" xfId="0" applyBorder="1" applyFont="1" applyNumberFormat="1"/>
    <xf borderId="1" fillId="0" fontId="8" numFmtId="164" xfId="0" applyBorder="1" applyFont="1" applyNumberFormat="1"/>
    <xf borderId="1" fillId="0" fontId="8" numFmtId="0" xfId="0" applyAlignment="1" applyBorder="1" applyFont="1">
      <alignment readingOrder="0"/>
    </xf>
    <xf borderId="1" fillId="0" fontId="8" numFmtId="0" xfId="0" applyBorder="1" applyFont="1"/>
    <xf borderId="1" fillId="0" fontId="4" numFmtId="0" xfId="0" applyAlignment="1" applyBorder="1" applyFont="1">
      <alignment readingOrder="0"/>
    </xf>
    <xf borderId="1" fillId="0" fontId="3" numFmtId="165" xfId="0" applyBorder="1" applyFont="1" applyNumberFormat="1"/>
    <xf borderId="1" fillId="0" fontId="8" numFmtId="165" xfId="0" applyBorder="1" applyFont="1" applyNumberFormat="1"/>
    <xf borderId="1" fillId="4" fontId="4" numFmtId="164" xfId="0" applyBorder="1" applyFont="1" applyNumberFormat="1"/>
    <xf borderId="1" fillId="0" fontId="13" numFmtId="164" xfId="0" applyAlignment="1" applyBorder="1" applyFont="1" applyNumberFormat="1">
      <alignment horizontal="center" readingOrder="0"/>
    </xf>
    <xf borderId="1" fillId="0" fontId="3" numFmtId="0" xfId="0" applyBorder="1" applyFont="1"/>
    <xf borderId="1" fillId="0" fontId="4" numFmtId="9" xfId="0" applyBorder="1" applyFont="1" applyNumberFormat="1"/>
    <xf borderId="1" fillId="4" fontId="4" numFmtId="9" xfId="0" applyBorder="1" applyFont="1" applyNumberFormat="1"/>
    <xf borderId="1" fillId="6" fontId="2" numFmtId="165" xfId="0" applyBorder="1" applyFill="1" applyFont="1" applyNumberFormat="1"/>
    <xf borderId="1" fillId="4" fontId="4" numFmtId="0" xfId="0" applyBorder="1" applyFont="1"/>
    <xf borderId="1" fillId="6" fontId="8" numFmtId="165" xfId="0" applyBorder="1" applyFont="1" applyNumberFormat="1"/>
    <xf borderId="1" fillId="0" fontId="5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1" fillId="0" fontId="13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/>
    </xf>
    <xf borderId="1" fillId="0" fontId="6" numFmtId="165" xfId="0" applyBorder="1" applyFont="1" applyNumberFormat="1"/>
    <xf borderId="1" fillId="0" fontId="14" numFmtId="165" xfId="0" applyBorder="1" applyFont="1" applyNumberFormat="1"/>
    <xf borderId="1" fillId="4" fontId="14" numFmtId="164" xfId="0" applyBorder="1" applyFont="1" applyNumberFormat="1"/>
    <xf borderId="1" fillId="7" fontId="8" numFmtId="165" xfId="0" applyBorder="1" applyFill="1" applyFont="1" applyNumberFormat="1"/>
    <xf borderId="1" fillId="0" fontId="6" numFmtId="0" xfId="0" applyBorder="1" applyFont="1"/>
    <xf borderId="1" fillId="0" fontId="14" numFmtId="164" xfId="0" applyBorder="1" applyFont="1" applyNumberFormat="1"/>
    <xf borderId="1" fillId="0" fontId="8" numFmtId="164" xfId="0" applyAlignment="1" applyBorder="1" applyFont="1" applyNumberFormat="1">
      <alignment readingOrder="0" shrinkToFit="0" wrapText="1"/>
    </xf>
    <xf borderId="1" fillId="0" fontId="4" numFmtId="165" xfId="0" applyAlignment="1" applyBorder="1" applyFont="1" applyNumberFormat="1">
      <alignment readingOrder="0"/>
    </xf>
    <xf borderId="1" fillId="4" fontId="12" numFmtId="9" xfId="0" applyAlignment="1" applyBorder="1" applyFont="1" applyNumberFormat="1">
      <alignment readingOrder="0"/>
    </xf>
    <xf borderId="1" fillId="8" fontId="13" numFmtId="164" xfId="0" applyAlignment="1" applyBorder="1" applyFill="1" applyFont="1" applyNumberFormat="1">
      <alignment horizontal="center" readingOrder="0"/>
    </xf>
    <xf borderId="1" fillId="8" fontId="13" numFmtId="0" xfId="0" applyAlignment="1" applyBorder="1" applyFont="1">
      <alignment horizontal="center" readingOrder="0"/>
    </xf>
    <xf borderId="0" fillId="0" fontId="8" numFmtId="0" xfId="0" applyAlignment="1" applyFont="1">
      <alignment readingOrder="0"/>
    </xf>
    <xf borderId="1" fillId="0" fontId="4" numFmtId="165" xfId="0" applyBorder="1" applyFont="1" applyNumberFormat="1"/>
    <xf borderId="1" fillId="0" fontId="8" numFmtId="9" xfId="0" applyBorder="1" applyFont="1" applyNumberFormat="1"/>
    <xf borderId="1" fillId="0" fontId="4" numFmtId="164" xfId="0" applyAlignment="1" applyBorder="1" applyFont="1" applyNumberFormat="1">
      <alignment readingOrder="0"/>
    </xf>
    <xf borderId="0" fillId="0" fontId="4" numFmtId="9" xfId="0" applyFont="1" applyNumberFormat="1"/>
    <xf borderId="0" fillId="0" fontId="1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5.71"/>
    <col customWidth="1" min="2" max="2" width="24.14"/>
    <col customWidth="1" min="3" max="3" width="43.29"/>
    <col customWidth="1" min="4" max="4" width="13.43"/>
    <col customWidth="1" min="5" max="5" width="19.71"/>
    <col customWidth="1" min="6" max="6" width="14.43"/>
    <col customWidth="1" min="7" max="7" width="14.29"/>
    <col customWidth="1" min="8" max="9" width="14.86"/>
    <col customWidth="1" min="10" max="12" width="10.86"/>
    <col customWidth="1" min="13" max="13" width="12.43"/>
    <col customWidth="1" min="14" max="26" width="10.86"/>
  </cols>
  <sheetData>
    <row r="1">
      <c r="A1" s="1" t="s">
        <v>0</v>
      </c>
      <c r="B1" s="2"/>
      <c r="C1" s="2"/>
      <c r="D1" s="3" t="s">
        <v>1</v>
      </c>
      <c r="E1" s="3" t="s">
        <v>2</v>
      </c>
      <c r="F1" s="4"/>
      <c r="G1" s="4"/>
      <c r="H1" s="2"/>
      <c r="I1" s="2"/>
      <c r="J1" s="2"/>
    </row>
    <row r="2">
      <c r="A2" s="5"/>
      <c r="B2" s="2" t="s">
        <v>3</v>
      </c>
      <c r="C2" s="2" t="s">
        <v>4</v>
      </c>
      <c r="D2" s="6"/>
      <c r="E2" s="6"/>
      <c r="F2" s="7"/>
      <c r="G2" s="7"/>
      <c r="H2" s="2" t="s">
        <v>5</v>
      </c>
      <c r="I2" s="2"/>
      <c r="J2" s="2"/>
    </row>
    <row r="3">
      <c r="A3" s="5"/>
      <c r="B3" s="2" t="s">
        <v>6</v>
      </c>
      <c r="C3" s="2" t="s">
        <v>7</v>
      </c>
      <c r="D3" s="6"/>
      <c r="E3" s="6"/>
      <c r="F3" s="7"/>
      <c r="G3" s="7"/>
      <c r="H3" s="2" t="s">
        <v>8</v>
      </c>
      <c r="I3" s="2"/>
      <c r="J3" s="2"/>
    </row>
    <row r="4">
      <c r="A4" s="5"/>
      <c r="B4" s="2" t="s">
        <v>9</v>
      </c>
      <c r="C4" s="7" t="s">
        <v>10</v>
      </c>
      <c r="D4" s="6"/>
      <c r="E4" s="6"/>
      <c r="F4" s="7"/>
      <c r="G4" s="7"/>
      <c r="H4" s="2" t="s">
        <v>11</v>
      </c>
      <c r="I4" s="2"/>
      <c r="J4" s="2"/>
    </row>
    <row r="5" ht="38.25" customHeight="1">
      <c r="A5" s="5"/>
      <c r="B5" s="5" t="s">
        <v>12</v>
      </c>
      <c r="C5" s="8" t="s">
        <v>13</v>
      </c>
      <c r="D5" s="6"/>
      <c r="E5" s="6"/>
      <c r="F5" s="7"/>
      <c r="G5" s="7"/>
      <c r="H5" s="7"/>
      <c r="I5" s="2"/>
      <c r="J5" s="2"/>
    </row>
    <row r="6">
      <c r="A6" s="5"/>
      <c r="B6" s="2" t="s">
        <v>14</v>
      </c>
      <c r="C6" s="7" t="s">
        <v>15</v>
      </c>
      <c r="D6" s="6"/>
      <c r="E6" s="6"/>
      <c r="F6" s="7"/>
      <c r="G6" s="7"/>
      <c r="H6" s="7"/>
      <c r="I6" s="2"/>
      <c r="J6" s="2"/>
    </row>
    <row r="7">
      <c r="A7" s="5"/>
      <c r="B7" s="2" t="s">
        <v>16</v>
      </c>
      <c r="C7" s="7" t="s">
        <v>17</v>
      </c>
      <c r="D7" s="6"/>
      <c r="E7" s="6"/>
      <c r="F7" s="7"/>
      <c r="G7" s="7"/>
      <c r="H7" s="7"/>
      <c r="I7" s="2"/>
      <c r="J7" s="2"/>
    </row>
    <row r="8">
      <c r="A8" s="2"/>
      <c r="B8" s="2" t="s">
        <v>18</v>
      </c>
      <c r="C8" s="9">
        <v>0.6</v>
      </c>
      <c r="D8" s="6"/>
      <c r="E8" s="6"/>
      <c r="F8" s="7"/>
      <c r="G8" s="7"/>
      <c r="H8" s="7"/>
      <c r="I8" s="2"/>
      <c r="J8" s="2"/>
    </row>
    <row r="9">
      <c r="A9" s="10"/>
      <c r="B9" s="10" t="s">
        <v>19</v>
      </c>
      <c r="C9" s="9">
        <v>1.2</v>
      </c>
      <c r="D9" s="6"/>
      <c r="E9" s="6"/>
      <c r="F9" s="7"/>
      <c r="G9" s="7"/>
      <c r="H9" s="7"/>
      <c r="I9" s="10"/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0"/>
      <c r="B10" s="12"/>
      <c r="C10" s="13"/>
      <c r="D10" s="14"/>
      <c r="E10" s="14"/>
      <c r="F10" s="7"/>
      <c r="G10" s="7"/>
      <c r="H10" s="7"/>
      <c r="I10" s="10"/>
      <c r="J10" s="1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5"/>
      <c r="C11" s="16"/>
      <c r="D11" s="17"/>
      <c r="E11" s="17"/>
      <c r="F11" s="17"/>
      <c r="G11" s="17"/>
      <c r="H11" s="17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8"/>
      <c r="C12" s="16"/>
      <c r="D12" s="17"/>
      <c r="E12" s="19"/>
      <c r="F12" s="20"/>
      <c r="G12" s="21"/>
      <c r="H12" s="21"/>
      <c r="I12" s="21"/>
      <c r="J12" s="21"/>
      <c r="K12" s="21"/>
      <c r="L12" s="21"/>
      <c r="M12" s="2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22" t="s">
        <v>20</v>
      </c>
      <c r="B13" s="23"/>
      <c r="C13" s="24"/>
      <c r="D13" s="25" t="s">
        <v>21</v>
      </c>
      <c r="E13" s="26" t="s">
        <v>22</v>
      </c>
      <c r="F13" s="27"/>
      <c r="G13" s="27"/>
      <c r="H13" s="27"/>
      <c r="I13" s="28"/>
      <c r="J13" s="28"/>
      <c r="K13" s="21"/>
      <c r="L13" s="21"/>
      <c r="M13" s="2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0"/>
      <c r="B14" s="29" t="s">
        <v>1</v>
      </c>
      <c r="C14" s="30" t="s">
        <v>2</v>
      </c>
      <c r="D14" s="31"/>
      <c r="E14" s="32"/>
      <c r="F14" s="33" t="s">
        <v>1</v>
      </c>
      <c r="G14" s="33" t="s">
        <v>2</v>
      </c>
      <c r="H14" s="33" t="s">
        <v>23</v>
      </c>
      <c r="I14" s="33" t="s">
        <v>24</v>
      </c>
      <c r="J14" s="34"/>
      <c r="K14" s="21"/>
      <c r="L14" s="21"/>
      <c r="M14" s="2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35" t="s">
        <v>25</v>
      </c>
      <c r="B15" s="36">
        <f>300*400</f>
        <v>120000</v>
      </c>
      <c r="C15" s="37">
        <f>500*600</f>
        <v>300000</v>
      </c>
      <c r="D15" s="38"/>
      <c r="E15" s="39" t="s">
        <v>26</v>
      </c>
      <c r="F15" s="2"/>
      <c r="G15" s="2"/>
      <c r="H15" s="34"/>
      <c r="I15" s="34"/>
      <c r="J15" s="34"/>
      <c r="K15" s="21"/>
      <c r="L15" s="21"/>
      <c r="M15" s="2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2"/>
      <c r="B16" s="40"/>
      <c r="C16" s="41"/>
      <c r="D16" s="42"/>
      <c r="E16" s="33" t="s">
        <v>1</v>
      </c>
      <c r="F16" s="43">
        <f>B15/2</f>
        <v>60000</v>
      </c>
      <c r="G16" s="43">
        <f>B15/2</f>
        <v>60000</v>
      </c>
      <c r="H16" s="34"/>
      <c r="I16" s="34"/>
      <c r="J16" s="34"/>
      <c r="K16" s="21"/>
      <c r="L16" s="21"/>
      <c r="M16" s="2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2"/>
      <c r="B17" s="2"/>
      <c r="C17" s="2"/>
      <c r="D17" s="44"/>
      <c r="E17" s="33" t="s">
        <v>2</v>
      </c>
      <c r="F17" s="34"/>
      <c r="G17" s="45">
        <f>C15/2</f>
        <v>150000</v>
      </c>
      <c r="H17" s="45">
        <f>C15/2</f>
        <v>150000</v>
      </c>
      <c r="I17" s="34"/>
      <c r="J17" s="34"/>
      <c r="K17" s="21"/>
      <c r="L17" s="21"/>
      <c r="M17" s="2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0"/>
      <c r="B18" s="12"/>
      <c r="C18" s="46"/>
      <c r="D18" s="47"/>
      <c r="E18" s="48" t="s">
        <v>27</v>
      </c>
      <c r="F18" s="49"/>
      <c r="G18" s="49"/>
      <c r="H18" s="49"/>
      <c r="I18" s="34"/>
      <c r="J18" s="34"/>
      <c r="K18" s="21"/>
      <c r="L18" s="21"/>
      <c r="M18" s="2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35" t="s">
        <v>28</v>
      </c>
      <c r="B19" s="50">
        <f>150*300</f>
        <v>45000</v>
      </c>
      <c r="C19" s="51">
        <f>200*500</f>
        <v>100000</v>
      </c>
      <c r="D19" s="52"/>
      <c r="E19" s="30" t="s">
        <v>29</v>
      </c>
      <c r="F19" s="53">
        <f t="shared" ref="F19:G19" si="1">B19</f>
        <v>45000</v>
      </c>
      <c r="G19" s="53">
        <f t="shared" si="1"/>
        <v>100000</v>
      </c>
      <c r="H19" s="32"/>
      <c r="I19" s="34"/>
      <c r="J19" s="34"/>
      <c r="K19" s="21"/>
      <c r="L19" s="21"/>
      <c r="M19" s="2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0"/>
      <c r="B20" s="54"/>
      <c r="C20" s="55"/>
      <c r="D20" s="52"/>
      <c r="E20" s="30" t="s">
        <v>30</v>
      </c>
      <c r="F20" s="32"/>
      <c r="G20" s="53">
        <f>B24/2</f>
        <v>20000</v>
      </c>
      <c r="H20" s="53">
        <f>B24/2+C24/2</f>
        <v>40000</v>
      </c>
      <c r="I20" s="53">
        <f>C24/2</f>
        <v>20000</v>
      </c>
      <c r="J20" s="34"/>
      <c r="K20" s="21"/>
      <c r="L20" s="21"/>
      <c r="M20" s="2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35" t="s">
        <v>31</v>
      </c>
      <c r="B21" s="50">
        <f t="shared" ref="B21:C21" si="2">B15-B19</f>
        <v>75000</v>
      </c>
      <c r="C21" s="51">
        <f t="shared" si="2"/>
        <v>200000</v>
      </c>
      <c r="D21" s="52"/>
      <c r="E21" s="32"/>
      <c r="F21" s="32"/>
      <c r="G21" s="32"/>
      <c r="H21" s="32"/>
      <c r="I21" s="34"/>
      <c r="J21" s="34"/>
      <c r="K21" s="21"/>
      <c r="L21" s="21"/>
      <c r="M21" s="2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2"/>
      <c r="B22" s="2"/>
      <c r="C22" s="2"/>
      <c r="D22" s="31"/>
      <c r="E22" s="56" t="s">
        <v>32</v>
      </c>
      <c r="F22" s="37">
        <f>F16+F17-F19-F20</f>
        <v>15000</v>
      </c>
      <c r="G22" s="37">
        <f t="shared" ref="G22:I22" si="3">G16+G17-G19-G20+F30</f>
        <v>105750</v>
      </c>
      <c r="H22" s="37">
        <f t="shared" si="3"/>
        <v>221037.5</v>
      </c>
      <c r="I22" s="37">
        <f t="shared" si="3"/>
        <v>212089.375</v>
      </c>
      <c r="J22" s="34"/>
      <c r="K22" s="21"/>
      <c r="L22" s="21"/>
      <c r="M22" s="2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2"/>
      <c r="B23" s="40"/>
      <c r="C23" s="7"/>
      <c r="D23" s="31"/>
      <c r="E23" s="32"/>
      <c r="F23" s="32"/>
      <c r="G23" s="32"/>
      <c r="H23" s="32"/>
      <c r="I23" s="34"/>
      <c r="J23" s="34"/>
      <c r="K23" s="21"/>
      <c r="L23" s="21"/>
      <c r="M23" s="2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35" t="s">
        <v>33</v>
      </c>
      <c r="B24" s="57">
        <v>40000.0</v>
      </c>
      <c r="C24" s="57">
        <v>40000.0</v>
      </c>
      <c r="D24" s="58">
        <f t="shared" ref="D24:D25" si="4">C8/12</f>
        <v>0.05</v>
      </c>
      <c r="E24" s="30" t="s">
        <v>34</v>
      </c>
      <c r="F24" s="59" t="s">
        <v>35</v>
      </c>
      <c r="G24" s="59" t="s">
        <v>35</v>
      </c>
      <c r="H24" s="59" t="s">
        <v>35</v>
      </c>
      <c r="I24" s="60" t="s">
        <v>35</v>
      </c>
      <c r="J24" s="34"/>
      <c r="K24" s="21"/>
      <c r="L24" s="21"/>
      <c r="M24" s="6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4.25" customHeight="1">
      <c r="A25" s="2"/>
      <c r="B25" s="40"/>
      <c r="C25" s="7"/>
      <c r="D25" s="58">
        <f t="shared" si="4"/>
        <v>0.1</v>
      </c>
      <c r="E25" s="30" t="s">
        <v>36</v>
      </c>
      <c r="F25" s="32"/>
      <c r="G25" s="32"/>
      <c r="H25" s="32"/>
      <c r="I25" s="34"/>
      <c r="J25" s="34"/>
      <c r="K25" s="21"/>
      <c r="L25" s="21"/>
      <c r="M25" s="2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35" t="s">
        <v>37</v>
      </c>
      <c r="B26" s="36">
        <f t="shared" ref="B26:C26" si="5">B21-B24</f>
        <v>35000</v>
      </c>
      <c r="C26" s="62">
        <f t="shared" si="5"/>
        <v>160000</v>
      </c>
      <c r="D26" s="31"/>
      <c r="E26" s="32"/>
      <c r="F26" s="32"/>
      <c r="G26" s="32"/>
      <c r="H26" s="32"/>
      <c r="I26" s="34"/>
      <c r="J26" s="34"/>
      <c r="K26" s="21"/>
      <c r="L26" s="21"/>
      <c r="M26" s="2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0"/>
      <c r="B27" s="40"/>
      <c r="D27" s="31"/>
      <c r="E27" s="30" t="s">
        <v>38</v>
      </c>
      <c r="F27" s="37">
        <f>F22*D24</f>
        <v>750</v>
      </c>
      <c r="G27" s="37">
        <f>G22*D24</f>
        <v>5287.5</v>
      </c>
      <c r="H27" s="37">
        <f>H22*D24</f>
        <v>11051.875</v>
      </c>
      <c r="I27" s="37">
        <f>I22*D24</f>
        <v>10604.46875</v>
      </c>
      <c r="J27" s="2"/>
      <c r="K27" s="21"/>
      <c r="L27" s="21"/>
      <c r="M27" s="2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35" t="s">
        <v>39</v>
      </c>
      <c r="B28" s="36">
        <f t="shared" ref="B28:C28" si="6">F27</f>
        <v>750</v>
      </c>
      <c r="C28" s="36">
        <f t="shared" si="6"/>
        <v>5287.5</v>
      </c>
      <c r="D28" s="42"/>
      <c r="E28" s="33" t="s">
        <v>40</v>
      </c>
      <c r="F28" s="63"/>
      <c r="G28" s="63"/>
      <c r="H28" s="63"/>
      <c r="I28" s="34"/>
      <c r="J28" s="34"/>
      <c r="K28" s="21"/>
      <c r="L28" s="21"/>
      <c r="M28" s="2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2"/>
      <c r="B29" s="2"/>
      <c r="C29" s="10"/>
      <c r="D29" s="44"/>
      <c r="E29" s="34"/>
      <c r="F29" s="34"/>
      <c r="G29" s="34"/>
      <c r="H29" s="34"/>
      <c r="I29" s="34"/>
      <c r="J29" s="34"/>
      <c r="K29" s="21"/>
      <c r="L29" s="21"/>
      <c r="M29" s="2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35" t="s">
        <v>41</v>
      </c>
      <c r="B30" s="36">
        <f t="shared" ref="B30:C30" si="7">B26+B28</f>
        <v>35750</v>
      </c>
      <c r="C30" s="7">
        <f t="shared" si="7"/>
        <v>165287.5</v>
      </c>
      <c r="D30" s="38"/>
      <c r="E30" s="64" t="s">
        <v>42</v>
      </c>
      <c r="F30" s="62">
        <f t="shared" ref="F30:I30" si="8">F22+F27-F28</f>
        <v>15750</v>
      </c>
      <c r="G30" s="62">
        <f t="shared" si="8"/>
        <v>111037.5</v>
      </c>
      <c r="H30" s="62">
        <f t="shared" si="8"/>
        <v>232089.375</v>
      </c>
      <c r="I30" s="62">
        <f t="shared" si="8"/>
        <v>222693.8438</v>
      </c>
      <c r="J30" s="10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65"/>
      <c r="B31" s="11"/>
      <c r="C31" s="11"/>
      <c r="D31" s="11"/>
      <c r="E31" s="11"/>
      <c r="F31" s="66"/>
      <c r="G31" s="67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65"/>
      <c r="B32" s="11"/>
      <c r="C32" s="17"/>
      <c r="D32" s="17"/>
      <c r="E32" s="17"/>
      <c r="F32" s="68"/>
      <c r="G32" s="17"/>
      <c r="H32" s="17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8"/>
      <c r="C33" s="17"/>
      <c r="D33" s="17"/>
      <c r="E33" s="17"/>
      <c r="F33" s="69"/>
      <c r="G33" s="17"/>
      <c r="H33" s="17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8"/>
      <c r="C34" s="65"/>
      <c r="D34" s="65"/>
      <c r="E34" s="65"/>
      <c r="F34" s="65"/>
      <c r="G34" s="65"/>
      <c r="H34" s="65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11"/>
      <c r="D35" s="11"/>
      <c r="E35" s="11"/>
      <c r="F35" s="67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11"/>
      <c r="D36" s="11"/>
      <c r="E36" s="11"/>
      <c r="F36" s="67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