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tiasrivas/Estudios/DisenoGraficoOrt/Ultimo Cuatrimestre/Plan de Negocios/"/>
    </mc:Choice>
  </mc:AlternateContent>
  <xr:revisionPtr revIDLastSave="0" documentId="13_ncr:1_{7D357487-B434-FD49-9D46-444D6F8C71B8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TP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I38" i="1"/>
  <c r="J38" i="1"/>
  <c r="H51" i="1"/>
  <c r="H48" i="1"/>
  <c r="D29" i="1"/>
  <c r="E30" i="1"/>
  <c r="E29" i="1"/>
  <c r="Q40" i="1"/>
  <c r="R40" i="1"/>
  <c r="P40" i="1"/>
  <c r="Q39" i="1"/>
  <c r="R39" i="1"/>
  <c r="P39" i="1"/>
  <c r="H41" i="1"/>
  <c r="I39" i="1"/>
  <c r="J39" i="1"/>
  <c r="H39" i="1"/>
  <c r="I37" i="1"/>
  <c r="J37" i="1"/>
  <c r="H37" i="1"/>
  <c r="D44" i="1"/>
  <c r="E44" i="1"/>
  <c r="C44" i="1"/>
  <c r="D45" i="1"/>
  <c r="E45" i="1" s="1"/>
  <c r="C29" i="1"/>
  <c r="I32" i="1" s="1"/>
  <c r="E26" i="1"/>
  <c r="L29" i="1" s="1"/>
  <c r="D26" i="1"/>
  <c r="D31" i="1" s="1"/>
  <c r="K34" i="1" s="1"/>
  <c r="C26" i="1"/>
  <c r="K32" i="1"/>
  <c r="J32" i="1"/>
  <c r="H27" i="1" l="1"/>
  <c r="C49" i="1" s="1"/>
  <c r="C51" i="1" s="1"/>
  <c r="I28" i="1"/>
  <c r="J29" i="1"/>
  <c r="J27" i="1"/>
  <c r="K28" i="1"/>
  <c r="C31" i="1"/>
  <c r="J34" i="1" s="1"/>
  <c r="C30" i="1"/>
  <c r="D30" i="1"/>
  <c r="E31" i="1"/>
  <c r="L34" i="1" s="1"/>
  <c r="E40" i="1" l="1"/>
  <c r="E47" i="1" s="1"/>
  <c r="K33" i="1"/>
  <c r="D40" i="1"/>
  <c r="D47" i="1" s="1"/>
  <c r="J33" i="1"/>
  <c r="C40" i="1"/>
  <c r="C47" i="1" s="1"/>
  <c r="I33" i="1"/>
  <c r="I41" i="1"/>
  <c r="I48" i="1" l="1"/>
  <c r="I51" i="1" s="1"/>
  <c r="D49" i="1"/>
  <c r="D51" i="1" s="1"/>
  <c r="J41" i="1" l="1"/>
  <c r="J48" i="1" l="1"/>
  <c r="J51" i="1" s="1"/>
  <c r="E49" i="1"/>
  <c r="E51" i="1" s="1"/>
  <c r="K41" i="1" l="1"/>
  <c r="K49" i="1" l="1"/>
  <c r="K51" i="1" s="1"/>
  <c r="L41" i="1" s="1"/>
  <c r="L48" i="1" l="1"/>
  <c r="L51" i="1" s="1"/>
</calcChain>
</file>

<file path=xl/sharedStrings.xml><?xml version="1.0" encoding="utf-8"?>
<sst xmlns="http://schemas.openxmlformats.org/spreadsheetml/2006/main" count="92" uniqueCount="67">
  <si>
    <t>Tasa Pasiva</t>
  </si>
  <si>
    <t>Tasa Activa</t>
  </si>
  <si>
    <t>TNA</t>
  </si>
  <si>
    <t>se pagan a contado</t>
  </si>
  <si>
    <t>Alquileres Comerciales</t>
  </si>
  <si>
    <t xml:space="preserve">se pagan a 30 dias </t>
  </si>
  <si>
    <t>50% de las cargas sociales</t>
  </si>
  <si>
    <t>Cargas Sociales</t>
  </si>
  <si>
    <t>Se pagan en efctivo</t>
  </si>
  <si>
    <t>Sueldos Administrativos</t>
  </si>
  <si>
    <t>Se pagan a 60 dias</t>
  </si>
  <si>
    <t>5% del total de ventas</t>
  </si>
  <si>
    <t>Gastos de Transporte</t>
  </si>
  <si>
    <t>20% del total de ventas</t>
  </si>
  <si>
    <t>15% del total de ventas</t>
  </si>
  <si>
    <t>10% del total de ventas</t>
  </si>
  <si>
    <t>Gastos de representacion</t>
  </si>
  <si>
    <t>se pagan a 30 dias</t>
  </si>
  <si>
    <t>Materia Prima directo x Unidad</t>
  </si>
  <si>
    <t xml:space="preserve">Cantidad vendida (unidades) </t>
  </si>
  <si>
    <t>se cobran 50% contado y resto 60 dias</t>
  </si>
  <si>
    <t>Precio de venta</t>
  </si>
  <si>
    <t>Datos Financieros</t>
  </si>
  <si>
    <t>Julio</t>
  </si>
  <si>
    <t xml:space="preserve">Junio </t>
  </si>
  <si>
    <t xml:space="preserve">Mayo </t>
  </si>
  <si>
    <t>D) Mencione una acción que pueda tomar para mejorar la rentabilidad de la empresa</t>
  </si>
  <si>
    <t>C) Analice (según tenga superavit y/o deficit) que hacer con el excedente o faltante de efectivo.</t>
  </si>
  <si>
    <t>B) Elabore el presupuesto financiero de la empresa con los meses necesarios para ver reflejada toda la cobranza y los pagos</t>
  </si>
  <si>
    <t>A) Elabore el presupuesto economico de la empresa para Mayo, Junio y julio</t>
  </si>
  <si>
    <t xml:space="preserve">Se pide: </t>
  </si>
  <si>
    <t>Trabajo Practico Nro 7</t>
  </si>
  <si>
    <t>´+ 50 % de mayo</t>
  </si>
  <si>
    <t>igual que junio</t>
  </si>
  <si>
    <t>Economico</t>
  </si>
  <si>
    <t>Financiero</t>
  </si>
  <si>
    <t>Junio</t>
  </si>
  <si>
    <t>ventas</t>
  </si>
  <si>
    <t>cobros</t>
  </si>
  <si>
    <t>pagos</t>
  </si>
  <si>
    <t>costos variables</t>
  </si>
  <si>
    <t>costo variable</t>
  </si>
  <si>
    <t>costo fijo</t>
  </si>
  <si>
    <t>utilidad bruta</t>
  </si>
  <si>
    <t>superavit/deficit caja</t>
  </si>
  <si>
    <t>costos fijos</t>
  </si>
  <si>
    <t>TNA PASIVA</t>
  </si>
  <si>
    <t>x</t>
  </si>
  <si>
    <t>TNA ACTIVA</t>
  </si>
  <si>
    <t>utilidad neta</t>
  </si>
  <si>
    <t>intereses</t>
  </si>
  <si>
    <t>Interes x financiacion</t>
  </si>
  <si>
    <t>devolucion</t>
  </si>
  <si>
    <t>Utilidad neta c/ financiacion</t>
  </si>
  <si>
    <t>Total</t>
  </si>
  <si>
    <t>Mayo</t>
  </si>
  <si>
    <t>Agosto</t>
  </si>
  <si>
    <t>Septiembre</t>
  </si>
  <si>
    <t>Materia Prima</t>
  </si>
  <si>
    <t>Gastos de representación</t>
  </si>
  <si>
    <t>Transporte</t>
  </si>
  <si>
    <t>Alquiler</t>
  </si>
  <si>
    <t>Prima</t>
  </si>
  <si>
    <t>Representación</t>
  </si>
  <si>
    <t>Sueldo</t>
  </si>
  <si>
    <t>Cargas sociales</t>
  </si>
  <si>
    <t>Tasa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</si>
</sst>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2F2F2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4472C4"/>
      <name val="Calibri"/>
      <family val="2"/>
    </font>
    <font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8"/>
      <name val="Calibri"/>
      <family val="2"/>
    </font>
    <font>
      <sz val="11"/>
      <color theme="8"/>
      <name val="Calibri"/>
      <family val="2"/>
    </font>
    <font>
      <b/>
      <sz val="11"/>
      <color theme="1"/>
      <name val="Calibri (Cuerpo)"/>
    </font>
    <font>
      <sz val="11"/>
      <color theme="1"/>
      <name val="Calibri (Cuerpo)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869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4" fillId="2" borderId="0" xfId="0" applyFont="1" applyFill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65" fontId="0" fillId="2" borderId="0" xfId="0" applyNumberFormat="1" applyFill="1"/>
    <xf numFmtId="165" fontId="0" fillId="2" borderId="0" xfId="1" applyNumberFormat="1" applyFont="1" applyFill="1" applyBorder="1"/>
    <xf numFmtId="165" fontId="4" fillId="2" borderId="0" xfId="1" applyNumberFormat="1" applyFont="1" applyFill="1" applyBorder="1"/>
    <xf numFmtId="165" fontId="5" fillId="2" borderId="0" xfId="0" applyNumberFormat="1" applyFont="1" applyFill="1"/>
    <xf numFmtId="0" fontId="5" fillId="2" borderId="0" xfId="0" applyFont="1" applyFill="1"/>
    <xf numFmtId="164" fontId="6" fillId="2" borderId="0" xfId="1" applyFont="1" applyFill="1" applyBorder="1" applyAlignment="1">
      <alignment horizontal="center"/>
    </xf>
    <xf numFmtId="165" fontId="6" fillId="2" borderId="0" xfId="1" applyNumberFormat="1" applyFont="1" applyFill="1" applyBorder="1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65" fontId="6" fillId="2" borderId="0" xfId="0" applyNumberFormat="1" applyFont="1" applyFill="1"/>
    <xf numFmtId="165" fontId="6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165" fontId="1" fillId="2" borderId="0" xfId="1" applyNumberFormat="1" applyFont="1" applyFill="1" applyBorder="1" applyAlignment="1">
      <alignment horizontal="center"/>
    </xf>
    <xf numFmtId="165" fontId="5" fillId="2" borderId="0" xfId="1" applyNumberFormat="1" applyFont="1" applyFill="1" applyBorder="1"/>
    <xf numFmtId="0" fontId="7" fillId="2" borderId="0" xfId="0" applyFont="1" applyFill="1"/>
    <xf numFmtId="17" fontId="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165" fontId="3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0" fontId="0" fillId="2" borderId="3" xfId="0" applyFill="1" applyBorder="1"/>
    <xf numFmtId="9" fontId="0" fillId="2" borderId="4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5" fontId="0" fillId="2" borderId="7" xfId="1" applyNumberFormat="1" applyFont="1" applyFill="1" applyBorder="1" applyAlignment="1">
      <alignment horizontal="center"/>
    </xf>
    <xf numFmtId="0" fontId="3" fillId="2" borderId="8" xfId="0" applyFont="1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0" xfId="0" applyFill="1" applyAlignment="1">
      <alignment vertical="top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2" xfId="0" applyFont="1" applyFill="1" applyBorder="1"/>
    <xf numFmtId="165" fontId="11" fillId="3" borderId="22" xfId="0" applyNumberFormat="1" applyFont="1" applyFill="1" applyBorder="1"/>
    <xf numFmtId="0" fontId="9" fillId="0" borderId="23" xfId="0" applyFont="1" applyBorder="1"/>
    <xf numFmtId="0" fontId="16" fillId="0" borderId="23" xfId="0" applyFont="1" applyBorder="1"/>
    <xf numFmtId="165" fontId="9" fillId="4" borderId="24" xfId="0" applyNumberFormat="1" applyFont="1" applyFill="1" applyBorder="1"/>
    <xf numFmtId="0" fontId="1" fillId="0" borderId="23" xfId="0" applyFont="1" applyBorder="1"/>
    <xf numFmtId="0" fontId="15" fillId="0" borderId="23" xfId="0" applyFont="1" applyBorder="1"/>
    <xf numFmtId="0" fontId="10" fillId="0" borderId="23" xfId="0" applyFont="1" applyBorder="1"/>
    <xf numFmtId="9" fontId="9" fillId="4" borderId="24" xfId="0" applyNumberFormat="1" applyFont="1" applyFill="1" applyBorder="1"/>
    <xf numFmtId="0" fontId="0" fillId="0" borderId="23" xfId="0" applyBorder="1"/>
    <xf numFmtId="0" fontId="9" fillId="4" borderId="24" xfId="0" applyFont="1" applyFill="1" applyBorder="1"/>
    <xf numFmtId="0" fontId="18" fillId="4" borderId="24" xfId="0" applyFont="1" applyFill="1" applyBorder="1" applyAlignment="1">
      <alignment horizontal="center"/>
    </xf>
    <xf numFmtId="2" fontId="10" fillId="0" borderId="23" xfId="0" applyNumberFormat="1" applyFont="1" applyBorder="1"/>
    <xf numFmtId="2" fontId="9" fillId="0" borderId="23" xfId="0" applyNumberFormat="1" applyFont="1" applyBorder="1"/>
    <xf numFmtId="2" fontId="0" fillId="0" borderId="23" xfId="0" applyNumberFormat="1" applyBorder="1"/>
    <xf numFmtId="2" fontId="1" fillId="0" borderId="23" xfId="0" applyNumberFormat="1" applyFont="1" applyBorder="1"/>
    <xf numFmtId="0" fontId="15" fillId="0" borderId="23" xfId="0" applyNumberFormat="1" applyFont="1" applyBorder="1"/>
    <xf numFmtId="2" fontId="1" fillId="6" borderId="23" xfId="0" applyNumberFormat="1" applyFont="1" applyFill="1" applyBorder="1"/>
    <xf numFmtId="2" fontId="15" fillId="0" borderId="23" xfId="0" applyNumberFormat="1" applyFont="1" applyBorder="1"/>
    <xf numFmtId="2" fontId="15" fillId="6" borderId="23" xfId="0" applyNumberFormat="1" applyFont="1" applyFill="1" applyBorder="1"/>
    <xf numFmtId="2" fontId="0" fillId="7" borderId="23" xfId="0" applyNumberFormat="1" applyFill="1" applyBorder="1"/>
    <xf numFmtId="2" fontId="13" fillId="0" borderId="23" xfId="0" applyNumberFormat="1" applyFont="1" applyBorder="1" applyAlignment="1">
      <alignment horizontal="center"/>
    </xf>
    <xf numFmtId="0" fontId="0" fillId="2" borderId="23" xfId="0" applyFill="1" applyBorder="1"/>
    <xf numFmtId="0" fontId="3" fillId="0" borderId="23" xfId="0" applyFont="1" applyBorder="1"/>
    <xf numFmtId="0" fontId="0" fillId="9" borderId="0" xfId="0" applyFill="1"/>
    <xf numFmtId="165" fontId="20" fillId="4" borderId="24" xfId="0" applyNumberFormat="1" applyFont="1" applyFill="1" applyBorder="1"/>
    <xf numFmtId="165" fontId="17" fillId="4" borderId="24" xfId="0" applyNumberFormat="1" applyFont="1" applyFill="1" applyBorder="1"/>
    <xf numFmtId="9" fontId="17" fillId="4" borderId="24" xfId="0" applyNumberFormat="1" applyFont="1" applyFill="1" applyBorder="1"/>
    <xf numFmtId="9" fontId="17" fillId="8" borderId="24" xfId="0" applyNumberFormat="1" applyFont="1" applyFill="1" applyBorder="1"/>
    <xf numFmtId="165" fontId="17" fillId="8" borderId="24" xfId="0" applyNumberFormat="1" applyFont="1" applyFill="1" applyBorder="1"/>
    <xf numFmtId="165" fontId="15" fillId="0" borderId="23" xfId="0" applyNumberFormat="1" applyFont="1" applyBorder="1"/>
    <xf numFmtId="2" fontId="10" fillId="0" borderId="23" xfId="0" applyNumberFormat="1" applyFont="1" applyBorder="1" applyAlignment="1">
      <alignment horizontal="right"/>
    </xf>
    <xf numFmtId="2" fontId="9" fillId="0" borderId="23" xfId="0" applyNumberFormat="1" applyFont="1" applyBorder="1" applyAlignment="1">
      <alignment horizontal="right"/>
    </xf>
    <xf numFmtId="2" fontId="0" fillId="0" borderId="23" xfId="0" applyNumberFormat="1" applyBorder="1" applyAlignment="1">
      <alignment horizontal="right"/>
    </xf>
    <xf numFmtId="2" fontId="19" fillId="0" borderId="23" xfId="0" applyNumberFormat="1" applyFont="1" applyBorder="1" applyAlignment="1">
      <alignment horizontal="right"/>
    </xf>
    <xf numFmtId="2" fontId="21" fillId="0" borderId="23" xfId="0" applyNumberFormat="1" applyFont="1" applyBorder="1" applyAlignment="1">
      <alignment horizontal="right"/>
    </xf>
    <xf numFmtId="2" fontId="22" fillId="0" borderId="23" xfId="0" applyNumberFormat="1" applyFont="1" applyBorder="1" applyAlignment="1">
      <alignment horizontal="right"/>
    </xf>
    <xf numFmtId="2" fontId="22" fillId="2" borderId="23" xfId="0" applyNumberFormat="1" applyFont="1" applyFill="1" applyBorder="1" applyAlignment="1">
      <alignment horizontal="right"/>
    </xf>
    <xf numFmtId="0" fontId="13" fillId="10" borderId="23" xfId="0" applyFont="1" applyFill="1" applyBorder="1" applyAlignment="1">
      <alignment horizontal="center"/>
    </xf>
    <xf numFmtId="165" fontId="13" fillId="10" borderId="23" xfId="0" applyNumberFormat="1" applyFont="1" applyFill="1" applyBorder="1" applyAlignment="1">
      <alignment horizontal="center"/>
    </xf>
    <xf numFmtId="165" fontId="13" fillId="0" borderId="23" xfId="0" applyNumberFormat="1" applyFont="1" applyBorder="1"/>
    <xf numFmtId="2" fontId="15" fillId="0" borderId="23" xfId="0" applyNumberFormat="1" applyFont="1" applyFill="1" applyBorder="1"/>
    <xf numFmtId="2" fontId="15" fillId="11" borderId="23" xfId="0" applyNumberFormat="1" applyFont="1" applyFill="1" applyBorder="1"/>
    <xf numFmtId="165" fontId="13" fillId="0" borderId="23" xfId="0" applyNumberFormat="1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165" fontId="13" fillId="12" borderId="23" xfId="0" applyNumberFormat="1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165" fontId="12" fillId="4" borderId="25" xfId="0" applyNumberFormat="1" applyFont="1" applyFill="1" applyBorder="1" applyAlignment="1">
      <alignment horizontal="center"/>
    </xf>
    <xf numFmtId="165" fontId="13" fillId="5" borderId="23" xfId="0" applyNumberFormat="1" applyFont="1" applyFill="1" applyBorder="1"/>
    <xf numFmtId="0" fontId="14" fillId="5" borderId="23" xfId="0" applyFont="1" applyFill="1" applyBorder="1"/>
    <xf numFmtId="0" fontId="15" fillId="5" borderId="23" xfId="0" applyFont="1" applyFill="1" applyBorder="1"/>
    <xf numFmtId="9" fontId="0" fillId="2" borderId="0" xfId="0" applyNumberFormat="1" applyFill="1" applyBorder="1" applyAlignment="1">
      <alignment horizontal="center"/>
    </xf>
    <xf numFmtId="2" fontId="1" fillId="0" borderId="23" xfId="0" applyNumberFormat="1" applyFont="1" applyFill="1" applyBorder="1"/>
    <xf numFmtId="2" fontId="0" fillId="0" borderId="23" xfId="0" applyNumberFormat="1" applyFill="1" applyBorder="1"/>
    <xf numFmtId="2" fontId="0" fillId="2" borderId="23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8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82"/>
  <sheetViews>
    <sheetView tabSelected="1" topLeftCell="A18" zoomScale="140" zoomScaleNormal="140" workbookViewId="0">
      <selection activeCell="J41" sqref="J41"/>
    </sheetView>
  </sheetViews>
  <sheetFormatPr baseColWidth="10" defaultColWidth="11.5" defaultRowHeight="15" x14ac:dyDescent="0.2"/>
  <cols>
    <col min="1" max="1" width="5" style="1" customWidth="1"/>
    <col min="2" max="2" width="30" style="1" bestFit="1" customWidth="1"/>
    <col min="3" max="3" width="9.5" style="3" customWidth="1"/>
    <col min="4" max="5" width="16.83203125" style="1" customWidth="1"/>
    <col min="6" max="6" width="18.1640625" style="1" bestFit="1" customWidth="1"/>
    <col min="7" max="7" width="16.5" style="2" customWidth="1"/>
    <col min="8" max="12" width="11.83203125" style="1" customWidth="1"/>
    <col min="13" max="16384" width="11.5" style="1"/>
  </cols>
  <sheetData>
    <row r="1" spans="2:9" ht="20" thickBot="1" x14ac:dyDescent="0.3">
      <c r="B1" s="59" t="s">
        <v>31</v>
      </c>
      <c r="C1" s="60"/>
      <c r="D1" s="60"/>
      <c r="E1" s="60"/>
      <c r="F1" s="60"/>
      <c r="G1" s="60"/>
      <c r="H1" s="60"/>
      <c r="I1" s="61"/>
    </row>
    <row r="3" spans="2:9" x14ac:dyDescent="0.2">
      <c r="B3" s="1" t="s">
        <v>30</v>
      </c>
    </row>
    <row r="4" spans="2:9" x14ac:dyDescent="0.2">
      <c r="B4" s="1" t="s">
        <v>29</v>
      </c>
    </row>
    <row r="5" spans="2:9" x14ac:dyDescent="0.2">
      <c r="B5" s="1" t="s">
        <v>28</v>
      </c>
    </row>
    <row r="6" spans="2:9" x14ac:dyDescent="0.2">
      <c r="B6" s="1" t="s">
        <v>27</v>
      </c>
    </row>
    <row r="7" spans="2:9" x14ac:dyDescent="0.2">
      <c r="B7" s="1" t="s">
        <v>26</v>
      </c>
    </row>
    <row r="8" spans="2:9" ht="16" thickBot="1" x14ac:dyDescent="0.25"/>
    <row r="9" spans="2:9" x14ac:dyDescent="0.2">
      <c r="D9" s="54" t="s">
        <v>25</v>
      </c>
      <c r="E9" s="53" t="s">
        <v>24</v>
      </c>
      <c r="F9" s="52" t="s">
        <v>23</v>
      </c>
      <c r="H9" s="57" t="s">
        <v>22</v>
      </c>
      <c r="I9" s="58"/>
    </row>
    <row r="10" spans="2:9" ht="25.5" customHeight="1" x14ac:dyDescent="0.2">
      <c r="B10" s="1" t="s">
        <v>21</v>
      </c>
      <c r="D10" s="51">
        <v>500</v>
      </c>
      <c r="E10" s="50">
        <v>400</v>
      </c>
      <c r="F10" s="49">
        <v>1000</v>
      </c>
      <c r="H10" s="55" t="s">
        <v>20</v>
      </c>
      <c r="I10" s="56"/>
    </row>
    <row r="11" spans="2:9" x14ac:dyDescent="0.2">
      <c r="B11" s="1" t="s">
        <v>19</v>
      </c>
      <c r="D11" s="48">
        <v>800</v>
      </c>
      <c r="E11" s="47">
        <v>1000</v>
      </c>
      <c r="F11" s="46">
        <v>600</v>
      </c>
      <c r="H11" s="55"/>
      <c r="I11" s="56"/>
    </row>
    <row r="12" spans="2:9" x14ac:dyDescent="0.2">
      <c r="B12" s="1" t="s">
        <v>18</v>
      </c>
      <c r="D12" s="48">
        <v>200</v>
      </c>
      <c r="E12" s="47">
        <v>400</v>
      </c>
      <c r="F12" s="46">
        <v>700</v>
      </c>
      <c r="H12" s="32" t="s">
        <v>17</v>
      </c>
      <c r="I12" s="38"/>
    </row>
    <row r="13" spans="2:9" ht="30.75" customHeight="1" x14ac:dyDescent="0.2">
      <c r="B13" s="45" t="s">
        <v>16</v>
      </c>
      <c r="D13" s="44" t="s">
        <v>15</v>
      </c>
      <c r="E13" s="43" t="s">
        <v>14</v>
      </c>
      <c r="F13" s="42" t="s">
        <v>13</v>
      </c>
      <c r="H13" s="32" t="s">
        <v>5</v>
      </c>
      <c r="I13" s="38"/>
    </row>
    <row r="14" spans="2:9" ht="32" x14ac:dyDescent="0.2">
      <c r="B14" s="1" t="s">
        <v>12</v>
      </c>
      <c r="D14" s="44" t="s">
        <v>11</v>
      </c>
      <c r="E14" s="43" t="s">
        <v>11</v>
      </c>
      <c r="F14" s="42" t="s">
        <v>11</v>
      </c>
      <c r="H14" s="32" t="s">
        <v>10</v>
      </c>
      <c r="I14" s="38"/>
    </row>
    <row r="15" spans="2:9" x14ac:dyDescent="0.2">
      <c r="B15" s="1" t="s">
        <v>9</v>
      </c>
      <c r="D15" s="48">
        <v>5000</v>
      </c>
      <c r="E15" s="47">
        <v>5000</v>
      </c>
      <c r="F15" s="46">
        <v>5000</v>
      </c>
      <c r="H15" s="32" t="s">
        <v>8</v>
      </c>
      <c r="I15" s="38"/>
    </row>
    <row r="16" spans="2:9" ht="35.25" customHeight="1" x14ac:dyDescent="0.2">
      <c r="B16" s="45" t="s">
        <v>7</v>
      </c>
      <c r="D16" s="44" t="s">
        <v>6</v>
      </c>
      <c r="E16" s="43" t="s">
        <v>6</v>
      </c>
      <c r="F16" s="42" t="s">
        <v>6</v>
      </c>
      <c r="H16" s="32" t="s">
        <v>5</v>
      </c>
      <c r="I16" s="38"/>
    </row>
    <row r="17" spans="2:12" ht="16" thickBot="1" x14ac:dyDescent="0.25">
      <c r="B17" s="1" t="s">
        <v>4</v>
      </c>
      <c r="D17" s="41">
        <v>1000</v>
      </c>
      <c r="E17" s="40" t="s">
        <v>32</v>
      </c>
      <c r="F17" s="39" t="s">
        <v>33</v>
      </c>
      <c r="H17" s="32" t="s">
        <v>3</v>
      </c>
      <c r="I17" s="38"/>
    </row>
    <row r="18" spans="2:12" ht="16" thickBot="1" x14ac:dyDescent="0.25">
      <c r="H18" s="29"/>
      <c r="I18" s="37"/>
    </row>
    <row r="19" spans="2:12" x14ac:dyDescent="0.2">
      <c r="B19" s="36" t="s">
        <v>2</v>
      </c>
      <c r="C19" s="35"/>
      <c r="D19" s="34"/>
      <c r="E19" s="34"/>
      <c r="F19" s="33"/>
    </row>
    <row r="20" spans="2:12" x14ac:dyDescent="0.2">
      <c r="B20" s="32" t="s">
        <v>1</v>
      </c>
      <c r="C20" s="4"/>
      <c r="D20" s="31">
        <v>0.6</v>
      </c>
      <c r="E20" s="31">
        <v>0.68</v>
      </c>
      <c r="F20" s="30">
        <v>0.6</v>
      </c>
    </row>
    <row r="21" spans="2:12" ht="16" thickBot="1" x14ac:dyDescent="0.25">
      <c r="B21" s="29" t="s">
        <v>0</v>
      </c>
      <c r="C21" s="28"/>
      <c r="D21" s="27">
        <v>0.24</v>
      </c>
      <c r="E21" s="27">
        <v>0.18</v>
      </c>
      <c r="F21" s="26">
        <v>0.12</v>
      </c>
    </row>
    <row r="22" spans="2:12" x14ac:dyDescent="0.2">
      <c r="D22" s="22"/>
      <c r="E22" s="22"/>
      <c r="F22" s="22"/>
    </row>
    <row r="23" spans="2:12" x14ac:dyDescent="0.2">
      <c r="B23" s="25"/>
      <c r="C23" s="24"/>
      <c r="D23" s="22"/>
      <c r="E23" s="22"/>
      <c r="F23" s="22"/>
      <c r="H23" s="23"/>
    </row>
    <row r="24" spans="2:12" x14ac:dyDescent="0.2">
      <c r="B24" s="62" t="s">
        <v>34</v>
      </c>
      <c r="C24" s="62"/>
      <c r="D24" s="62"/>
      <c r="E24" s="63"/>
      <c r="F24" s="109"/>
      <c r="G24" s="110" t="s">
        <v>35</v>
      </c>
      <c r="H24" s="111"/>
      <c r="I24" s="111"/>
      <c r="J24" s="111"/>
      <c r="K24" s="112"/>
      <c r="L24" s="112"/>
    </row>
    <row r="25" spans="2:12" x14ac:dyDescent="0.2">
      <c r="B25" s="64"/>
      <c r="C25" s="65" t="s">
        <v>55</v>
      </c>
      <c r="D25" s="65" t="s">
        <v>36</v>
      </c>
      <c r="E25" s="65" t="s">
        <v>23</v>
      </c>
      <c r="F25" s="88"/>
      <c r="G25" s="92"/>
      <c r="H25" s="68" t="s">
        <v>55</v>
      </c>
      <c r="I25" s="68" t="s">
        <v>36</v>
      </c>
      <c r="J25" s="68" t="s">
        <v>23</v>
      </c>
      <c r="K25" s="68" t="s">
        <v>56</v>
      </c>
      <c r="L25" s="68" t="s">
        <v>57</v>
      </c>
    </row>
    <row r="26" spans="2:12" x14ac:dyDescent="0.2">
      <c r="B26" s="69" t="s">
        <v>37</v>
      </c>
      <c r="C26" s="93">
        <f>500*800</f>
        <v>400000</v>
      </c>
      <c r="D26" s="93">
        <f>400*1000</f>
        <v>400000</v>
      </c>
      <c r="E26" s="93">
        <f>1000*600</f>
        <v>600000</v>
      </c>
      <c r="F26" s="66"/>
      <c r="G26" s="101" t="s">
        <v>38</v>
      </c>
      <c r="H26" s="67"/>
      <c r="I26" s="67"/>
      <c r="J26" s="68"/>
      <c r="K26" s="68"/>
      <c r="L26" s="68"/>
    </row>
    <row r="27" spans="2:12" x14ac:dyDescent="0.2">
      <c r="B27" s="67"/>
      <c r="C27" s="93"/>
      <c r="D27" s="93"/>
      <c r="E27" s="93"/>
      <c r="F27" s="70"/>
      <c r="G27" s="68" t="s">
        <v>55</v>
      </c>
      <c r="H27" s="79">
        <f>C26/2</f>
        <v>200000</v>
      </c>
      <c r="I27" s="114"/>
      <c r="J27" s="79">
        <f>C26/2</f>
        <v>200000</v>
      </c>
      <c r="K27" s="80"/>
      <c r="L27" s="80"/>
    </row>
    <row r="28" spans="2:12" x14ac:dyDescent="0.2">
      <c r="B28" s="69" t="s">
        <v>40</v>
      </c>
      <c r="C28" s="93"/>
      <c r="D28" s="94"/>
      <c r="E28" s="95"/>
      <c r="F28" s="70"/>
      <c r="G28" s="68" t="s">
        <v>36</v>
      </c>
      <c r="H28" s="80"/>
      <c r="I28" s="81">
        <f>D26/2</f>
        <v>200000</v>
      </c>
      <c r="J28" s="103"/>
      <c r="K28" s="81">
        <f>D26/2</f>
        <v>200000</v>
      </c>
      <c r="L28" s="80"/>
    </row>
    <row r="29" spans="2:12" x14ac:dyDescent="0.2">
      <c r="B29" s="67" t="s">
        <v>58</v>
      </c>
      <c r="C29" s="94">
        <f>200*800</f>
        <v>160000</v>
      </c>
      <c r="D29" s="94">
        <f>400*1000</f>
        <v>400000</v>
      </c>
      <c r="E29" s="94">
        <f>700*600</f>
        <v>420000</v>
      </c>
      <c r="F29" s="72"/>
      <c r="G29" s="71" t="s">
        <v>23</v>
      </c>
      <c r="H29" s="76"/>
      <c r="I29" s="76"/>
      <c r="J29" s="82">
        <f>E26/2</f>
        <v>300000</v>
      </c>
      <c r="K29" s="115"/>
      <c r="L29" s="82">
        <f>E26/2</f>
        <v>300000</v>
      </c>
    </row>
    <row r="30" spans="2:12" x14ac:dyDescent="0.2">
      <c r="B30" s="64" t="s">
        <v>59</v>
      </c>
      <c r="C30" s="98">
        <f>C26*0.1</f>
        <v>40000</v>
      </c>
      <c r="D30" s="98">
        <f>D26*0.15</f>
        <v>60000</v>
      </c>
      <c r="E30" s="98">
        <f>E26*0.2</f>
        <v>120000</v>
      </c>
      <c r="F30" s="73"/>
      <c r="G30" s="100" t="s">
        <v>39</v>
      </c>
      <c r="H30" s="83"/>
      <c r="I30" s="83"/>
      <c r="J30" s="83"/>
      <c r="K30" s="80"/>
      <c r="L30" s="80"/>
    </row>
    <row r="31" spans="2:12" x14ac:dyDescent="0.2">
      <c r="B31" s="84" t="s">
        <v>60</v>
      </c>
      <c r="C31" s="99">
        <f>C26*0.05</f>
        <v>20000</v>
      </c>
      <c r="D31" s="99">
        <f t="shared" ref="D31:E31" si="0">D26*0.05</f>
        <v>20000</v>
      </c>
      <c r="E31" s="99">
        <f t="shared" si="0"/>
        <v>30000</v>
      </c>
      <c r="F31" s="87"/>
      <c r="G31" s="102" t="s">
        <v>41</v>
      </c>
      <c r="H31" s="116"/>
      <c r="I31" s="116"/>
      <c r="J31" s="116"/>
      <c r="K31" s="80"/>
      <c r="L31" s="80"/>
    </row>
    <row r="32" spans="2:12" x14ac:dyDescent="0.2">
      <c r="B32" s="84"/>
      <c r="C32" s="99"/>
      <c r="D32" s="99"/>
      <c r="E32" s="99"/>
      <c r="F32" s="87"/>
      <c r="G32" s="92" t="s">
        <v>62</v>
      </c>
      <c r="H32" s="103"/>
      <c r="I32" s="104">
        <f>C29</f>
        <v>160000</v>
      </c>
      <c r="J32" s="104">
        <f t="shared" ref="J32:K32" si="1">D29</f>
        <v>400000</v>
      </c>
      <c r="K32" s="104">
        <f t="shared" si="1"/>
        <v>420000</v>
      </c>
      <c r="L32" s="103"/>
    </row>
    <row r="33" spans="2:18" x14ac:dyDescent="0.2">
      <c r="B33" s="84"/>
      <c r="C33" s="99"/>
      <c r="D33" s="99"/>
      <c r="E33" s="99"/>
      <c r="F33" s="87"/>
      <c r="G33" s="92" t="s">
        <v>63</v>
      </c>
      <c r="H33" s="103"/>
      <c r="I33" s="104">
        <f>C30</f>
        <v>40000</v>
      </c>
      <c r="J33" s="104">
        <f>D30</f>
        <v>60000</v>
      </c>
      <c r="K33" s="104">
        <f t="shared" ref="K33" si="2">E30</f>
        <v>120000</v>
      </c>
      <c r="L33" s="103"/>
    </row>
    <row r="34" spans="2:18" x14ac:dyDescent="0.2">
      <c r="B34" s="84"/>
      <c r="C34" s="99"/>
      <c r="D34" s="99"/>
      <c r="E34" s="99"/>
      <c r="F34" s="87"/>
      <c r="G34" s="92" t="s">
        <v>60</v>
      </c>
      <c r="H34" s="103"/>
      <c r="I34" s="103"/>
      <c r="J34" s="104">
        <f>C31</f>
        <v>20000</v>
      </c>
      <c r="K34" s="104">
        <f t="shared" ref="K34:L34" si="3">D31</f>
        <v>20000</v>
      </c>
      <c r="L34" s="104">
        <f t="shared" si="3"/>
        <v>30000</v>
      </c>
    </row>
    <row r="35" spans="2:18" x14ac:dyDescent="0.2">
      <c r="B35" s="84"/>
      <c r="C35" s="99"/>
      <c r="D35" s="99"/>
      <c r="E35" s="99"/>
      <c r="F35" s="87"/>
      <c r="G35" s="92"/>
      <c r="H35" s="103"/>
      <c r="I35" s="103"/>
      <c r="J35" s="103"/>
      <c r="K35" s="103"/>
      <c r="L35" s="103"/>
    </row>
    <row r="36" spans="2:18" x14ac:dyDescent="0.2">
      <c r="B36" s="64"/>
      <c r="C36" s="97"/>
      <c r="D36" s="97"/>
      <c r="E36" s="97"/>
      <c r="F36" s="87"/>
      <c r="G36" s="102" t="s">
        <v>42</v>
      </c>
      <c r="H36" s="103"/>
      <c r="I36" s="103"/>
      <c r="J36" s="103"/>
      <c r="K36" s="103"/>
      <c r="L36" s="103"/>
    </row>
    <row r="37" spans="2:18" ht="16" thickBot="1" x14ac:dyDescent="0.25">
      <c r="B37" s="64"/>
      <c r="C37" s="97"/>
      <c r="D37" s="97"/>
      <c r="E37" s="97"/>
      <c r="F37" s="87"/>
      <c r="G37" s="92" t="s">
        <v>64</v>
      </c>
      <c r="H37" s="104">
        <f>C43</f>
        <v>5000</v>
      </c>
      <c r="I37" s="104">
        <f t="shared" ref="I37:J37" si="4">D43</f>
        <v>5000</v>
      </c>
      <c r="J37" s="104">
        <f t="shared" si="4"/>
        <v>5000</v>
      </c>
      <c r="K37" s="103"/>
      <c r="L37" s="103"/>
    </row>
    <row r="38" spans="2:18" x14ac:dyDescent="0.2">
      <c r="B38" s="64"/>
      <c r="C38" s="97"/>
      <c r="D38" s="97"/>
      <c r="E38" s="97"/>
      <c r="F38" s="87"/>
      <c r="G38" s="84" t="s">
        <v>65</v>
      </c>
      <c r="H38" s="103"/>
      <c r="I38" s="104">
        <f>C44</f>
        <v>2500</v>
      </c>
      <c r="J38" s="104">
        <f>D44</f>
        <v>2500</v>
      </c>
      <c r="K38" s="104">
        <f>E44</f>
        <v>2500</v>
      </c>
      <c r="L38" s="103"/>
      <c r="N38" s="36" t="s">
        <v>66</v>
      </c>
      <c r="O38" s="35"/>
      <c r="P38" s="34" t="s">
        <v>55</v>
      </c>
      <c r="Q38" s="34" t="s">
        <v>36</v>
      </c>
      <c r="R38" s="33" t="s">
        <v>23</v>
      </c>
    </row>
    <row r="39" spans="2:18" x14ac:dyDescent="0.2">
      <c r="B39" s="64"/>
      <c r="C39" s="97"/>
      <c r="D39" s="97"/>
      <c r="E39" s="97"/>
      <c r="F39" s="87"/>
      <c r="G39" s="92" t="s">
        <v>61</v>
      </c>
      <c r="H39" s="104">
        <f>C45</f>
        <v>1000</v>
      </c>
      <c r="I39" s="104">
        <f t="shared" ref="I39:J39" si="5">D45</f>
        <v>1500</v>
      </c>
      <c r="J39" s="104">
        <f t="shared" si="5"/>
        <v>1500</v>
      </c>
      <c r="K39" s="103"/>
      <c r="L39" s="103"/>
      <c r="N39" s="32" t="s">
        <v>1</v>
      </c>
      <c r="O39" s="4"/>
      <c r="P39" s="113">
        <f>D20/12</f>
        <v>4.9999999999999996E-2</v>
      </c>
      <c r="Q39" s="113">
        <f>E20/12</f>
        <v>5.6666666666666671E-2</v>
      </c>
      <c r="R39" s="30">
        <f>F20/12</f>
        <v>4.9999999999999996E-2</v>
      </c>
    </row>
    <row r="40" spans="2:18" ht="16" thickBot="1" x14ac:dyDescent="0.25">
      <c r="B40" s="69" t="s">
        <v>43</v>
      </c>
      <c r="C40" s="96">
        <f>C26-C29-C30-C31</f>
        <v>180000</v>
      </c>
      <c r="D40" s="96">
        <f>D26-D29-D30-D31</f>
        <v>-80000</v>
      </c>
      <c r="E40" s="96">
        <f>E26-E29-E30-E31</f>
        <v>30000</v>
      </c>
      <c r="F40" s="87"/>
      <c r="G40" s="92"/>
      <c r="H40" s="78"/>
      <c r="I40" s="78"/>
      <c r="J40" s="78"/>
      <c r="K40" s="78"/>
      <c r="L40" s="78"/>
      <c r="N40" s="29" t="s">
        <v>0</v>
      </c>
      <c r="O40" s="28"/>
      <c r="P40" s="27">
        <f>D21/12</f>
        <v>0.02</v>
      </c>
      <c r="Q40" s="27">
        <f>E21/12</f>
        <v>1.4999999999999999E-2</v>
      </c>
      <c r="R40" s="26">
        <f>F21/12</f>
        <v>0.01</v>
      </c>
    </row>
    <row r="41" spans="2:18" ht="16" customHeight="1" x14ac:dyDescent="0.2">
      <c r="B41" s="85"/>
      <c r="C41" s="77"/>
      <c r="D41" s="77"/>
      <c r="E41" s="76"/>
      <c r="F41" s="88"/>
      <c r="G41" s="100" t="s">
        <v>44</v>
      </c>
      <c r="H41" s="80">
        <f>H27+H28+H29-H32-H33-H34-H37-H38-H39</f>
        <v>194000</v>
      </c>
      <c r="I41" s="80">
        <f>I27+I28+I29-I32-I33-I34-I37-I38-I39+H51</f>
        <v>188880</v>
      </c>
      <c r="J41" s="80">
        <f>J27+J28+J29-J32-J33-J34-J37-J38-J39+I51</f>
        <v>202713.2</v>
      </c>
      <c r="K41" s="80">
        <f>K27+K28+K29-K32-K33-K34-K37-K38-K39+J51</f>
        <v>-157759.66799999998</v>
      </c>
      <c r="L41" s="80">
        <f>L27+L28+L29-L32-L33-L34-L37-L38-L39+K51</f>
        <v>104352.34860000003</v>
      </c>
    </row>
    <row r="42" spans="2:18" x14ac:dyDescent="0.2">
      <c r="B42" s="69" t="s">
        <v>45</v>
      </c>
      <c r="C42" s="74"/>
      <c r="D42" s="75"/>
      <c r="E42" s="76"/>
      <c r="F42" s="88"/>
      <c r="G42" s="92"/>
      <c r="H42" s="92"/>
      <c r="I42" s="92"/>
      <c r="J42" s="92"/>
      <c r="K42" s="68"/>
      <c r="L42" s="68"/>
    </row>
    <row r="43" spans="2:18" x14ac:dyDescent="0.2">
      <c r="B43" s="84" t="s">
        <v>9</v>
      </c>
      <c r="C43" s="75">
        <v>5000</v>
      </c>
      <c r="D43" s="75">
        <v>5000</v>
      </c>
      <c r="E43" s="75">
        <v>5000</v>
      </c>
      <c r="F43" s="89"/>
      <c r="G43" s="92" t="s">
        <v>46</v>
      </c>
      <c r="H43" s="107" t="s">
        <v>47</v>
      </c>
      <c r="I43" s="107" t="s">
        <v>47</v>
      </c>
      <c r="J43" s="107" t="s">
        <v>47</v>
      </c>
      <c r="K43" s="106"/>
      <c r="L43" s="108" t="s">
        <v>47</v>
      </c>
    </row>
    <row r="44" spans="2:18" x14ac:dyDescent="0.2">
      <c r="B44" s="84" t="s">
        <v>7</v>
      </c>
      <c r="C44" s="75">
        <f>C43*0.5</f>
        <v>2500</v>
      </c>
      <c r="D44" s="75">
        <f t="shared" ref="D44:E44" si="6">D43*0.5</f>
        <v>2500</v>
      </c>
      <c r="E44" s="75">
        <f t="shared" si="6"/>
        <v>2500</v>
      </c>
      <c r="F44" s="89"/>
      <c r="G44" s="92"/>
      <c r="H44" s="105"/>
      <c r="I44" s="105"/>
      <c r="J44" s="105"/>
      <c r="K44" s="107" t="s">
        <v>47</v>
      </c>
      <c r="L44" s="106"/>
    </row>
    <row r="45" spans="2:18" x14ac:dyDescent="0.2">
      <c r="B45" s="84" t="s">
        <v>61</v>
      </c>
      <c r="C45" s="75">
        <v>1000</v>
      </c>
      <c r="D45" s="75">
        <f>C45*1.5</f>
        <v>1500</v>
      </c>
      <c r="E45" s="75">
        <f>D45</f>
        <v>1500</v>
      </c>
      <c r="F45" s="90"/>
      <c r="G45" s="92" t="s">
        <v>48</v>
      </c>
      <c r="H45" s="105"/>
      <c r="I45" s="105"/>
      <c r="J45" s="105"/>
      <c r="K45" s="106"/>
      <c r="L45" s="106"/>
    </row>
    <row r="46" spans="2:18" x14ac:dyDescent="0.2">
      <c r="B46" s="85"/>
      <c r="C46" s="74"/>
      <c r="D46" s="74"/>
      <c r="E46" s="74"/>
      <c r="F46" s="86"/>
      <c r="G46" s="84"/>
      <c r="H46" s="92"/>
      <c r="I46" s="92"/>
      <c r="J46" s="92"/>
      <c r="K46" s="68"/>
      <c r="L46" s="68"/>
    </row>
    <row r="47" spans="2:18" x14ac:dyDescent="0.2">
      <c r="B47" s="69" t="s">
        <v>49</v>
      </c>
      <c r="C47" s="96">
        <f>C40-C43-C45</f>
        <v>174000</v>
      </c>
      <c r="D47" s="96">
        <f t="shared" ref="D47:E47" si="7">D40-D43-D45</f>
        <v>-86500</v>
      </c>
      <c r="E47" s="96">
        <f t="shared" si="7"/>
        <v>23500</v>
      </c>
      <c r="F47" s="91"/>
      <c r="G47" s="92"/>
      <c r="H47" s="92"/>
      <c r="I47" s="92"/>
      <c r="J47" s="92"/>
      <c r="K47" s="68"/>
      <c r="L47" s="68"/>
    </row>
    <row r="48" spans="2:18" x14ac:dyDescent="0.2">
      <c r="B48" s="69"/>
      <c r="C48" s="74"/>
      <c r="D48" s="76"/>
      <c r="E48" s="76"/>
      <c r="F48" s="88"/>
      <c r="G48" s="92" t="s">
        <v>50</v>
      </c>
      <c r="H48" s="80">
        <f>H41*P40</f>
        <v>3880</v>
      </c>
      <c r="I48" s="80">
        <f>I41*Q40</f>
        <v>2833.2</v>
      </c>
      <c r="J48" s="80">
        <f>J41*R40</f>
        <v>2027.1320000000001</v>
      </c>
      <c r="K48" s="80"/>
      <c r="L48" s="80">
        <f>L41*R40</f>
        <v>1043.5234860000003</v>
      </c>
    </row>
    <row r="49" spans="2:12" x14ac:dyDescent="0.2">
      <c r="B49" s="69" t="s">
        <v>51</v>
      </c>
      <c r="C49" s="75">
        <f>H48</f>
        <v>3880</v>
      </c>
      <c r="D49" s="75">
        <f>I48</f>
        <v>2833.2</v>
      </c>
      <c r="E49" s="75">
        <f>J48</f>
        <v>2027.1320000000001</v>
      </c>
      <c r="F49" s="70"/>
      <c r="G49" s="68" t="s">
        <v>52</v>
      </c>
      <c r="H49" s="80"/>
      <c r="I49" s="80"/>
      <c r="J49" s="80"/>
      <c r="K49" s="80">
        <f>K41*R39</f>
        <v>-7887.9833999999983</v>
      </c>
      <c r="L49" s="80"/>
    </row>
    <row r="50" spans="2:12" x14ac:dyDescent="0.2">
      <c r="B50" s="85"/>
      <c r="C50" s="77"/>
      <c r="D50" s="75"/>
      <c r="E50" s="75"/>
      <c r="F50" s="72"/>
      <c r="G50" s="68"/>
      <c r="H50" s="80"/>
      <c r="I50" s="80"/>
      <c r="J50" s="80"/>
      <c r="K50" s="80"/>
      <c r="L50" s="80"/>
    </row>
    <row r="51" spans="2:12" x14ac:dyDescent="0.2">
      <c r="B51" s="69" t="s">
        <v>53</v>
      </c>
      <c r="C51" s="96">
        <f>C47+C49</f>
        <v>177880</v>
      </c>
      <c r="D51" s="96">
        <f>D47+D49</f>
        <v>-83666.8</v>
      </c>
      <c r="E51" s="96">
        <f>E47+E49</f>
        <v>25527.132000000001</v>
      </c>
      <c r="F51" s="66"/>
      <c r="G51" s="100" t="s">
        <v>54</v>
      </c>
      <c r="H51" s="75">
        <f t="shared" ref="H51:J51" si="8">H41+H48+H49</f>
        <v>197880</v>
      </c>
      <c r="I51" s="75">
        <f t="shared" si="8"/>
        <v>191713.2</v>
      </c>
      <c r="J51" s="75">
        <f t="shared" si="8"/>
        <v>204740.33200000002</v>
      </c>
      <c r="K51" s="75">
        <f>K41+K48+K49</f>
        <v>-165647.65139999997</v>
      </c>
      <c r="L51" s="75">
        <f>L41+L48+L49</f>
        <v>105395.87208600003</v>
      </c>
    </row>
    <row r="52" spans="2:12" x14ac:dyDescent="0.2">
      <c r="C52" s="14"/>
      <c r="D52" s="14"/>
      <c r="E52" s="14"/>
      <c r="F52" s="14"/>
      <c r="G52" s="14"/>
      <c r="H52" s="14"/>
      <c r="I52" s="11"/>
      <c r="J52" s="21"/>
      <c r="K52" s="9"/>
      <c r="L52" s="9"/>
    </row>
    <row r="53" spans="2:12" x14ac:dyDescent="0.2">
      <c r="C53" s="14"/>
      <c r="D53" s="14"/>
      <c r="E53" s="14"/>
      <c r="F53" s="14"/>
      <c r="G53" s="14"/>
      <c r="H53" s="14"/>
      <c r="I53" s="11"/>
      <c r="J53" s="21"/>
      <c r="K53" s="9"/>
      <c r="L53" s="9"/>
    </row>
    <row r="54" spans="2:12" x14ac:dyDescent="0.2">
      <c r="C54" s="14"/>
      <c r="D54" s="14"/>
      <c r="E54" s="14"/>
      <c r="F54" s="14"/>
      <c r="G54" s="14"/>
      <c r="H54" s="14"/>
      <c r="I54" s="11"/>
      <c r="J54" s="21"/>
      <c r="K54" s="9"/>
      <c r="L54" s="9"/>
    </row>
    <row r="55" spans="2:12" x14ac:dyDescent="0.2">
      <c r="C55" s="14"/>
      <c r="D55" s="11"/>
      <c r="E55" s="11"/>
      <c r="F55" s="11"/>
      <c r="G55" s="11"/>
      <c r="H55" s="11"/>
      <c r="I55" s="11"/>
      <c r="J55" s="21"/>
      <c r="K55" s="9"/>
      <c r="L55" s="9"/>
    </row>
    <row r="56" spans="2:12" x14ac:dyDescent="0.2">
      <c r="C56" s="14"/>
      <c r="D56" s="11"/>
      <c r="E56" s="11"/>
      <c r="F56" s="11"/>
      <c r="G56" s="11"/>
      <c r="H56" s="11"/>
      <c r="I56" s="11"/>
      <c r="J56" s="9"/>
      <c r="K56" s="9"/>
      <c r="L56" s="9"/>
    </row>
    <row r="57" spans="2:12" ht="19" x14ac:dyDescent="0.25">
      <c r="B57" s="20"/>
      <c r="C57" s="14"/>
      <c r="D57" s="14"/>
      <c r="E57" s="14"/>
      <c r="F57" s="14"/>
      <c r="G57" s="14"/>
      <c r="H57" s="14"/>
      <c r="I57" s="11"/>
      <c r="J57" s="19"/>
      <c r="K57" s="9"/>
      <c r="L57" s="9"/>
    </row>
    <row r="58" spans="2:12" x14ac:dyDescent="0.2">
      <c r="C58" s="18"/>
      <c r="D58" s="14"/>
      <c r="E58" s="14"/>
      <c r="F58" s="14"/>
      <c r="G58" s="14"/>
      <c r="H58" s="14"/>
      <c r="I58" s="11"/>
      <c r="J58" s="9"/>
      <c r="K58" s="9"/>
      <c r="L58" s="9"/>
    </row>
    <row r="59" spans="2:12" x14ac:dyDescent="0.2">
      <c r="C59" s="18"/>
      <c r="D59" s="14"/>
      <c r="E59" s="14"/>
      <c r="F59" s="14"/>
      <c r="G59" s="14"/>
      <c r="H59" s="14"/>
      <c r="I59" s="11"/>
      <c r="J59" s="9"/>
      <c r="K59" s="9"/>
      <c r="L59" s="9"/>
    </row>
    <row r="60" spans="2:12" x14ac:dyDescent="0.2">
      <c r="B60" s="17"/>
      <c r="C60" s="14"/>
      <c r="D60" s="14"/>
      <c r="E60" s="14"/>
      <c r="F60" s="14"/>
      <c r="G60" s="14"/>
      <c r="H60" s="14"/>
      <c r="I60" s="11"/>
      <c r="J60" s="9"/>
      <c r="K60" s="9"/>
      <c r="L60" s="9"/>
    </row>
    <row r="61" spans="2:12" x14ac:dyDescent="0.2">
      <c r="B61" s="17"/>
      <c r="C61" s="14"/>
      <c r="D61" s="14"/>
      <c r="E61" s="14"/>
      <c r="F61" s="14"/>
      <c r="G61" s="14"/>
      <c r="H61" s="14"/>
      <c r="I61" s="11"/>
      <c r="J61" s="9"/>
      <c r="K61" s="9"/>
      <c r="L61" s="9"/>
    </row>
    <row r="62" spans="2:12" x14ac:dyDescent="0.2">
      <c r="B62" s="17"/>
      <c r="C62" s="14"/>
      <c r="D62" s="14"/>
      <c r="E62" s="14"/>
      <c r="F62" s="14"/>
      <c r="G62" s="14"/>
      <c r="H62" s="14"/>
      <c r="I62" s="11"/>
      <c r="J62" s="9"/>
      <c r="K62" s="9"/>
      <c r="L62" s="9"/>
    </row>
    <row r="63" spans="2:12" x14ac:dyDescent="0.2">
      <c r="B63" s="17"/>
      <c r="C63" s="14"/>
      <c r="D63" s="14"/>
      <c r="E63" s="14"/>
      <c r="F63" s="14"/>
      <c r="G63" s="14"/>
      <c r="H63" s="14"/>
      <c r="I63" s="11"/>
      <c r="J63" s="9"/>
      <c r="K63" s="9"/>
      <c r="L63" s="9"/>
    </row>
    <row r="64" spans="2:12" x14ac:dyDescent="0.2">
      <c r="B64" s="17"/>
      <c r="C64" s="14"/>
      <c r="D64" s="14"/>
      <c r="E64" s="14"/>
      <c r="F64" s="14"/>
      <c r="G64" s="14"/>
      <c r="H64" s="14"/>
      <c r="I64" s="11"/>
      <c r="J64" s="9"/>
      <c r="K64" s="9"/>
      <c r="L64" s="9"/>
    </row>
    <row r="65" spans="3:12" x14ac:dyDescent="0.2">
      <c r="C65" s="14"/>
      <c r="D65" s="11"/>
      <c r="E65" s="11"/>
      <c r="F65" s="11"/>
      <c r="G65" s="11"/>
      <c r="H65" s="11"/>
      <c r="I65" s="11"/>
      <c r="J65" s="9"/>
      <c r="K65" s="9"/>
      <c r="L65" s="9"/>
    </row>
    <row r="66" spans="3:12" x14ac:dyDescent="0.2">
      <c r="C66" s="14"/>
      <c r="D66" s="10"/>
      <c r="E66" s="10"/>
      <c r="F66" s="10"/>
      <c r="G66" s="10"/>
      <c r="H66" s="10"/>
      <c r="I66" s="10"/>
      <c r="J66" s="9"/>
      <c r="K66" s="9"/>
      <c r="L66" s="9"/>
    </row>
    <row r="67" spans="3:12" x14ac:dyDescent="0.2">
      <c r="C67" s="14"/>
      <c r="D67" s="16"/>
      <c r="E67" s="16"/>
      <c r="F67" s="16"/>
      <c r="G67" s="16"/>
      <c r="H67" s="16"/>
      <c r="I67" s="15"/>
      <c r="J67" s="15"/>
      <c r="K67" s="9"/>
      <c r="L67" s="9"/>
    </row>
    <row r="68" spans="3:12" x14ac:dyDescent="0.2">
      <c r="C68" s="14"/>
      <c r="D68" s="13"/>
      <c r="E68" s="13"/>
      <c r="F68" s="13"/>
      <c r="G68" s="13"/>
      <c r="H68" s="13"/>
      <c r="I68" s="10"/>
      <c r="J68" s="12"/>
      <c r="K68" s="9"/>
      <c r="L68" s="9"/>
    </row>
    <row r="69" spans="3:12" x14ac:dyDescent="0.2">
      <c r="C69" s="4"/>
      <c r="D69" s="11"/>
      <c r="E69" s="11"/>
      <c r="F69" s="11"/>
      <c r="G69" s="11"/>
      <c r="H69" s="11"/>
      <c r="I69" s="10"/>
      <c r="J69" s="8"/>
      <c r="K69" s="9"/>
      <c r="L69" s="8"/>
    </row>
    <row r="70" spans="3:12" x14ac:dyDescent="0.2">
      <c r="C70" s="4"/>
      <c r="D70" s="6"/>
      <c r="E70" s="6"/>
      <c r="F70" s="6"/>
      <c r="G70" s="6"/>
      <c r="H70" s="6"/>
      <c r="J70" s="5"/>
      <c r="L70" s="8"/>
    </row>
    <row r="71" spans="3:12" x14ac:dyDescent="0.2">
      <c r="C71" s="4"/>
      <c r="D71" s="6"/>
      <c r="E71" s="6"/>
      <c r="F71" s="6"/>
      <c r="G71" s="6"/>
      <c r="H71" s="6"/>
      <c r="J71" s="5"/>
      <c r="L71" s="8"/>
    </row>
    <row r="72" spans="3:12" x14ac:dyDescent="0.2">
      <c r="C72" s="4"/>
      <c r="D72" s="6"/>
      <c r="E72" s="6"/>
      <c r="F72" s="6"/>
      <c r="G72" s="7"/>
      <c r="H72" s="6"/>
      <c r="J72" s="5"/>
      <c r="L72" s="5"/>
    </row>
    <row r="73" spans="3:12" x14ac:dyDescent="0.2">
      <c r="C73" s="4"/>
      <c r="D73" s="6"/>
      <c r="E73" s="6"/>
      <c r="F73" s="6"/>
      <c r="G73" s="7"/>
      <c r="H73" s="6"/>
    </row>
    <row r="74" spans="3:12" x14ac:dyDescent="0.2">
      <c r="C74" s="4"/>
      <c r="D74" s="6"/>
      <c r="E74" s="6"/>
      <c r="F74" s="6"/>
      <c r="G74" s="6"/>
      <c r="H74" s="6"/>
    </row>
    <row r="75" spans="3:12" x14ac:dyDescent="0.2">
      <c r="C75" s="4"/>
      <c r="D75" s="6"/>
      <c r="E75" s="6"/>
      <c r="F75" s="6"/>
      <c r="G75" s="7"/>
      <c r="H75" s="6"/>
    </row>
    <row r="76" spans="3:12" x14ac:dyDescent="0.2">
      <c r="C76" s="4"/>
    </row>
    <row r="77" spans="3:12" x14ac:dyDescent="0.2">
      <c r="C77" s="4"/>
    </row>
    <row r="78" spans="3:12" x14ac:dyDescent="0.2">
      <c r="C78" s="4"/>
    </row>
    <row r="79" spans="3:12" x14ac:dyDescent="0.2">
      <c r="C79" s="4"/>
      <c r="E79" s="5"/>
    </row>
    <row r="80" spans="3:12" x14ac:dyDescent="0.2">
      <c r="C80" s="4"/>
      <c r="E80" s="5"/>
    </row>
    <row r="81" spans="3:3" x14ac:dyDescent="0.2">
      <c r="C81" s="4"/>
    </row>
    <row r="82" spans="3:3" x14ac:dyDescent="0.2">
      <c r="C82" s="4"/>
    </row>
  </sheetData>
  <mergeCells count="3">
    <mergeCell ref="H10:I11"/>
    <mergeCell ref="H9:I9"/>
    <mergeCell ref="B1:I1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Matias Agustin Rivas</cp:lastModifiedBy>
  <cp:lastPrinted>2025-05-15T23:05:21Z</cp:lastPrinted>
  <dcterms:created xsi:type="dcterms:W3CDTF">2024-09-18T22:11:37Z</dcterms:created>
  <dcterms:modified xsi:type="dcterms:W3CDTF">2025-05-16T00:04:31Z</dcterms:modified>
</cp:coreProperties>
</file>