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nnl-my.sharepoint.com/personal/tom_resch_pnnl_gov/Documents/Documents/Data/Sophia's Stuff 2024/"/>
    </mc:Choice>
  </mc:AlternateContent>
  <xr:revisionPtr revIDLastSave="0" documentId="8_{1804E3EC-143E-46F7-99C8-84C99C333148}" xr6:coauthVersionLast="47" xr6:coauthVersionMax="47" xr10:uidLastSave="{00000000-0000-0000-0000-000000000000}"/>
  <bookViews>
    <workbookView xWindow="-110" yWindow="-110" windowWidth="19420" windowHeight="10300" xr2:uid="{B911D54C-B579-45DF-986E-BBB23CFF562C}"/>
  </bookViews>
  <sheets>
    <sheet name="results" sheetId="4" r:id="rId1"/>
    <sheet name="anion data Oct 18, 2024" sheetId="3" r:id="rId2"/>
    <sheet name="sample list" sheetId="1" r:id="rId3"/>
    <sheet name="standards" sheetId="2" r:id="rId4"/>
  </sheets>
  <externalReferences>
    <externalReference r:id="rId5"/>
  </externalReferences>
  <definedNames>
    <definedName name="_xlnm.Print_Area" localSheetId="2">'sample list'!$H$18:$M$19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H100" i="3" l="1"/>
  <c r="CJ100" i="3" s="1"/>
  <c r="CH99" i="3"/>
  <c r="CJ99" i="3" s="1"/>
  <c r="CJ98" i="3"/>
  <c r="CH98" i="3"/>
  <c r="CH97" i="3"/>
  <c r="CJ97" i="3" s="1"/>
  <c r="CH96" i="3"/>
  <c r="CJ96" i="3" s="1"/>
  <c r="CJ88" i="3"/>
  <c r="CH88" i="3"/>
  <c r="CJ79" i="3"/>
  <c r="CH79" i="3"/>
  <c r="CH65" i="3"/>
  <c r="CJ65" i="3" s="1"/>
  <c r="CH51" i="3"/>
  <c r="CJ51" i="3" s="1"/>
  <c r="CH40" i="3"/>
  <c r="CJ40" i="3" s="1"/>
  <c r="CH32" i="3"/>
  <c r="CJ32" i="3" s="1"/>
  <c r="CH31" i="3"/>
  <c r="CJ31" i="3" s="1"/>
  <c r="CH30" i="3"/>
  <c r="CJ30" i="3" s="1"/>
  <c r="CH29" i="3"/>
  <c r="CJ29" i="3" s="1"/>
  <c r="CH28" i="3"/>
  <c r="CJ28" i="3" s="1"/>
  <c r="CH27" i="3"/>
  <c r="CJ27" i="3" s="1"/>
  <c r="CH26" i="3"/>
  <c r="CJ26" i="3" s="1"/>
  <c r="CP34" i="3"/>
  <c r="CQ34" i="3" s="1"/>
  <c r="CP33" i="3"/>
  <c r="CQ33" i="3" s="1"/>
  <c r="CP32" i="3"/>
  <c r="CQ32" i="3" s="1"/>
  <c r="CP31" i="3"/>
  <c r="CQ31" i="3" s="1"/>
  <c r="CP26" i="3"/>
  <c r="CQ26" i="3" s="1"/>
  <c r="CP27" i="3"/>
  <c r="CQ27" i="3" s="1"/>
  <c r="CP28" i="3"/>
  <c r="CQ28" i="3" s="1"/>
  <c r="CP29" i="3"/>
  <c r="CQ29" i="3" s="1"/>
  <c r="CP30" i="3"/>
  <c r="CQ30" i="3" s="1"/>
  <c r="CP25" i="3"/>
  <c r="CQ25" i="3" s="1"/>
  <c r="BH102" i="3"/>
  <c r="BJ102" i="3" s="1"/>
  <c r="BH101" i="3"/>
  <c r="BJ101" i="3" s="1"/>
  <c r="BH100" i="3"/>
  <c r="BJ100" i="3" s="1"/>
  <c r="BH99" i="3"/>
  <c r="BJ99" i="3" s="1"/>
  <c r="BH98" i="3"/>
  <c r="BJ98" i="3" s="1"/>
  <c r="BH97" i="3"/>
  <c r="BJ97" i="3" s="1"/>
  <c r="BH96" i="3"/>
  <c r="BJ96" i="3" s="1"/>
  <c r="BH91" i="3"/>
  <c r="BJ91" i="3" s="1"/>
  <c r="BH90" i="3"/>
  <c r="BJ90" i="3" s="1"/>
  <c r="BH89" i="3"/>
  <c r="BJ89" i="3" s="1"/>
  <c r="BH88" i="3"/>
  <c r="BJ88" i="3" s="1"/>
  <c r="BH87" i="3"/>
  <c r="BJ87" i="3" s="1"/>
  <c r="BH86" i="3"/>
  <c r="BJ86" i="3" s="1"/>
  <c r="BH85" i="3"/>
  <c r="BJ85" i="3" s="1"/>
  <c r="BH84" i="3"/>
  <c r="BJ84" i="3" s="1"/>
  <c r="BH83" i="3"/>
  <c r="BJ83" i="3" s="1"/>
  <c r="BH82" i="3"/>
  <c r="BJ82" i="3" s="1"/>
  <c r="BH81" i="3"/>
  <c r="BJ81" i="3" s="1"/>
  <c r="BH80" i="3"/>
  <c r="BJ80" i="3" s="1"/>
  <c r="BH79" i="3"/>
  <c r="BJ79" i="3" s="1"/>
  <c r="BH78" i="3"/>
  <c r="BJ78" i="3" s="1"/>
  <c r="BH77" i="3"/>
  <c r="BJ77" i="3" s="1"/>
  <c r="BH76" i="3"/>
  <c r="BJ76" i="3" s="1"/>
  <c r="BH75" i="3"/>
  <c r="BJ75" i="3" s="1"/>
  <c r="BH74" i="3"/>
  <c r="BJ74" i="3" s="1"/>
  <c r="BH73" i="3"/>
  <c r="BJ73" i="3" s="1"/>
  <c r="BH72" i="3"/>
  <c r="BJ72" i="3" s="1"/>
  <c r="BH71" i="3"/>
  <c r="BJ71" i="3" s="1"/>
  <c r="BH70" i="3"/>
  <c r="BJ70" i="3" s="1"/>
  <c r="BH69" i="3"/>
  <c r="BJ69" i="3" s="1"/>
  <c r="BH68" i="3"/>
  <c r="BJ68" i="3" s="1"/>
  <c r="BH67" i="3"/>
  <c r="BJ67" i="3" s="1"/>
  <c r="BH66" i="3"/>
  <c r="BJ66" i="3" s="1"/>
  <c r="BH65" i="3"/>
  <c r="BJ65" i="3" s="1"/>
  <c r="BH64" i="3"/>
  <c r="BJ64" i="3" s="1"/>
  <c r="BH63" i="3"/>
  <c r="BJ63" i="3" s="1"/>
  <c r="BH62" i="3"/>
  <c r="BJ62" i="3" s="1"/>
  <c r="BH61" i="3"/>
  <c r="BJ61" i="3" s="1"/>
  <c r="BH60" i="3"/>
  <c r="BJ60" i="3" s="1"/>
  <c r="BH59" i="3"/>
  <c r="BJ59" i="3" s="1"/>
  <c r="BH58" i="3"/>
  <c r="BJ58" i="3" s="1"/>
  <c r="BH57" i="3"/>
  <c r="BJ57" i="3" s="1"/>
  <c r="BH56" i="3"/>
  <c r="BJ56" i="3" s="1"/>
  <c r="BH55" i="3"/>
  <c r="BJ55" i="3" s="1"/>
  <c r="BH54" i="3"/>
  <c r="BJ54" i="3" s="1"/>
  <c r="BH53" i="3"/>
  <c r="BJ53" i="3" s="1"/>
  <c r="BH52" i="3"/>
  <c r="BJ52" i="3" s="1"/>
  <c r="BH51" i="3"/>
  <c r="BJ51" i="3" s="1"/>
  <c r="BH50" i="3"/>
  <c r="BJ50" i="3" s="1"/>
  <c r="BH49" i="3"/>
  <c r="BJ49" i="3" s="1"/>
  <c r="BH48" i="3"/>
  <c r="BJ48" i="3" s="1"/>
  <c r="BH47" i="3"/>
  <c r="BJ47" i="3" s="1"/>
  <c r="BH46" i="3"/>
  <c r="BJ46" i="3" s="1"/>
  <c r="BH45" i="3"/>
  <c r="BJ45" i="3" s="1"/>
  <c r="BH44" i="3"/>
  <c r="BJ44" i="3" s="1"/>
  <c r="BH43" i="3"/>
  <c r="BJ43" i="3" s="1"/>
  <c r="BH42" i="3"/>
  <c r="BJ42" i="3" s="1"/>
  <c r="BH41" i="3"/>
  <c r="BJ41" i="3" s="1"/>
  <c r="BH40" i="3"/>
  <c r="BJ40" i="3" s="1"/>
  <c r="BH39" i="3"/>
  <c r="BJ39" i="3" s="1"/>
  <c r="BH38" i="3"/>
  <c r="BJ38" i="3" s="1"/>
  <c r="BH37" i="3"/>
  <c r="BJ37" i="3" s="1"/>
  <c r="BH36" i="3"/>
  <c r="BJ36" i="3" s="1"/>
  <c r="BH31" i="3"/>
  <c r="BH30" i="3"/>
  <c r="BH29" i="3"/>
  <c r="BH33" i="3"/>
  <c r="BJ33" i="3" s="1"/>
  <c r="BH34" i="3"/>
  <c r="BJ34" i="3" s="1"/>
  <c r="BH32" i="3"/>
  <c r="BJ32" i="3" s="1"/>
  <c r="BR36" i="3"/>
  <c r="BS36" i="3" s="1"/>
  <c r="BR37" i="3"/>
  <c r="BS37" i="3" s="1"/>
  <c r="BR38" i="3"/>
  <c r="BS38" i="3" s="1"/>
  <c r="BR39" i="3"/>
  <c r="BS39" i="3" s="1"/>
  <c r="BR40" i="3"/>
  <c r="BS40" i="3" s="1"/>
  <c r="BR41" i="3"/>
  <c r="BS41" i="3" s="1"/>
  <c r="BR35" i="3"/>
  <c r="BS35" i="3" s="1"/>
  <c r="BH28" i="3"/>
  <c r="BJ28" i="3" s="1"/>
  <c r="BH27" i="3"/>
  <c r="BJ27" i="3" s="1"/>
  <c r="BR27" i="3"/>
  <c r="BS27" i="3" s="1"/>
  <c r="BR28" i="3"/>
  <c r="BS28" i="3" s="1"/>
  <c r="BR29" i="3"/>
  <c r="BS29" i="3" s="1"/>
  <c r="BR30" i="3"/>
  <c r="BS30" i="3" s="1"/>
  <c r="BR31" i="3"/>
  <c r="BS31" i="3" s="1"/>
  <c r="BR26" i="3"/>
  <c r="BS26" i="3" s="1"/>
  <c r="AH102" i="3"/>
  <c r="AJ102" i="3" s="1"/>
  <c r="AH101" i="3"/>
  <c r="AJ101" i="3" s="1"/>
  <c r="AH100" i="3"/>
  <c r="AJ100" i="3" s="1"/>
  <c r="AH99" i="3"/>
  <c r="AJ99" i="3" s="1"/>
  <c r="AH91" i="3"/>
  <c r="AJ91" i="3" s="1"/>
  <c r="AH90" i="3"/>
  <c r="AJ90" i="3" s="1"/>
  <c r="AH89" i="3"/>
  <c r="AJ89" i="3" s="1"/>
  <c r="AH88" i="3"/>
  <c r="AJ88" i="3" s="1"/>
  <c r="AH87" i="3"/>
  <c r="AJ87" i="3" s="1"/>
  <c r="AH86" i="3"/>
  <c r="AJ86" i="3" s="1"/>
  <c r="AH85" i="3"/>
  <c r="AJ85" i="3" s="1"/>
  <c r="AH84" i="3"/>
  <c r="AJ84" i="3" s="1"/>
  <c r="AH83" i="3"/>
  <c r="AJ83" i="3" s="1"/>
  <c r="AH82" i="3"/>
  <c r="AJ82" i="3" s="1"/>
  <c r="AH80" i="3"/>
  <c r="AJ80" i="3" s="1"/>
  <c r="AH79" i="3"/>
  <c r="AJ79" i="3" s="1"/>
  <c r="AH78" i="3"/>
  <c r="AJ78" i="3" s="1"/>
  <c r="AH77" i="3"/>
  <c r="AJ77" i="3" s="1"/>
  <c r="AH76" i="3"/>
  <c r="AJ76" i="3" s="1"/>
  <c r="AH75" i="3"/>
  <c r="AJ75" i="3" s="1"/>
  <c r="AH73" i="3"/>
  <c r="AJ73" i="3" s="1"/>
  <c r="AH72" i="3"/>
  <c r="AJ72" i="3" s="1"/>
  <c r="AH71" i="3"/>
  <c r="AJ71" i="3" s="1"/>
  <c r="AH70" i="3"/>
  <c r="AJ70" i="3" s="1"/>
  <c r="AH68" i="3"/>
  <c r="AJ68" i="3" s="1"/>
  <c r="AH67" i="3"/>
  <c r="AJ67" i="3" s="1"/>
  <c r="AH65" i="3"/>
  <c r="AJ65" i="3" s="1"/>
  <c r="AH63" i="3"/>
  <c r="AJ63" i="3" s="1"/>
  <c r="AH62" i="3"/>
  <c r="AJ62" i="3" s="1"/>
  <c r="AH61" i="3"/>
  <c r="AJ61" i="3" s="1"/>
  <c r="AH60" i="3"/>
  <c r="AJ60" i="3" s="1"/>
  <c r="AH59" i="3"/>
  <c r="AJ59" i="3" s="1"/>
  <c r="AH58" i="3"/>
  <c r="AJ58" i="3" s="1"/>
  <c r="AH57" i="3"/>
  <c r="AJ57" i="3" s="1"/>
  <c r="AH56" i="3"/>
  <c r="AJ56" i="3" s="1"/>
  <c r="AH54" i="3"/>
  <c r="AJ54" i="3" s="1"/>
  <c r="AH52" i="3"/>
  <c r="AJ52" i="3" s="1"/>
  <c r="AH51" i="3"/>
  <c r="AJ51" i="3" s="1"/>
  <c r="AH50" i="3"/>
  <c r="AJ50" i="3" s="1"/>
  <c r="AH49" i="3"/>
  <c r="AJ49" i="3" s="1"/>
  <c r="AH48" i="3"/>
  <c r="AJ48" i="3" s="1"/>
  <c r="AH47" i="3"/>
  <c r="AJ47" i="3" s="1"/>
  <c r="AH46" i="3"/>
  <c r="AJ46" i="3" s="1"/>
  <c r="AH44" i="3"/>
  <c r="AJ44" i="3" s="1"/>
  <c r="AH42" i="3"/>
  <c r="AJ42" i="3" s="1"/>
  <c r="AH41" i="3"/>
  <c r="AJ41" i="3" s="1"/>
  <c r="AH40" i="3"/>
  <c r="AJ40" i="3" s="1"/>
  <c r="AH32" i="3"/>
  <c r="AJ32" i="3" s="1"/>
  <c r="AH33" i="3"/>
  <c r="AH34" i="3"/>
  <c r="AJ34" i="3" s="1"/>
  <c r="AH31" i="3"/>
  <c r="AJ31" i="3" s="1"/>
  <c r="AR43" i="3"/>
  <c r="AS43" i="3" s="1"/>
  <c r="AR44" i="3"/>
  <c r="AS44" i="3" s="1"/>
  <c r="AR35" i="3"/>
  <c r="AS35" i="3" s="1"/>
  <c r="AR36" i="3"/>
  <c r="AR37" i="3"/>
  <c r="AS37" i="3" s="1"/>
  <c r="AR38" i="3"/>
  <c r="AS38" i="3" s="1"/>
  <c r="AR39" i="3"/>
  <c r="AS39" i="3" s="1"/>
  <c r="AR40" i="3"/>
  <c r="AS40" i="3" s="1"/>
  <c r="AR41" i="3"/>
  <c r="AS41" i="3" s="1"/>
  <c r="AR42" i="3"/>
  <c r="AS42" i="3" s="1"/>
  <c r="AR34" i="3"/>
  <c r="AS34" i="3" s="1"/>
  <c r="AS36" i="3"/>
  <c r="AH98" i="3"/>
  <c r="AJ98" i="3" s="1"/>
  <c r="AH97" i="3"/>
  <c r="AJ97" i="3" s="1"/>
  <c r="AH96" i="3"/>
  <c r="AJ96" i="3" s="1"/>
  <c r="AH95" i="3"/>
  <c r="AJ95" i="3" s="1"/>
  <c r="AH81" i="3"/>
  <c r="AJ81" i="3" s="1"/>
  <c r="AH74" i="3"/>
  <c r="AJ74" i="3" s="1"/>
  <c r="AH69" i="3"/>
  <c r="AJ69" i="3" s="1"/>
  <c r="AH66" i="3"/>
  <c r="AJ66" i="3" s="1"/>
  <c r="AH64" i="3"/>
  <c r="AJ64" i="3" s="1"/>
  <c r="AH55" i="3"/>
  <c r="AJ55" i="3" s="1"/>
  <c r="AH53" i="3"/>
  <c r="AJ53" i="3" s="1"/>
  <c r="AH45" i="3"/>
  <c r="AJ45" i="3" s="1"/>
  <c r="AH43" i="3"/>
  <c r="AJ43" i="3" s="1"/>
  <c r="AR27" i="3"/>
  <c r="AS27" i="3" s="1"/>
  <c r="AR24" i="3"/>
  <c r="AS24" i="3" s="1"/>
  <c r="AR26" i="3"/>
  <c r="AS26" i="3" s="1"/>
  <c r="AR23" i="3"/>
  <c r="AS23" i="3" s="1"/>
  <c r="AR25" i="3"/>
  <c r="AS25" i="3" s="1"/>
  <c r="AR22" i="3"/>
  <c r="AS22" i="3" s="1"/>
  <c r="AR21" i="3"/>
  <c r="AS21" i="3" s="1"/>
  <c r="AR20" i="3"/>
  <c r="AS20" i="3" s="1"/>
  <c r="AH39" i="3"/>
  <c r="AJ39" i="3" s="1"/>
  <c r="AH38" i="3"/>
  <c r="AJ38" i="3" s="1"/>
  <c r="AH37" i="3"/>
  <c r="AJ37" i="3" s="1"/>
  <c r="AH36" i="3"/>
  <c r="AJ36" i="3" s="1"/>
  <c r="AH30" i="3"/>
  <c r="AJ30" i="3" s="1"/>
  <c r="AH29" i="3"/>
  <c r="AJ29" i="3" s="1"/>
  <c r="AH28" i="3"/>
  <c r="AJ28" i="3" s="1"/>
  <c r="AH27" i="3"/>
  <c r="AJ27" i="3" s="1"/>
  <c r="AH26" i="3"/>
  <c r="AJ26" i="3" s="1"/>
  <c r="AH25" i="3"/>
  <c r="AJ25" i="3" s="1"/>
  <c r="AR19" i="3"/>
  <c r="AS19" i="3" s="1"/>
  <c r="AJ33" i="3"/>
  <c r="G89" i="3"/>
  <c r="I89" i="3" s="1"/>
  <c r="G88" i="3"/>
  <c r="I88" i="3" s="1"/>
  <c r="G87" i="3"/>
  <c r="I87" i="3" s="1"/>
  <c r="G85" i="3"/>
  <c r="I85" i="3" s="1"/>
  <c r="G84" i="3"/>
  <c r="I84" i="3" s="1"/>
  <c r="G80" i="3"/>
  <c r="I80" i="3" s="1"/>
  <c r="G79" i="3"/>
  <c r="I79" i="3" s="1"/>
  <c r="G78" i="3"/>
  <c r="I78" i="3" s="1"/>
  <c r="G72" i="3"/>
  <c r="I72" i="3" s="1"/>
  <c r="G69" i="3"/>
  <c r="I69" i="3" s="1"/>
  <c r="G68" i="3"/>
  <c r="I68" i="3" s="1"/>
  <c r="G67" i="3"/>
  <c r="I67" i="3" s="1"/>
  <c r="G65" i="3"/>
  <c r="I65" i="3" s="1"/>
  <c r="G64" i="3"/>
  <c r="I64" i="3" s="1"/>
  <c r="G63" i="3"/>
  <c r="I63" i="3" s="1"/>
  <c r="G62" i="3"/>
  <c r="I62" i="3" s="1"/>
  <c r="G61" i="3"/>
  <c r="I61" i="3" s="1"/>
  <c r="G60" i="3"/>
  <c r="I60" i="3" s="1"/>
  <c r="G57" i="3"/>
  <c r="I57" i="3" s="1"/>
  <c r="G56" i="3"/>
  <c r="I56" i="3" s="1"/>
  <c r="G55" i="3"/>
  <c r="I55" i="3" s="1"/>
  <c r="G52" i="3"/>
  <c r="I52" i="3" s="1"/>
  <c r="G51" i="3"/>
  <c r="I51" i="3" s="1"/>
  <c r="G50" i="3"/>
  <c r="I50" i="3" s="1"/>
  <c r="G48" i="3"/>
  <c r="I48" i="3" s="1"/>
  <c r="G39" i="3"/>
  <c r="I39" i="3" s="1"/>
  <c r="G96" i="3"/>
  <c r="I96" i="3" s="1"/>
  <c r="G102" i="3"/>
  <c r="I102" i="3" s="1"/>
  <c r="G101" i="3"/>
  <c r="I101" i="3" s="1"/>
  <c r="G100" i="3"/>
  <c r="I100" i="3" s="1"/>
  <c r="G99" i="3"/>
  <c r="I99" i="3" s="1"/>
  <c r="G98" i="3"/>
  <c r="I98" i="3" s="1"/>
  <c r="G34" i="3"/>
  <c r="I34" i="3" s="1"/>
  <c r="G33" i="3"/>
  <c r="I33" i="3" s="1"/>
  <c r="Q50" i="3"/>
  <c r="R50" i="3" s="1"/>
  <c r="Q49" i="3"/>
  <c r="R49" i="3" s="1"/>
  <c r="Q48" i="3"/>
  <c r="R48" i="3" s="1"/>
  <c r="Q47" i="3"/>
  <c r="R47" i="3" s="1"/>
  <c r="Q46" i="3"/>
  <c r="R46" i="3" s="1"/>
  <c r="Q45" i="3"/>
  <c r="R45" i="3" s="1"/>
  <c r="G59" i="3"/>
  <c r="I59" i="3" s="1"/>
  <c r="G91" i="3"/>
  <c r="I91" i="3" s="1"/>
  <c r="G32" i="3"/>
  <c r="I32" i="3" s="1"/>
  <c r="G31" i="3"/>
  <c r="I31" i="3" s="1"/>
  <c r="G30" i="3"/>
  <c r="I30" i="3" s="1"/>
  <c r="G25" i="3"/>
  <c r="I25" i="3" s="1"/>
  <c r="G26" i="3"/>
  <c r="I26" i="3" s="1"/>
  <c r="G27" i="3"/>
  <c r="I27" i="3" s="1"/>
  <c r="G28" i="3"/>
  <c r="I28" i="3" s="1"/>
  <c r="G29" i="3"/>
  <c r="I29" i="3" s="1"/>
  <c r="G58" i="3"/>
  <c r="I58" i="3" s="1"/>
  <c r="Q35" i="3"/>
  <c r="R35" i="3" s="1"/>
  <c r="Q36" i="3"/>
  <c r="R36" i="3" s="1"/>
  <c r="Q37" i="3"/>
  <c r="R37" i="3" s="1"/>
  <c r="Q38" i="3"/>
  <c r="R38" i="3" s="1"/>
  <c r="Q39" i="3"/>
  <c r="R39" i="3" s="1"/>
  <c r="G90" i="3"/>
  <c r="I90" i="3" s="1"/>
  <c r="Q34" i="3"/>
  <c r="R34" i="3" s="1"/>
  <c r="Q20" i="3"/>
  <c r="R20" i="3" s="1"/>
  <c r="Q22" i="3"/>
  <c r="R22" i="3" s="1"/>
  <c r="Q24" i="3"/>
  <c r="Q25" i="3"/>
  <c r="R25" i="3" s="1"/>
  <c r="Q26" i="3"/>
  <c r="R26" i="3" s="1"/>
  <c r="Q28" i="3"/>
  <c r="R28" i="3" s="1"/>
  <c r="Q29" i="3"/>
  <c r="R29" i="3" s="1"/>
  <c r="Q19" i="3"/>
  <c r="R19" i="3" s="1"/>
  <c r="F18" i="2"/>
  <c r="E18" i="2"/>
  <c r="D18" i="2"/>
  <c r="C18" i="2"/>
  <c r="F17" i="2"/>
  <c r="E17" i="2"/>
  <c r="D17" i="2"/>
  <c r="C17" i="2"/>
  <c r="F16" i="2"/>
  <c r="E16" i="2"/>
  <c r="D16" i="2"/>
  <c r="C16" i="2"/>
  <c r="F15" i="2"/>
  <c r="E15" i="2"/>
  <c r="D15" i="2"/>
  <c r="C15" i="2"/>
  <c r="F14" i="2"/>
  <c r="E14" i="2"/>
  <c r="D14" i="2"/>
  <c r="C14" i="2"/>
  <c r="F13" i="2"/>
  <c r="E13" i="2"/>
  <c r="D13" i="2"/>
  <c r="C13" i="2"/>
  <c r="F12" i="2"/>
  <c r="E12" i="2"/>
  <c r="D12" i="2"/>
  <c r="C12" i="2"/>
  <c r="F11" i="2"/>
  <c r="E11" i="2"/>
  <c r="D11" i="2"/>
  <c r="C11" i="2"/>
  <c r="F10" i="2"/>
  <c r="E10" i="2"/>
  <c r="D10" i="2"/>
  <c r="C10" i="2"/>
  <c r="F9" i="2"/>
  <c r="E9" i="2"/>
  <c r="D9" i="2"/>
  <c r="C9" i="2"/>
  <c r="F52" i="1" l="1"/>
  <c r="E52" i="1"/>
  <c r="D52" i="1"/>
  <c r="F51" i="1"/>
  <c r="E51" i="1"/>
  <c r="D51" i="1"/>
  <c r="F50" i="1"/>
  <c r="E50" i="1"/>
  <c r="D50" i="1"/>
  <c r="F49" i="1"/>
  <c r="E49" i="1"/>
  <c r="D49" i="1"/>
  <c r="F48" i="1"/>
  <c r="E48" i="1"/>
  <c r="D48" i="1"/>
  <c r="F47" i="1"/>
  <c r="E47" i="1"/>
  <c r="D47" i="1"/>
  <c r="F46" i="1"/>
  <c r="E46" i="1"/>
  <c r="D46" i="1"/>
  <c r="F45" i="1"/>
  <c r="E45" i="1"/>
  <c r="D45" i="1"/>
  <c r="F44" i="1"/>
  <c r="E44" i="1"/>
  <c r="D44" i="1"/>
  <c r="F43" i="1"/>
  <c r="E43" i="1"/>
  <c r="D43" i="1"/>
  <c r="F42" i="1"/>
  <c r="E42" i="1"/>
  <c r="D42" i="1"/>
  <c r="F41" i="1"/>
  <c r="E41" i="1"/>
  <c r="D41" i="1"/>
  <c r="F40" i="1"/>
  <c r="E40" i="1"/>
  <c r="D40" i="1"/>
  <c r="F39" i="1"/>
  <c r="E39" i="1"/>
  <c r="D39" i="1"/>
  <c r="F38" i="1"/>
  <c r="E38" i="1"/>
  <c r="D38" i="1"/>
  <c r="F37" i="1"/>
  <c r="E37" i="1"/>
  <c r="D37" i="1"/>
  <c r="F36" i="1"/>
  <c r="E36" i="1"/>
  <c r="D36" i="1"/>
  <c r="F35" i="1"/>
  <c r="E35" i="1"/>
  <c r="D35" i="1"/>
  <c r="F34" i="1"/>
  <c r="E34" i="1"/>
  <c r="D34" i="1"/>
  <c r="F33" i="1"/>
  <c r="E33" i="1"/>
  <c r="D33" i="1"/>
  <c r="F32" i="1"/>
  <c r="E32" i="1"/>
  <c r="D32" i="1"/>
  <c r="F31" i="1"/>
  <c r="E31" i="1"/>
  <c r="D31" i="1"/>
  <c r="F30" i="1"/>
  <c r="E30" i="1"/>
  <c r="D30" i="1"/>
  <c r="D7" i="1"/>
  <c r="E7" i="1"/>
  <c r="F7" i="1"/>
  <c r="D8" i="1"/>
  <c r="E8" i="1"/>
  <c r="F8" i="1"/>
  <c r="D9" i="1"/>
  <c r="E9" i="1"/>
  <c r="F9" i="1"/>
  <c r="D10" i="1"/>
  <c r="E10" i="1"/>
  <c r="F10" i="1"/>
  <c r="D11" i="1"/>
  <c r="E11" i="1"/>
  <c r="F11" i="1"/>
  <c r="D12" i="1"/>
  <c r="E12" i="1"/>
  <c r="F12" i="1"/>
  <c r="D13" i="1"/>
  <c r="E13" i="1"/>
  <c r="F13" i="1"/>
  <c r="D14" i="1"/>
  <c r="E14" i="1"/>
  <c r="F14" i="1"/>
  <c r="D15" i="1"/>
  <c r="E15" i="1"/>
  <c r="F15" i="1"/>
  <c r="D16" i="1"/>
  <c r="E16" i="1"/>
  <c r="F16" i="1"/>
  <c r="D17" i="1"/>
  <c r="E17" i="1"/>
  <c r="F17" i="1"/>
  <c r="D18" i="1"/>
  <c r="E18" i="1"/>
  <c r="F18" i="1"/>
  <c r="D19" i="1"/>
  <c r="E19" i="1"/>
  <c r="F19" i="1"/>
  <c r="D20" i="1"/>
  <c r="E20" i="1"/>
  <c r="F20" i="1"/>
  <c r="D21" i="1"/>
  <c r="E21" i="1"/>
  <c r="F21" i="1"/>
  <c r="D22" i="1"/>
  <c r="E22" i="1"/>
  <c r="F22" i="1"/>
  <c r="D23" i="1"/>
  <c r="E23" i="1"/>
  <c r="F23" i="1"/>
  <c r="D24" i="1"/>
  <c r="E24" i="1"/>
  <c r="F24" i="1"/>
  <c r="D25" i="1"/>
  <c r="E25" i="1"/>
  <c r="F25" i="1"/>
  <c r="D26" i="1"/>
  <c r="E26" i="1"/>
  <c r="F26" i="1"/>
  <c r="D27" i="1"/>
  <c r="E27" i="1"/>
  <c r="F27" i="1"/>
  <c r="F6" i="1"/>
  <c r="D6" i="1"/>
  <c r="E6" i="1"/>
</calcChain>
</file>

<file path=xl/sharedStrings.xml><?xml version="1.0" encoding="utf-8"?>
<sst xmlns="http://schemas.openxmlformats.org/spreadsheetml/2006/main" count="1146" uniqueCount="185">
  <si>
    <t>Sample_Name</t>
  </si>
  <si>
    <t>SpC</t>
  </si>
  <si>
    <t>SPS_0014_ION-1</t>
  </si>
  <si>
    <t>SPS_0021_ION-1</t>
  </si>
  <si>
    <t>SPS_0016_ION-1</t>
  </si>
  <si>
    <t>SPS_0041_ION-1</t>
  </si>
  <si>
    <t>SPS_0017_ION-1</t>
  </si>
  <si>
    <t>SPS_0046_ION-1</t>
  </si>
  <si>
    <t>SPS_0026_ION-1</t>
  </si>
  <si>
    <t>SPS_0022_ION-1</t>
  </si>
  <si>
    <t>SPS_0019_ION-1</t>
  </si>
  <si>
    <t>SPS_0030_ION-1</t>
  </si>
  <si>
    <t>SPS_0048_ION-1</t>
  </si>
  <si>
    <t>SPS_0056_ION-1</t>
  </si>
  <si>
    <t>SPS_0031_ION-1</t>
  </si>
  <si>
    <t>SPS_0020_ION-1</t>
  </si>
  <si>
    <t>SPS_0009_ION-1</t>
  </si>
  <si>
    <t>SPS_0023_ION-1</t>
  </si>
  <si>
    <t>SPS_0047_ION-1</t>
  </si>
  <si>
    <t>SPS_0001_ION-1</t>
  </si>
  <si>
    <t>SPS_0025_ION-1</t>
  </si>
  <si>
    <t>SPS_0028_ION-1</t>
  </si>
  <si>
    <t>SPS_0007_ION-1</t>
  </si>
  <si>
    <t>SPS_0035_ION-1</t>
  </si>
  <si>
    <t>SPS_0049_ION-1</t>
  </si>
  <si>
    <t>NA</t>
  </si>
  <si>
    <t>SPS_0050_ION-1</t>
  </si>
  <si>
    <t>SPS_0027_ION-1</t>
  </si>
  <si>
    <t>SPS_0043_ION-1</t>
  </si>
  <si>
    <t>SPS_0015_ION-1</t>
  </si>
  <si>
    <t>SPS_0055_ION-1</t>
  </si>
  <si>
    <t>SPS_0042_ION-1</t>
  </si>
  <si>
    <t>SPS_0006_ION-1</t>
  </si>
  <si>
    <t>SPS_0012_ION-1</t>
  </si>
  <si>
    <t>SPS_0008_ION-1</t>
  </si>
  <si>
    <t>SPS_0058_ION-1</t>
  </si>
  <si>
    <t>SPS_0032_ION-1</t>
  </si>
  <si>
    <t>SPS_0044_ION-1</t>
  </si>
  <si>
    <t>SPS_0040_ION-1</t>
  </si>
  <si>
    <t>SPS_0010_ION-1</t>
  </si>
  <si>
    <t>SPS_0045_ION-1</t>
  </si>
  <si>
    <t>SPS_0057_ION-1</t>
  </si>
  <si>
    <t>SPS_0059_ION-1</t>
  </si>
  <si>
    <t>SPS_0003_ION-1</t>
  </si>
  <si>
    <t>SPS_0054_ION-1</t>
  </si>
  <si>
    <t>SPS_0029_ION-1</t>
  </si>
  <si>
    <t>SPS_0004_ION-1</t>
  </si>
  <si>
    <t>SPS_0053_ION-1</t>
  </si>
  <si>
    <t>SPS_0033_ION-1</t>
  </si>
  <si>
    <t>SPS_0034_ION-1</t>
  </si>
  <si>
    <t>NO3 mg/L</t>
  </si>
  <si>
    <t>predict</t>
  </si>
  <si>
    <t>Cl mg/L</t>
  </si>
  <si>
    <t>SO4 mg/L</t>
  </si>
  <si>
    <t>Std</t>
  </si>
  <si>
    <t>500X</t>
  </si>
  <si>
    <t>400X</t>
  </si>
  <si>
    <t>300X</t>
  </si>
  <si>
    <t>200X</t>
  </si>
  <si>
    <t>100X</t>
  </si>
  <si>
    <t>50X</t>
  </si>
  <si>
    <t>20X</t>
  </si>
  <si>
    <t>10X</t>
  </si>
  <si>
    <t>4X</t>
  </si>
  <si>
    <t>2X</t>
  </si>
  <si>
    <t>1X</t>
  </si>
  <si>
    <t>dilution</t>
  </si>
  <si>
    <t>NO2 mg/L</t>
  </si>
  <si>
    <t>Sample Summary Report</t>
  </si>
  <si>
    <t>Sample Name:</t>
  </si>
  <si>
    <t>Sequence Name:</t>
  </si>
  <si>
    <t>Method File Name:</t>
  </si>
  <si>
    <t>CTR_PO4_Br_Szec_5_19_2019</t>
  </si>
  <si>
    <t>Date Time Collected:</t>
  </si>
  <si>
    <t>System Operator:</t>
  </si>
  <si>
    <t>Battelle Pacific NW</t>
  </si>
  <si>
    <t xml:space="preserve">No. </t>
  </si>
  <si>
    <t xml:space="preserve">Name </t>
  </si>
  <si>
    <t xml:space="preserve">Ret.Time </t>
  </si>
  <si>
    <t xml:space="preserve">Area </t>
  </si>
  <si>
    <t xml:space="preserve">Height </t>
  </si>
  <si>
    <t xml:space="preserve">Amount </t>
  </si>
  <si>
    <t>min</t>
  </si>
  <si>
    <t>µS*min</t>
  </si>
  <si>
    <t>µS</t>
  </si>
  <si>
    <t>ppm</t>
  </si>
  <si>
    <t>nitrate</t>
  </si>
  <si>
    <t>recalc</t>
  </si>
  <si>
    <t>w/dilution</t>
  </si>
  <si>
    <t>AVERAGE</t>
  </si>
  <si>
    <t>ECD_1</t>
  </si>
  <si>
    <t>NO3 (mg/L)</t>
  </si>
  <si>
    <t>STDDEV</t>
  </si>
  <si>
    <t>DI_H2O blank</t>
  </si>
  <si>
    <t>n.a.</t>
  </si>
  <si>
    <t>Area</t>
  </si>
  <si>
    <t>% recovery</t>
  </si>
  <si>
    <t>CTR_Oct_18_2024_4XSPEX std</t>
  </si>
  <si>
    <t>CTR_Maggi_October_18_2024</t>
  </si>
  <si>
    <t>Dir Oct_SPS_0014</t>
  </si>
  <si>
    <t>Dir Oct_SPS_0030</t>
  </si>
  <si>
    <t>Dir Oct_SPS_0028</t>
  </si>
  <si>
    <t>Dir Oct_SPS_0006</t>
  </si>
  <si>
    <t>Dir Oct_SPS_0059</t>
  </si>
  <si>
    <t>Dir Oct_SPS_0034</t>
  </si>
  <si>
    <t>CTR_Oct_18_2024_500XSPEX std</t>
  </si>
  <si>
    <t>CTR_Oct_18_2024_400XSPEX std</t>
  </si>
  <si>
    <t>CTR_Oct_18_2024_300XSPEX std</t>
  </si>
  <si>
    <t>CTR_Oct_18_2024_200XSPEX std</t>
  </si>
  <si>
    <t>CTR_Oct_18_2024_100XSPEX std</t>
  </si>
  <si>
    <t>CTR_Oct_18_2024_50XSPEX std</t>
  </si>
  <si>
    <t>CTR_Oct_18_2024_20XSPEX std</t>
  </si>
  <si>
    <t>CTR_Oct_18_2024_10XSPEX std</t>
  </si>
  <si>
    <t>CTR_Oct_18_2024_2XSPEX std</t>
  </si>
  <si>
    <t>Dir Oct_SPS_0014 dup</t>
  </si>
  <si>
    <t>Dir Oct_SPS_0021</t>
  </si>
  <si>
    <t>Dir Oct_SPS_0016</t>
  </si>
  <si>
    <t>Dir Oct_SPS_0041</t>
  </si>
  <si>
    <t>Dir Oct_SPS_0017</t>
  </si>
  <si>
    <t>Dir Oct_SPS_0046</t>
  </si>
  <si>
    <t>Dir Oct_SPS_0026</t>
  </si>
  <si>
    <t>Dir Oct_SPS_0022</t>
  </si>
  <si>
    <t>Dir Oct_SPS_0019</t>
  </si>
  <si>
    <t>Dir Oct_SPS_0030 dup</t>
  </si>
  <si>
    <t>Dir Oct_SPS_0048</t>
  </si>
  <si>
    <t>Dir Oct_SPS_0056</t>
  </si>
  <si>
    <t>Dir Oct_SPS_0031</t>
  </si>
  <si>
    <t>Dir Oct_SPS_0020</t>
  </si>
  <si>
    <t>Dir Oct_SPS_0009</t>
  </si>
  <si>
    <t>Dir Oct_SPS_0023</t>
  </si>
  <si>
    <t>Dir Oct_SPS_0047</t>
  </si>
  <si>
    <t>Dir Oct_SPS_0001</t>
  </si>
  <si>
    <t>Dir Oct_SPS_0025</t>
  </si>
  <si>
    <t>Dir Oct_SPS_0028 dup</t>
  </si>
  <si>
    <t>Dir Oct_SPS_0007</t>
  </si>
  <si>
    <t>Dir Oct_SPS_0035</t>
  </si>
  <si>
    <t>Dir Oct_SPS_0049</t>
  </si>
  <si>
    <t>Dir Oct_SPS_0050</t>
  </si>
  <si>
    <t>Dir Oct_SPS_0027</t>
  </si>
  <si>
    <t>Dir Oct_SPS_0043</t>
  </si>
  <si>
    <t>Dir Oct_SPS_0015</t>
  </si>
  <si>
    <t>Dir Oct_SPS_0055</t>
  </si>
  <si>
    <t>Dir Oct_SPS_0042</t>
  </si>
  <si>
    <t>Dir Oct_SPS_0006 dup</t>
  </si>
  <si>
    <t>Dir Oct_SPS_0012</t>
  </si>
  <si>
    <t>Dir Oct_SPS_0008</t>
  </si>
  <si>
    <t>Dir Oct_SPS_0058</t>
  </si>
  <si>
    <t>Dir Oct_SPS_0032</t>
  </si>
  <si>
    <t>Dir Oct_SPS_0044</t>
  </si>
  <si>
    <t>Dir Oct_SPS_0040</t>
  </si>
  <si>
    <t>Dir Oct_SPS_0010</t>
  </si>
  <si>
    <t>Dir Oct_SPS_0045</t>
  </si>
  <si>
    <t>Dir Oct_SPS_0057</t>
  </si>
  <si>
    <t>Dir Oct_SPS_0059 dup</t>
  </si>
  <si>
    <t>Dir Oct_SPS_0003</t>
  </si>
  <si>
    <t>Dir Oct_SPS_0054</t>
  </si>
  <si>
    <t>Dir Oct_SPS_0029</t>
  </si>
  <si>
    <t>Dir Oct_SPS_0004</t>
  </si>
  <si>
    <t>Dir Oct_SPS_0053</t>
  </si>
  <si>
    <t>Dir Oct_SPS_0033</t>
  </si>
  <si>
    <t>Dir Oct_SPS_0034 dup</t>
  </si>
  <si>
    <t>Shutoff</t>
  </si>
  <si>
    <t>Time</t>
  </si>
  <si>
    <t>Height</t>
  </si>
  <si>
    <t>Amount</t>
  </si>
  <si>
    <t>AVERAGE:</t>
  </si>
  <si>
    <t>STANDARD DEVIATION:</t>
  </si>
  <si>
    <t>maximum value:</t>
  </si>
  <si>
    <t>minimum value:</t>
  </si>
  <si>
    <t>&lt; 0.07</t>
  </si>
  <si>
    <t>just under range FIO</t>
  </si>
  <si>
    <t>chloride</t>
  </si>
  <si>
    <t>Cl (mg/L)</t>
  </si>
  <si>
    <t>&lt; 0.1</t>
  </si>
  <si>
    <t>sulfate</t>
  </si>
  <si>
    <t>SO4 (mg/L)</t>
  </si>
  <si>
    <t>&lt; 0.2</t>
  </si>
  <si>
    <t>nitrite</t>
  </si>
  <si>
    <t>NO2 (mg/L)</t>
  </si>
  <si>
    <t>&lt; 0.03</t>
  </si>
  <si>
    <t>just under range, FIO</t>
  </si>
  <si>
    <t>Vanessa's IC ION-1 samples: push NO3 DL</t>
  </si>
  <si>
    <t>Vanessa's IC ION-1 data: push NO3 DL</t>
  </si>
  <si>
    <t>Vanessa's IC ION-1 samples: standards</t>
  </si>
  <si>
    <t>Standards were prepared by diluting 1000 mg/L anion standards from SPEX CertiPrep, Inc in deionized water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</si>
</sst>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7" formatCode="0.0"/>
  </numFmts>
  <fonts count="1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name val="Times New Roman"/>
      <family val="1"/>
    </font>
    <font>
      <b/>
      <sz val="11"/>
      <color rgb="FFFF0000"/>
      <name val="Calibri"/>
      <family val="2"/>
      <scheme val="minor"/>
    </font>
    <font>
      <sz val="12"/>
      <color rgb="FFFF0000"/>
      <name val="Times New Roman"/>
      <family val="1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1" xfId="0" applyBorder="1"/>
    <xf numFmtId="0" fontId="3" fillId="0" borderId="0" xfId="0" applyFont="1"/>
    <xf numFmtId="0" fontId="3" fillId="0" borderId="1" xfId="0" applyFont="1" applyBorder="1"/>
    <xf numFmtId="2" fontId="3" fillId="0" borderId="0" xfId="0" applyNumberFormat="1" applyFont="1"/>
    <xf numFmtId="167" fontId="3" fillId="0" borderId="0" xfId="0" applyNumberFormat="1" applyFont="1"/>
    <xf numFmtId="1" fontId="3" fillId="0" borderId="0" xfId="0" applyNumberFormat="1" applyFont="1"/>
    <xf numFmtId="0" fontId="4" fillId="0" borderId="0" xfId="0" applyFont="1"/>
    <xf numFmtId="0" fontId="5" fillId="0" borderId="1" xfId="0" applyFont="1" applyBorder="1"/>
    <xf numFmtId="0" fontId="5" fillId="0" borderId="0" xfId="0" applyFont="1"/>
    <xf numFmtId="14" fontId="5" fillId="0" borderId="0" xfId="0" applyNumberFormat="1" applyFont="1"/>
    <xf numFmtId="0" fontId="6" fillId="0" borderId="0" xfId="0" applyFont="1"/>
    <xf numFmtId="0" fontId="6" fillId="0" borderId="1" xfId="0" applyFont="1" applyBorder="1"/>
    <xf numFmtId="0" fontId="7" fillId="0" borderId="0" xfId="0" applyFont="1"/>
    <xf numFmtId="0" fontId="5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0" fontId="7" fillId="0" borderId="1" xfId="0" applyFont="1" applyBorder="1"/>
    <xf numFmtId="2" fontId="7" fillId="0" borderId="0" xfId="0" applyNumberFormat="1" applyFont="1"/>
    <xf numFmtId="167" fontId="7" fillId="0" borderId="0" xfId="0" applyNumberFormat="1" applyFont="1"/>
    <xf numFmtId="0" fontId="2" fillId="0" borderId="0" xfId="0" applyFont="1"/>
    <xf numFmtId="18" fontId="6" fillId="0" borderId="0" xfId="0" applyNumberFormat="1" applyFont="1"/>
    <xf numFmtId="0" fontId="8" fillId="0" borderId="0" xfId="0" applyFont="1"/>
    <xf numFmtId="0" fontId="9" fillId="0" borderId="0" xfId="0" applyFont="1"/>
    <xf numFmtId="167" fontId="9" fillId="0" borderId="0" xfId="0" applyNumberFormat="1" applyFont="1"/>
    <xf numFmtId="0" fontId="1" fillId="0" borderId="0" xfId="0" applyFont="1"/>
    <xf numFmtId="0" fontId="0" fillId="0" borderId="0" xfId="0" applyFont="1"/>
    <xf numFmtId="0" fontId="10" fillId="0" borderId="0" xfId="0" applyFont="1" applyAlignment="1">
      <alignment horizontal="right"/>
    </xf>
    <xf numFmtId="0" fontId="0" fillId="0" borderId="0" xfId="0" applyFont="1" applyAlignment="1">
      <alignment horizontal="right"/>
    </xf>
    <xf numFmtId="0" fontId="10" fillId="0" borderId="0" xfId="0" applyFont="1"/>
    <xf numFmtId="0" fontId="11" fillId="0" borderId="0" xfId="0" applyFont="1"/>
    <xf numFmtId="2" fontId="10" fillId="0" borderId="0" xfId="0" applyNumberFormat="1" applyFont="1"/>
    <xf numFmtId="0" fontId="9" fillId="0" borderId="0" xfId="0" applyFont="1" applyAlignment="1">
      <alignment horizontal="right"/>
    </xf>
    <xf numFmtId="2" fontId="9" fillId="0" borderId="0" xfId="0" applyNumberFormat="1" applyFont="1"/>
    <xf numFmtId="0" fontId="5" fillId="0" borderId="0" xfId="0" applyFont="1" applyBorder="1"/>
    <xf numFmtId="0" fontId="6" fillId="0" borderId="0" xfId="0" applyFont="1" applyBorder="1"/>
    <xf numFmtId="14" fontId="0" fillId="0" borderId="0" xfId="0" applyNumberFormat="1"/>
    <xf numFmtId="18" fontId="2" fillId="0" borderId="0" xfId="0" applyNumberFormat="1" applyFont="1"/>
    <xf numFmtId="0" fontId="2" fillId="0" borderId="1" xfId="0" applyFont="1" applyBorder="1"/>
    <xf numFmtId="164" fontId="7" fillId="0" borderId="0" xfId="0" applyNumberFormat="1" applyFont="1"/>
    <xf numFmtId="14" fontId="3" fillId="0" borderId="0" xfId="0" applyNumberFormat="1" applyFont="1"/>
    <xf numFmtId="2" fontId="5" fillId="0" borderId="0" xfId="0" applyNumberFormat="1" applyFont="1" applyAlignment="1">
      <alignment horizontal="right"/>
    </xf>
    <xf numFmtId="2" fontId="9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NO3 (ug/L)</a:t>
            </a:r>
            <a:r>
              <a:rPr lang="en-US" sz="1400" baseline="0"/>
              <a:t> low October 18</a:t>
            </a:r>
            <a:r>
              <a:rPr lang="en-US" sz="1400"/>
              <a:t>, 2024</a:t>
            </a:r>
          </a:p>
        </c:rich>
      </c:tx>
      <c:layout>
        <c:manualLayout>
          <c:xMode val="edge"/>
          <c:yMode val="edge"/>
          <c:x val="0.20761425170690873"/>
          <c:y val="4.181193567020339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9255238444031697E-2"/>
          <c:y val="0.29266298609225572"/>
          <c:w val="0.60524576869751745"/>
          <c:h val="0.52303315533834138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'anion data Oct 18, 2024'!$P$18</c:f>
              <c:strCache>
                <c:ptCount val="1"/>
                <c:pt idx="0">
                  <c:v>NO3 (mg/L)</c:v>
                </c:pt>
              </c:strCache>
            </c:strRef>
          </c:tx>
          <c:spPr>
            <a:ln w="19050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5.5503439976979624E-2"/>
                  <c:y val="-0.11458095135368353"/>
                </c:manualLayout>
              </c:layout>
              <c:numFmt formatCode="0.0000E+00" sourceLinked="0"/>
            </c:trendlineLbl>
          </c:trendline>
          <c:xVal>
            <c:numRef>
              <c:f>'anion data Oct 18, 2024'!$O$19:$O$29</c:f>
              <c:numCache>
                <c:formatCode>General</c:formatCode>
                <c:ptCount val="11"/>
                <c:pt idx="0">
                  <c:v>1.9E-2</c:v>
                </c:pt>
                <c:pt idx="1">
                  <c:v>0.02</c:v>
                </c:pt>
                <c:pt idx="2">
                  <c:v>4.4999999999999998E-2</c:v>
                </c:pt>
                <c:pt idx="3">
                  <c:v>2.4E-2</c:v>
                </c:pt>
                <c:pt idx="4">
                  <c:v>3.2000000000000001E-2</c:v>
                </c:pt>
                <c:pt idx="5">
                  <c:v>0.03</c:v>
                </c:pt>
                <c:pt idx="6">
                  <c:v>3.7999999999999999E-2</c:v>
                </c:pt>
                <c:pt idx="7">
                  <c:v>0.04</c:v>
                </c:pt>
                <c:pt idx="8">
                  <c:v>4.7E-2</c:v>
                </c:pt>
                <c:pt idx="9">
                  <c:v>7.2999999999999995E-2</c:v>
                </c:pt>
                <c:pt idx="10">
                  <c:v>7.0999999999999994E-2</c:v>
                </c:pt>
              </c:numCache>
            </c:numRef>
          </c:xVal>
          <c:yVal>
            <c:numRef>
              <c:f>'anion data Oct 18, 2024'!$P$19:$P$29</c:f>
              <c:numCache>
                <c:formatCode>General</c:formatCode>
                <c:ptCount val="11"/>
                <c:pt idx="0">
                  <c:v>6.6669999999999993E-2</c:v>
                </c:pt>
                <c:pt idx="1">
                  <c:v>6.6669999999999993E-2</c:v>
                </c:pt>
                <c:pt idx="3">
                  <c:v>0.1</c:v>
                </c:pt>
                <c:pt idx="6">
                  <c:v>0.2</c:v>
                </c:pt>
                <c:pt idx="7">
                  <c:v>0.2</c:v>
                </c:pt>
                <c:pt idx="9">
                  <c:v>0.4</c:v>
                </c:pt>
                <c:pt idx="10">
                  <c:v>0.4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C9-4E4C-91DD-CB7CCE7AD1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928896"/>
        <c:axId val="120952704"/>
      </c:scatterChart>
      <c:valAx>
        <c:axId val="120928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0952704"/>
        <c:crosses val="autoZero"/>
        <c:crossBetween val="midCat"/>
      </c:valAx>
      <c:valAx>
        <c:axId val="120952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092889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NO3 (ug/L)</a:t>
            </a:r>
            <a:r>
              <a:rPr lang="en-US" sz="1400" baseline="0"/>
              <a:t> mid October 18</a:t>
            </a:r>
            <a:r>
              <a:rPr lang="en-US" sz="1400"/>
              <a:t>, 2024</a:t>
            </a:r>
          </a:p>
        </c:rich>
      </c:tx>
      <c:layout>
        <c:manualLayout>
          <c:xMode val="edge"/>
          <c:yMode val="edge"/>
          <c:x val="0.20761425170690873"/>
          <c:y val="4.181193567020339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9255238444031697E-2"/>
          <c:y val="0.29266298609225572"/>
          <c:w val="0.60524576869751745"/>
          <c:h val="0.52303315533834138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'anion data Oct 18, 2024'!$P$33</c:f>
              <c:strCache>
                <c:ptCount val="1"/>
                <c:pt idx="0">
                  <c:v>NO3 (mg/L)</c:v>
                </c:pt>
              </c:strCache>
            </c:strRef>
          </c:tx>
          <c:spPr>
            <a:ln w="19050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5.5503439976979624E-2"/>
                  <c:y val="-0.11458095135368353"/>
                </c:manualLayout>
              </c:layout>
              <c:numFmt formatCode="0.0000E+00" sourceLinked="0"/>
            </c:trendlineLbl>
          </c:trendline>
          <c:xVal>
            <c:numRef>
              <c:f>'anion data Oct 18, 2024'!$O$34:$O$39</c:f>
              <c:numCache>
                <c:formatCode>General</c:formatCode>
                <c:ptCount val="6"/>
                <c:pt idx="0">
                  <c:v>7.2999999999999995E-2</c:v>
                </c:pt>
                <c:pt idx="1">
                  <c:v>7.0999999999999994E-2</c:v>
                </c:pt>
                <c:pt idx="2">
                  <c:v>0.16700000000000001</c:v>
                </c:pt>
                <c:pt idx="3">
                  <c:v>0.16800000000000001</c:v>
                </c:pt>
                <c:pt idx="4">
                  <c:v>0.33900000000000002</c:v>
                </c:pt>
                <c:pt idx="5">
                  <c:v>0.35</c:v>
                </c:pt>
              </c:numCache>
            </c:numRef>
          </c:xVal>
          <c:yVal>
            <c:numRef>
              <c:f>'anion data Oct 18, 2024'!$P$34:$P$39</c:f>
              <c:numCache>
                <c:formatCode>General</c:formatCode>
                <c:ptCount val="6"/>
                <c:pt idx="0">
                  <c:v>0.4</c:v>
                </c:pt>
                <c:pt idx="1">
                  <c:v>0.4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543-4FB6-873B-A72A3D4B2E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928896"/>
        <c:axId val="120952704"/>
      </c:scatterChart>
      <c:valAx>
        <c:axId val="120928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0952704"/>
        <c:crosses val="autoZero"/>
        <c:crossBetween val="midCat"/>
      </c:valAx>
      <c:valAx>
        <c:axId val="120952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092889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NO3 (ug/L)</a:t>
            </a:r>
            <a:r>
              <a:rPr lang="en-US" sz="1400" baseline="0"/>
              <a:t> high October 18</a:t>
            </a:r>
            <a:r>
              <a:rPr lang="en-US" sz="1400"/>
              <a:t>, 2024</a:t>
            </a:r>
          </a:p>
        </c:rich>
      </c:tx>
      <c:layout>
        <c:manualLayout>
          <c:xMode val="edge"/>
          <c:yMode val="edge"/>
          <c:x val="0.20761425170690873"/>
          <c:y val="4.181193567020339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9255238444031697E-2"/>
          <c:y val="0.29266298609225572"/>
          <c:w val="0.60524576869751745"/>
          <c:h val="0.52303315533834138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'anion data Oct 18, 2024'!$P$44</c:f>
              <c:strCache>
                <c:ptCount val="1"/>
                <c:pt idx="0">
                  <c:v>NO3 (mg/L)</c:v>
                </c:pt>
              </c:strCache>
            </c:strRef>
          </c:tx>
          <c:spPr>
            <a:ln w="19050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5.5503439976979624E-2"/>
                  <c:y val="-0.11458095135368353"/>
                </c:manualLayout>
              </c:layout>
              <c:numFmt formatCode="0.0000E+00" sourceLinked="0"/>
            </c:trendlineLbl>
          </c:trendline>
          <c:xVal>
            <c:numRef>
              <c:f>'anion data Oct 18, 2024'!$O$45:$O$50</c:f>
              <c:numCache>
                <c:formatCode>General</c:formatCode>
                <c:ptCount val="6"/>
                <c:pt idx="0">
                  <c:v>0.33900000000000002</c:v>
                </c:pt>
                <c:pt idx="1">
                  <c:v>0.35</c:v>
                </c:pt>
                <c:pt idx="2">
                  <c:v>0.88700000000000001</c:v>
                </c:pt>
                <c:pt idx="3">
                  <c:v>0.90800000000000003</c:v>
                </c:pt>
                <c:pt idx="4">
                  <c:v>1.9119999999999999</c:v>
                </c:pt>
                <c:pt idx="5">
                  <c:v>1.946</c:v>
                </c:pt>
              </c:numCache>
            </c:numRef>
          </c:xVal>
          <c:yVal>
            <c:numRef>
              <c:f>'anion data Oct 18, 2024'!$P$45:$P$50</c:f>
              <c:numCache>
                <c:formatCode>General</c:formatCode>
                <c:ptCount val="6"/>
                <c:pt idx="0">
                  <c:v>2</c:v>
                </c:pt>
                <c:pt idx="1">
                  <c:v>2</c:v>
                </c:pt>
                <c:pt idx="2">
                  <c:v>5</c:v>
                </c:pt>
                <c:pt idx="3">
                  <c:v>5</c:v>
                </c:pt>
                <c:pt idx="4">
                  <c:v>10</c:v>
                </c:pt>
                <c:pt idx="5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02-4EDE-B9C7-9E1245CB2F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928896"/>
        <c:axId val="120952704"/>
      </c:scatterChart>
      <c:valAx>
        <c:axId val="120928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0952704"/>
        <c:crosses val="autoZero"/>
        <c:crossBetween val="midCat"/>
      </c:valAx>
      <c:valAx>
        <c:axId val="120952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092889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Cl (ug/L)</a:t>
            </a:r>
            <a:r>
              <a:rPr lang="en-US" sz="1400" baseline="0"/>
              <a:t> low October 18</a:t>
            </a:r>
            <a:r>
              <a:rPr lang="en-US" sz="1400"/>
              <a:t>, 2024</a:t>
            </a:r>
          </a:p>
        </c:rich>
      </c:tx>
      <c:layout>
        <c:manualLayout>
          <c:xMode val="edge"/>
          <c:yMode val="edge"/>
          <c:x val="0.20761425170690873"/>
          <c:y val="4.181193567020339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9255238444031697E-2"/>
          <c:y val="0.29266298609225572"/>
          <c:w val="0.60524576869751745"/>
          <c:h val="0.52303315533834138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'anion data Oct 18, 2024'!$AQ$18</c:f>
              <c:strCache>
                <c:ptCount val="1"/>
                <c:pt idx="0">
                  <c:v>Cl (mg/L)</c:v>
                </c:pt>
              </c:strCache>
            </c:strRef>
          </c:tx>
          <c:spPr>
            <a:ln w="19050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5.5503439976979624E-2"/>
                  <c:y val="-0.11458095135368353"/>
                </c:manualLayout>
              </c:layout>
              <c:numFmt formatCode="0.0000E+00" sourceLinked="0"/>
            </c:trendlineLbl>
          </c:trendline>
          <c:xVal>
            <c:numRef>
              <c:f>'anion data Oct 18, 2024'!$AP$19:$AP$28</c:f>
              <c:numCache>
                <c:formatCode>General</c:formatCode>
                <c:ptCount val="10"/>
                <c:pt idx="0">
                  <c:v>3.2000000000000001E-2</c:v>
                </c:pt>
                <c:pt idx="1">
                  <c:v>4.3999999999999997E-2</c:v>
                </c:pt>
                <c:pt idx="2">
                  <c:v>4.8000000000000001E-2</c:v>
                </c:pt>
                <c:pt idx="3">
                  <c:v>9.0999999999999998E-2</c:v>
                </c:pt>
                <c:pt idx="4">
                  <c:v>9.1999999999999998E-2</c:v>
                </c:pt>
                <c:pt idx="5">
                  <c:v>9.4E-2</c:v>
                </c:pt>
                <c:pt idx="6">
                  <c:v>0.189</c:v>
                </c:pt>
                <c:pt idx="7">
                  <c:v>0.187</c:v>
                </c:pt>
                <c:pt idx="8">
                  <c:v>0.182</c:v>
                </c:pt>
              </c:numCache>
            </c:numRef>
          </c:xVal>
          <c:yVal>
            <c:numRef>
              <c:f>'anion data Oct 18, 2024'!$AQ$19:$AQ$28</c:f>
              <c:numCache>
                <c:formatCode>General</c:formatCode>
                <c:ptCount val="10"/>
                <c:pt idx="0">
                  <c:v>0.1</c:v>
                </c:pt>
                <c:pt idx="1">
                  <c:v>0.15</c:v>
                </c:pt>
                <c:pt idx="2">
                  <c:v>0.15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A-44F1-A7E3-D47E5F41BE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928896"/>
        <c:axId val="120952704"/>
      </c:scatterChart>
      <c:valAx>
        <c:axId val="120928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0952704"/>
        <c:crosses val="autoZero"/>
        <c:crossBetween val="midCat"/>
      </c:valAx>
      <c:valAx>
        <c:axId val="120952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092889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Cl (ug/L)</a:t>
            </a:r>
            <a:r>
              <a:rPr lang="en-US" sz="1400" baseline="0"/>
              <a:t> high October 18</a:t>
            </a:r>
            <a:r>
              <a:rPr lang="en-US" sz="1400"/>
              <a:t>, 2024</a:t>
            </a:r>
          </a:p>
        </c:rich>
      </c:tx>
      <c:layout>
        <c:manualLayout>
          <c:xMode val="edge"/>
          <c:yMode val="edge"/>
          <c:x val="0.20761425170690873"/>
          <c:y val="4.181193567020339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9255238444031697E-2"/>
          <c:y val="0.29266298609225572"/>
          <c:w val="0.60524576869751745"/>
          <c:h val="0.52303315533834138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'anion data Oct 18, 2024'!$AQ$33</c:f>
              <c:strCache>
                <c:ptCount val="1"/>
                <c:pt idx="0">
                  <c:v>Cl (mg/L)</c:v>
                </c:pt>
              </c:strCache>
            </c:strRef>
          </c:tx>
          <c:spPr>
            <a:ln w="19050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5.5503439976979624E-2"/>
                  <c:y val="-0.11458095135368353"/>
                </c:manualLayout>
              </c:layout>
              <c:numFmt formatCode="0.0000E+00" sourceLinked="0"/>
            </c:trendlineLbl>
          </c:trendline>
          <c:xVal>
            <c:numRef>
              <c:f>'anion data Oct 18, 2024'!$AP$34:$AP$42</c:f>
              <c:numCache>
                <c:formatCode>General</c:formatCode>
                <c:ptCount val="9"/>
                <c:pt idx="0">
                  <c:v>0.189</c:v>
                </c:pt>
                <c:pt idx="1">
                  <c:v>0.187</c:v>
                </c:pt>
                <c:pt idx="2">
                  <c:v>0.182</c:v>
                </c:pt>
                <c:pt idx="3">
                  <c:v>0.498</c:v>
                </c:pt>
                <c:pt idx="4">
                  <c:v>0.502</c:v>
                </c:pt>
                <c:pt idx="5">
                  <c:v>1.0489999999999999</c:v>
                </c:pt>
                <c:pt idx="6">
                  <c:v>1.038</c:v>
                </c:pt>
                <c:pt idx="7">
                  <c:v>2.706</c:v>
                </c:pt>
                <c:pt idx="8">
                  <c:v>2.7559999999999998</c:v>
                </c:pt>
              </c:numCache>
            </c:numRef>
          </c:xVal>
          <c:yVal>
            <c:numRef>
              <c:f>'anion data Oct 18, 2024'!$AQ$34:$AQ$42</c:f>
              <c:numCache>
                <c:formatCode>General</c:formatCode>
                <c:ptCount val="9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1.5</c:v>
                </c:pt>
                <c:pt idx="4">
                  <c:v>1.5</c:v>
                </c:pt>
                <c:pt idx="5">
                  <c:v>3</c:v>
                </c:pt>
                <c:pt idx="6">
                  <c:v>3</c:v>
                </c:pt>
                <c:pt idx="7">
                  <c:v>7.5</c:v>
                </c:pt>
                <c:pt idx="8">
                  <c:v>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06-467B-897F-F26A23D030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928896"/>
        <c:axId val="120952704"/>
      </c:scatterChart>
      <c:valAx>
        <c:axId val="120928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0952704"/>
        <c:crosses val="autoZero"/>
        <c:crossBetween val="midCat"/>
      </c:valAx>
      <c:valAx>
        <c:axId val="120952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092889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SO4 (ug/L)</a:t>
            </a:r>
            <a:r>
              <a:rPr lang="en-US" sz="1400" baseline="0"/>
              <a:t> low October 18</a:t>
            </a:r>
            <a:r>
              <a:rPr lang="en-US" sz="1400"/>
              <a:t>, 2024</a:t>
            </a:r>
          </a:p>
        </c:rich>
      </c:tx>
      <c:layout>
        <c:manualLayout>
          <c:xMode val="edge"/>
          <c:yMode val="edge"/>
          <c:x val="0.21758102911554658"/>
          <c:y val="4.1811864264297935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9255238444031697E-2"/>
          <c:y val="0.29266298609225572"/>
          <c:w val="0.60524576869751745"/>
          <c:h val="0.52303315533834138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'anion data Oct 18, 2024'!$BQ$25</c:f>
              <c:strCache>
                <c:ptCount val="1"/>
                <c:pt idx="0">
                  <c:v>SO4 (mg/L)</c:v>
                </c:pt>
              </c:strCache>
            </c:strRef>
          </c:tx>
          <c:spPr>
            <a:ln w="19050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5.5503439976979624E-2"/>
                  <c:y val="-0.11458095135368353"/>
                </c:manualLayout>
              </c:layout>
              <c:numFmt formatCode="0.0000E+00" sourceLinked="0"/>
            </c:trendlineLbl>
          </c:trendline>
          <c:xVal>
            <c:numRef>
              <c:f>'anion data Oct 18, 2024'!$BP$26:$BP$31</c:f>
              <c:numCache>
                <c:formatCode>General</c:formatCode>
                <c:ptCount val="6"/>
                <c:pt idx="0">
                  <c:v>8.2000000000000003E-2</c:v>
                </c:pt>
                <c:pt idx="1">
                  <c:v>7.3999999999999996E-2</c:v>
                </c:pt>
                <c:pt idx="2">
                  <c:v>0.13500000000000001</c:v>
                </c:pt>
                <c:pt idx="3">
                  <c:v>0.13800000000000001</c:v>
                </c:pt>
                <c:pt idx="4">
                  <c:v>0.26900000000000002</c:v>
                </c:pt>
                <c:pt idx="5">
                  <c:v>0.621</c:v>
                </c:pt>
              </c:numCache>
            </c:numRef>
          </c:xVal>
          <c:yVal>
            <c:numRef>
              <c:f>'anion data Oct 18, 2024'!$BQ$26:$BQ$31</c:f>
              <c:numCache>
                <c:formatCode>General</c:formatCode>
                <c:ptCount val="6"/>
                <c:pt idx="0">
                  <c:v>0.2</c:v>
                </c:pt>
                <c:pt idx="1">
                  <c:v>0.2</c:v>
                </c:pt>
                <c:pt idx="2">
                  <c:v>0.4</c:v>
                </c:pt>
                <c:pt idx="3">
                  <c:v>0.4</c:v>
                </c:pt>
                <c:pt idx="4">
                  <c:v>0.8</c:v>
                </c:pt>
                <c:pt idx="5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3F8-4C4E-8A92-FF7D2C52F9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928896"/>
        <c:axId val="120952704"/>
      </c:scatterChart>
      <c:valAx>
        <c:axId val="120928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0952704"/>
        <c:crosses val="autoZero"/>
        <c:crossBetween val="midCat"/>
      </c:valAx>
      <c:valAx>
        <c:axId val="120952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092889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SO4 (ug/L)</a:t>
            </a:r>
            <a:r>
              <a:rPr lang="en-US" sz="1400" baseline="0"/>
              <a:t> high October 18</a:t>
            </a:r>
            <a:r>
              <a:rPr lang="en-US" sz="1400"/>
              <a:t>, 2024</a:t>
            </a:r>
          </a:p>
        </c:rich>
      </c:tx>
      <c:layout>
        <c:manualLayout>
          <c:xMode val="edge"/>
          <c:yMode val="edge"/>
          <c:x val="0.21758102911554658"/>
          <c:y val="4.1811864264297935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9255238444031697E-2"/>
          <c:y val="0.29266298609225572"/>
          <c:w val="0.60524576869751745"/>
          <c:h val="0.52303315533834138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'anion data Oct 18, 2024'!$BQ$34</c:f>
              <c:strCache>
                <c:ptCount val="1"/>
                <c:pt idx="0">
                  <c:v>SO4 (mg/L)</c:v>
                </c:pt>
              </c:strCache>
            </c:strRef>
          </c:tx>
          <c:spPr>
            <a:ln w="19050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5.5503439976979624E-2"/>
                  <c:y val="-0.11458095135368353"/>
                </c:manualLayout>
              </c:layout>
              <c:numFmt formatCode="0.0000E+00" sourceLinked="0"/>
            </c:trendlineLbl>
          </c:trendline>
          <c:xVal>
            <c:numRef>
              <c:f>'anion data Oct 18, 2024'!$BP$35:$BP$41</c:f>
              <c:numCache>
                <c:formatCode>General</c:formatCode>
                <c:ptCount val="7"/>
                <c:pt idx="0">
                  <c:v>0.621</c:v>
                </c:pt>
                <c:pt idx="1">
                  <c:v>1.4159999999999999</c:v>
                </c:pt>
                <c:pt idx="2">
                  <c:v>1.284</c:v>
                </c:pt>
                <c:pt idx="3">
                  <c:v>3.2109999999999999</c:v>
                </c:pt>
                <c:pt idx="4">
                  <c:v>3.2839999999999998</c:v>
                </c:pt>
                <c:pt idx="5">
                  <c:v>6.4779999999999998</c:v>
                </c:pt>
                <c:pt idx="6">
                  <c:v>6.4050000000000002</c:v>
                </c:pt>
              </c:numCache>
            </c:numRef>
          </c:xVal>
          <c:yVal>
            <c:numRef>
              <c:f>'anion data Oct 18, 2024'!$BQ$35:$BQ$41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4</c:v>
                </c:pt>
                <c:pt idx="3">
                  <c:v>10</c:v>
                </c:pt>
                <c:pt idx="4">
                  <c:v>10</c:v>
                </c:pt>
                <c:pt idx="5">
                  <c:v>20</c:v>
                </c:pt>
                <c:pt idx="6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29B-4FAA-A2D4-F9E8975332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928896"/>
        <c:axId val="120952704"/>
      </c:scatterChart>
      <c:valAx>
        <c:axId val="120928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0952704"/>
        <c:crosses val="autoZero"/>
        <c:crossBetween val="midCat"/>
      </c:valAx>
      <c:valAx>
        <c:axId val="120952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092889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NO2 (ug/L)</a:t>
            </a:r>
            <a:r>
              <a:rPr lang="en-US" sz="1400" baseline="0"/>
              <a:t> low October 18</a:t>
            </a:r>
            <a:r>
              <a:rPr lang="en-US" sz="1400"/>
              <a:t>, 2024</a:t>
            </a:r>
          </a:p>
        </c:rich>
      </c:tx>
      <c:layout>
        <c:manualLayout>
          <c:xMode val="edge"/>
          <c:yMode val="edge"/>
          <c:x val="0.21758102911554658"/>
          <c:y val="4.1811864264297935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9255238444031697E-2"/>
          <c:y val="0.29266298609225572"/>
          <c:w val="0.60524576869751745"/>
          <c:h val="0.52303315533834138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'anion data Oct 18, 2024'!$CO$24</c:f>
              <c:strCache>
                <c:ptCount val="1"/>
                <c:pt idx="0">
                  <c:v>NO2 (mg/L)</c:v>
                </c:pt>
              </c:strCache>
            </c:strRef>
          </c:tx>
          <c:spPr>
            <a:ln w="19050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5.5503439976979624E-2"/>
                  <c:y val="-0.11458095135368353"/>
                </c:manualLayout>
              </c:layout>
              <c:numFmt formatCode="0.0000E+00" sourceLinked="0"/>
            </c:trendlineLbl>
          </c:trendline>
          <c:xVal>
            <c:numRef>
              <c:f>'anion data Oct 18, 2024'!$CN$25:$CN$34</c:f>
              <c:numCache>
                <c:formatCode>General</c:formatCode>
                <c:ptCount val="10"/>
                <c:pt idx="0">
                  <c:v>5.0000000000000001E-3</c:v>
                </c:pt>
                <c:pt idx="1">
                  <c:v>8.0000000000000002E-3</c:v>
                </c:pt>
                <c:pt idx="2">
                  <c:v>8.0000000000000002E-3</c:v>
                </c:pt>
                <c:pt idx="3">
                  <c:v>1.7999999999999999E-2</c:v>
                </c:pt>
                <c:pt idx="4">
                  <c:v>3.5999999999999997E-2</c:v>
                </c:pt>
                <c:pt idx="5">
                  <c:v>9.4E-2</c:v>
                </c:pt>
                <c:pt idx="6">
                  <c:v>8.9999999999999993E-3</c:v>
                </c:pt>
                <c:pt idx="7">
                  <c:v>1.7999999999999999E-2</c:v>
                </c:pt>
                <c:pt idx="8">
                  <c:v>3.5000000000000003E-2</c:v>
                </c:pt>
                <c:pt idx="9">
                  <c:v>9.2999999999999999E-2</c:v>
                </c:pt>
              </c:numCache>
            </c:numRef>
          </c:xVal>
          <c:yVal>
            <c:numRef>
              <c:f>'anion data Oct 18, 2024'!$CO$25:$CO$34</c:f>
              <c:numCache>
                <c:formatCode>General</c:formatCode>
                <c:ptCount val="10"/>
                <c:pt idx="0">
                  <c:v>3.3329999999999999E-2</c:v>
                </c:pt>
                <c:pt idx="1">
                  <c:v>0.05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  <c:pt idx="5">
                  <c:v>0.5</c:v>
                </c:pt>
                <c:pt idx="6">
                  <c:v>0.05</c:v>
                </c:pt>
                <c:pt idx="7">
                  <c:v>0.1</c:v>
                </c:pt>
                <c:pt idx="8">
                  <c:v>0.2</c:v>
                </c:pt>
                <c:pt idx="9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28-4C7D-9683-5C877556DF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928896"/>
        <c:axId val="120952704"/>
      </c:scatterChart>
      <c:valAx>
        <c:axId val="120928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0952704"/>
        <c:crosses val="autoZero"/>
        <c:crossBetween val="midCat"/>
      </c:valAx>
      <c:valAx>
        <c:axId val="120952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092889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17</xdr:row>
      <xdr:rowOff>0</xdr:rowOff>
    </xdr:from>
    <xdr:to>
      <xdr:col>25</xdr:col>
      <xdr:colOff>165100</xdr:colOff>
      <xdr:row>26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8E2772-8544-4EB6-81FF-D58A5A08AA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19050</xdr:colOff>
      <xdr:row>30</xdr:row>
      <xdr:rowOff>184150</xdr:rowOff>
    </xdr:from>
    <xdr:to>
      <xdr:col>25</xdr:col>
      <xdr:colOff>184150</xdr:colOff>
      <xdr:row>39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EE82FA0-FCFD-478B-9669-D57A1DAD05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577850</xdr:colOff>
      <xdr:row>42</xdr:row>
      <xdr:rowOff>25400</xdr:rowOff>
    </xdr:from>
    <xdr:to>
      <xdr:col>25</xdr:col>
      <xdr:colOff>133350</xdr:colOff>
      <xdr:row>51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786F322-C64F-4E8B-BAE0-1EFD49BCE1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46</xdr:col>
      <xdr:colOff>0</xdr:colOff>
      <xdr:row>17</xdr:row>
      <xdr:rowOff>0</xdr:rowOff>
    </xdr:from>
    <xdr:to>
      <xdr:col>52</xdr:col>
      <xdr:colOff>165100</xdr:colOff>
      <xdr:row>26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A3E1361-994A-4B75-B447-B9BE0B8198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46</xdr:col>
      <xdr:colOff>0</xdr:colOff>
      <xdr:row>29</xdr:row>
      <xdr:rowOff>0</xdr:rowOff>
    </xdr:from>
    <xdr:to>
      <xdr:col>52</xdr:col>
      <xdr:colOff>165100</xdr:colOff>
      <xdr:row>38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BC45622-C7A4-409F-9134-B7CB560F1F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71</xdr:col>
      <xdr:colOff>533400</xdr:colOff>
      <xdr:row>24</xdr:row>
      <xdr:rowOff>19050</xdr:rowOff>
    </xdr:from>
    <xdr:to>
      <xdr:col>78</xdr:col>
      <xdr:colOff>88900</xdr:colOff>
      <xdr:row>33</xdr:row>
      <xdr:rowOff>12700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72D79B2-F9E9-4A27-B197-040414FEE6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72</xdr:col>
      <xdr:colOff>0</xdr:colOff>
      <xdr:row>34</xdr:row>
      <xdr:rowOff>0</xdr:rowOff>
    </xdr:from>
    <xdr:to>
      <xdr:col>78</xdr:col>
      <xdr:colOff>165100</xdr:colOff>
      <xdr:row>43</xdr:row>
      <xdr:rowOff>6350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54ABE8E-96EB-437F-9D51-DEFF39AF12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96</xdr:col>
      <xdr:colOff>0</xdr:colOff>
      <xdr:row>22</xdr:row>
      <xdr:rowOff>0</xdr:rowOff>
    </xdr:from>
    <xdr:to>
      <xdr:col>102</xdr:col>
      <xdr:colOff>165100</xdr:colOff>
      <xdr:row>30</xdr:row>
      <xdr:rowOff>190500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50066D3-DC36-4765-9C3B-526BD8C1B1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pnnl-my.sharepoint.com/personal/tom_resch_pnnl_gov/Documents/Documents/Data/Sophia's%20Stuff%202024/Maggi's_Yakima_River_water_results_Oct_4_2024.xlsx" TargetMode="External"/><Relationship Id="rId1" Type="http://schemas.openxmlformats.org/officeDocument/2006/relationships/externalLinkPath" Target="Maggi's_Yakima_River_water_results_Oct_4_20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July 2, 2024 NO3 data"/>
      <sheetName val="July 1, 2024 NO3 data"/>
    </sheetNames>
    <sheetDataSet>
      <sheetData sheetId="0">
        <row r="18">
          <cell r="P18" t="str">
            <v>NO3 (mg/L)</v>
          </cell>
        </row>
        <row r="19">
          <cell r="O19">
            <v>0.19700000000000001</v>
          </cell>
          <cell r="P19">
            <v>1</v>
          </cell>
        </row>
        <row r="20">
          <cell r="O20">
            <v>0.2</v>
          </cell>
          <cell r="P20">
            <v>1</v>
          </cell>
        </row>
        <row r="21">
          <cell r="O21">
            <v>0.95799999999999996</v>
          </cell>
          <cell r="P21">
            <v>5</v>
          </cell>
        </row>
        <row r="22">
          <cell r="O22">
            <v>2.0670000000000002</v>
          </cell>
          <cell r="P22">
            <v>10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2B2BF-8062-4FBA-9B75-2664D105AC47}">
  <dimension ref="A1:F57"/>
  <sheetViews>
    <sheetView tabSelected="1" workbookViewId="0"/>
  </sheetViews>
  <sheetFormatPr defaultRowHeight="14.5" x14ac:dyDescent="0.35"/>
  <cols>
    <col min="1" max="1" width="21.453125" bestFit="1" customWidth="1"/>
  </cols>
  <sheetData>
    <row r="1" spans="1:6" x14ac:dyDescent="0.35">
      <c r="A1" s="7" t="s">
        <v>181</v>
      </c>
    </row>
    <row r="2" spans="1:6" ht="15.5" x14ac:dyDescent="0.35">
      <c r="A2" s="10">
        <v>45586</v>
      </c>
      <c r="B2" s="9"/>
      <c r="C2" s="9"/>
      <c r="D2" s="9"/>
      <c r="E2" s="9"/>
      <c r="F2" s="9"/>
    </row>
    <row r="3" spans="1:6" ht="15.5" x14ac:dyDescent="0.35">
      <c r="A3" s="9"/>
      <c r="B3" s="9"/>
      <c r="C3" s="9"/>
      <c r="D3" s="9"/>
      <c r="E3" s="9"/>
      <c r="F3" s="9"/>
    </row>
    <row r="4" spans="1:6" ht="16" thickBot="1" x14ac:dyDescent="0.4">
      <c r="A4" s="8" t="s">
        <v>0</v>
      </c>
      <c r="B4" s="8" t="s">
        <v>52</v>
      </c>
      <c r="C4" s="8" t="s">
        <v>53</v>
      </c>
      <c r="D4" s="8" t="s">
        <v>67</v>
      </c>
      <c r="E4" s="8" t="s">
        <v>50</v>
      </c>
      <c r="F4" s="9"/>
    </row>
    <row r="5" spans="1:6" ht="15.5" x14ac:dyDescent="0.35">
      <c r="A5" s="9" t="s">
        <v>99</v>
      </c>
      <c r="B5" s="40">
        <v>0.27180099999999996</v>
      </c>
      <c r="C5" s="40">
        <v>0.40634119999999996</v>
      </c>
      <c r="D5" s="40" t="s">
        <v>179</v>
      </c>
      <c r="E5" s="40" t="s">
        <v>169</v>
      </c>
      <c r="F5" s="9"/>
    </row>
    <row r="6" spans="1:6" ht="15.5" x14ac:dyDescent="0.35">
      <c r="A6" s="9" t="s">
        <v>114</v>
      </c>
      <c r="B6" s="40">
        <v>0.32332899999999998</v>
      </c>
      <c r="C6" s="40">
        <v>0.50540720000000006</v>
      </c>
      <c r="D6" s="40" t="s">
        <v>179</v>
      </c>
      <c r="E6" s="40" t="s">
        <v>169</v>
      </c>
      <c r="F6" s="9"/>
    </row>
    <row r="7" spans="1:6" ht="15.5" x14ac:dyDescent="0.35">
      <c r="A7" s="9" t="s">
        <v>115</v>
      </c>
      <c r="B7" s="40">
        <v>0.60995350000000004</v>
      </c>
      <c r="C7" s="40">
        <v>0.62428639999999991</v>
      </c>
      <c r="D7" s="40" t="s">
        <v>179</v>
      </c>
      <c r="E7" s="40" t="s">
        <v>169</v>
      </c>
      <c r="F7" s="9"/>
    </row>
    <row r="8" spans="1:6" ht="15.5" x14ac:dyDescent="0.35">
      <c r="A8" s="9" t="s">
        <v>116</v>
      </c>
      <c r="B8" s="40">
        <v>0.58740999999999999</v>
      </c>
      <c r="C8" s="40">
        <v>0.60777540000000008</v>
      </c>
      <c r="D8" s="40">
        <v>3.2674599999999998E-2</v>
      </c>
      <c r="E8" s="40">
        <v>0.15612820000000002</v>
      </c>
      <c r="F8" s="9"/>
    </row>
    <row r="9" spans="1:6" ht="15.5" x14ac:dyDescent="0.35">
      <c r="A9" s="9" t="s">
        <v>117</v>
      </c>
      <c r="B9" s="40">
        <v>2.2853334999999997</v>
      </c>
      <c r="C9" s="40">
        <v>1.0238526000000001</v>
      </c>
      <c r="D9" s="40" t="s">
        <v>179</v>
      </c>
      <c r="E9" s="40" t="s">
        <v>169</v>
      </c>
      <c r="F9" s="9"/>
    </row>
    <row r="10" spans="1:6" ht="15.5" x14ac:dyDescent="0.35">
      <c r="A10" s="9" t="s">
        <v>118</v>
      </c>
      <c r="B10" s="40">
        <v>1.0489199999999999</v>
      </c>
      <c r="C10" s="40">
        <v>0.7563744</v>
      </c>
      <c r="D10" s="40" t="s">
        <v>179</v>
      </c>
      <c r="E10" s="40" t="s">
        <v>169</v>
      </c>
      <c r="F10" s="9"/>
    </row>
    <row r="11" spans="1:6" ht="15.5" x14ac:dyDescent="0.35">
      <c r="A11" s="9" t="s">
        <v>119</v>
      </c>
      <c r="B11" s="40">
        <v>0.93799449999999995</v>
      </c>
      <c r="C11" s="40">
        <v>0.66391279999999997</v>
      </c>
      <c r="D11" s="40" t="s">
        <v>179</v>
      </c>
      <c r="E11" s="40" t="s">
        <v>169</v>
      </c>
      <c r="F11" s="9"/>
    </row>
    <row r="12" spans="1:6" ht="15.5" x14ac:dyDescent="0.35">
      <c r="A12" s="9" t="s">
        <v>120</v>
      </c>
      <c r="B12" s="40">
        <v>0.542323</v>
      </c>
      <c r="C12" s="40">
        <v>0.71674799999999994</v>
      </c>
      <c r="D12" s="40" t="s">
        <v>179</v>
      </c>
      <c r="E12" s="40" t="s">
        <v>169</v>
      </c>
      <c r="F12" s="9"/>
    </row>
    <row r="13" spans="1:6" ht="15.5" x14ac:dyDescent="0.35">
      <c r="A13" s="9" t="s">
        <v>121</v>
      </c>
      <c r="B13" s="40">
        <v>2.114887</v>
      </c>
      <c r="C13" s="40">
        <v>1.195567</v>
      </c>
      <c r="D13" s="40" t="s">
        <v>179</v>
      </c>
      <c r="E13" s="40" t="s">
        <v>169</v>
      </c>
      <c r="F13" s="9"/>
    </row>
    <row r="14" spans="1:6" ht="15.5" x14ac:dyDescent="0.35">
      <c r="A14" s="9" t="s">
        <v>122</v>
      </c>
      <c r="B14" s="40">
        <v>0.44892850000000001</v>
      </c>
      <c r="C14" s="40">
        <v>0.52852259999999995</v>
      </c>
      <c r="D14" s="40" t="s">
        <v>179</v>
      </c>
      <c r="E14" s="40" t="s">
        <v>169</v>
      </c>
      <c r="F14" s="9"/>
    </row>
    <row r="15" spans="1:6" ht="15.5" x14ac:dyDescent="0.35">
      <c r="A15" s="9" t="s">
        <v>100</v>
      </c>
      <c r="B15" s="40">
        <v>1.7252949999999996</v>
      </c>
      <c r="C15" s="40">
        <v>2.2560659999999997</v>
      </c>
      <c r="D15" s="40" t="s">
        <v>179</v>
      </c>
      <c r="E15" s="40" t="s">
        <v>169</v>
      </c>
      <c r="F15" s="9"/>
    </row>
    <row r="16" spans="1:6" ht="15.5" x14ac:dyDescent="0.35">
      <c r="A16" s="9" t="s">
        <v>123</v>
      </c>
      <c r="B16" s="40">
        <v>2.0526604999999996</v>
      </c>
      <c r="C16" s="40">
        <v>2.8112657999999997</v>
      </c>
      <c r="D16" s="40" t="s">
        <v>179</v>
      </c>
      <c r="E16" s="40" t="s">
        <v>169</v>
      </c>
      <c r="F16" s="9"/>
    </row>
    <row r="17" spans="1:6" ht="15.5" x14ac:dyDescent="0.35">
      <c r="A17" s="9" t="s">
        <v>124</v>
      </c>
      <c r="B17" s="40">
        <v>1.411457</v>
      </c>
      <c r="C17" s="40">
        <v>1.1361273999999999</v>
      </c>
      <c r="D17" s="40" t="s">
        <v>179</v>
      </c>
      <c r="E17" s="40">
        <v>0.26330300000000006</v>
      </c>
      <c r="F17" s="9"/>
    </row>
    <row r="18" spans="1:6" ht="15.5" x14ac:dyDescent="0.35">
      <c r="A18" s="9" t="s">
        <v>125</v>
      </c>
      <c r="B18" s="40">
        <v>1.9687899999999998</v>
      </c>
      <c r="C18" s="40">
        <v>2.5804524</v>
      </c>
      <c r="D18" s="40" t="s">
        <v>179</v>
      </c>
      <c r="E18" s="40" t="s">
        <v>169</v>
      </c>
      <c r="F18" s="9"/>
    </row>
    <row r="19" spans="1:6" ht="15.5" x14ac:dyDescent="0.35">
      <c r="A19" s="9" t="s">
        <v>126</v>
      </c>
      <c r="B19" s="40">
        <v>2.1230034999999998</v>
      </c>
      <c r="C19" s="40">
        <v>6.0177006000000004</v>
      </c>
      <c r="D19" s="40" t="s">
        <v>179</v>
      </c>
      <c r="E19" s="41">
        <v>5.5257800000000003E-2</v>
      </c>
      <c r="F19" s="9" t="s">
        <v>180</v>
      </c>
    </row>
    <row r="20" spans="1:6" ht="15.5" x14ac:dyDescent="0.35">
      <c r="A20" s="9" t="s">
        <v>127</v>
      </c>
      <c r="B20" s="40">
        <v>1.1841949999999999</v>
      </c>
      <c r="C20" s="40">
        <v>1.8956333999999999</v>
      </c>
      <c r="D20" s="40" t="s">
        <v>179</v>
      </c>
      <c r="E20" s="40">
        <v>0.24438980000000005</v>
      </c>
      <c r="F20" s="9"/>
    </row>
    <row r="21" spans="1:6" ht="15.5" x14ac:dyDescent="0.35">
      <c r="A21" s="9" t="s">
        <v>128</v>
      </c>
      <c r="B21" s="40">
        <v>0.60029200000000005</v>
      </c>
      <c r="C21" s="40">
        <v>0.3997368</v>
      </c>
      <c r="D21" s="40" t="s">
        <v>179</v>
      </c>
      <c r="E21" s="40" t="s">
        <v>169</v>
      </c>
      <c r="F21" s="9"/>
    </row>
    <row r="22" spans="1:6" ht="15.5" x14ac:dyDescent="0.35">
      <c r="A22" s="9" t="s">
        <v>129</v>
      </c>
      <c r="B22" s="40">
        <v>0.64215850000000008</v>
      </c>
      <c r="C22" s="40">
        <v>1.0568746</v>
      </c>
      <c r="D22" s="40" t="s">
        <v>179</v>
      </c>
      <c r="E22" s="40" t="s">
        <v>169</v>
      </c>
      <c r="F22" s="9"/>
    </row>
    <row r="23" spans="1:6" ht="15.5" x14ac:dyDescent="0.35">
      <c r="A23" s="9" t="s">
        <v>130</v>
      </c>
      <c r="B23" s="40">
        <v>0.58740999999999999</v>
      </c>
      <c r="C23" s="40">
        <v>1.0965009999999999</v>
      </c>
      <c r="D23" s="40" t="s">
        <v>179</v>
      </c>
      <c r="E23" s="40">
        <v>7.4171000000000015E-2</v>
      </c>
      <c r="F23" s="9"/>
    </row>
    <row r="24" spans="1:6" ht="15.5" x14ac:dyDescent="0.35">
      <c r="A24" s="9" t="s">
        <v>131</v>
      </c>
      <c r="B24" s="40">
        <v>1.2193665</v>
      </c>
      <c r="C24" s="40">
        <v>1.4663474000000001</v>
      </c>
      <c r="D24" s="40" t="s">
        <v>179</v>
      </c>
      <c r="E24" s="41">
        <v>6.1562200000000004E-2</v>
      </c>
      <c r="F24" s="9" t="s">
        <v>170</v>
      </c>
    </row>
    <row r="25" spans="1:6" ht="15.5" x14ac:dyDescent="0.35">
      <c r="A25" s="9" t="s">
        <v>132</v>
      </c>
      <c r="B25" s="40">
        <v>0.60673299999999997</v>
      </c>
      <c r="C25" s="40">
        <v>0.90827559999999996</v>
      </c>
      <c r="D25" s="40" t="s">
        <v>179</v>
      </c>
      <c r="E25" s="40">
        <v>9.9388600000000021E-2</v>
      </c>
      <c r="F25" s="9"/>
    </row>
    <row r="26" spans="1:6" ht="15.5" x14ac:dyDescent="0.35">
      <c r="A26" s="9" t="s">
        <v>101</v>
      </c>
      <c r="B26" s="40">
        <v>1.9714955000000001</v>
      </c>
      <c r="C26" s="40">
        <v>1.7371278000000001</v>
      </c>
      <c r="D26" s="40" t="s">
        <v>179</v>
      </c>
      <c r="E26" s="40">
        <v>0.4398262</v>
      </c>
      <c r="F26" s="9"/>
    </row>
    <row r="27" spans="1:6" ht="15.5" x14ac:dyDescent="0.35">
      <c r="A27" s="9" t="s">
        <v>133</v>
      </c>
      <c r="B27" s="40">
        <v>2.0147834999999996</v>
      </c>
      <c r="C27" s="40">
        <v>1.6248530000000001</v>
      </c>
      <c r="D27" s="40" t="s">
        <v>179</v>
      </c>
      <c r="E27" s="40">
        <v>0.35786900000000005</v>
      </c>
      <c r="F27" s="9"/>
    </row>
    <row r="28" spans="1:6" ht="15.5" x14ac:dyDescent="0.35">
      <c r="A28" s="9" t="s">
        <v>134</v>
      </c>
      <c r="B28" s="40">
        <v>0.97046049999999995</v>
      </c>
      <c r="C28" s="40">
        <v>0.35350599999999999</v>
      </c>
      <c r="D28" s="40" t="s">
        <v>179</v>
      </c>
      <c r="E28" s="40">
        <v>0.13091060000000002</v>
      </c>
      <c r="F28" s="9"/>
    </row>
    <row r="29" spans="1:6" ht="15.5" x14ac:dyDescent="0.35">
      <c r="A29" s="9" t="s">
        <v>135</v>
      </c>
      <c r="B29" s="40">
        <v>1.9742009999999999</v>
      </c>
      <c r="C29" s="40">
        <v>1.6875948000000001</v>
      </c>
      <c r="D29" s="40" t="s">
        <v>179</v>
      </c>
      <c r="E29" s="40">
        <v>0.37678220000000007</v>
      </c>
      <c r="F29" s="9"/>
    </row>
    <row r="30" spans="1:6" ht="15.5" x14ac:dyDescent="0.35">
      <c r="A30" s="9" t="s">
        <v>136</v>
      </c>
      <c r="B30" s="40">
        <v>2.7263299999999995</v>
      </c>
      <c r="C30" s="40">
        <v>1.7008036000000002</v>
      </c>
      <c r="D30" s="40" t="s">
        <v>179</v>
      </c>
      <c r="E30" s="40">
        <v>2.1816708</v>
      </c>
      <c r="F30" s="9"/>
    </row>
    <row r="31" spans="1:6" ht="15.5" x14ac:dyDescent="0.35">
      <c r="A31" s="9" t="s">
        <v>137</v>
      </c>
      <c r="B31" s="40">
        <v>2.9075984999999993</v>
      </c>
      <c r="C31" s="40">
        <v>2.1094682999999996</v>
      </c>
      <c r="D31" s="40" t="s">
        <v>179</v>
      </c>
      <c r="E31" s="40">
        <v>0.2696074</v>
      </c>
      <c r="F31" s="9"/>
    </row>
    <row r="32" spans="1:6" ht="15.5" x14ac:dyDescent="0.35">
      <c r="A32" s="9" t="s">
        <v>138</v>
      </c>
      <c r="B32" s="40">
        <v>2.4909514999999995</v>
      </c>
      <c r="C32" s="40">
        <v>1.9980015999999998</v>
      </c>
      <c r="D32" s="40" t="s">
        <v>179</v>
      </c>
      <c r="E32" s="40">
        <v>0.34526020000000002</v>
      </c>
      <c r="F32" s="9"/>
    </row>
    <row r="33" spans="1:6" ht="15.5" x14ac:dyDescent="0.35">
      <c r="A33" s="9" t="s">
        <v>139</v>
      </c>
      <c r="B33" s="40">
        <v>0.45858999999999994</v>
      </c>
      <c r="C33" s="40">
        <v>1.4300231999999999</v>
      </c>
      <c r="D33" s="40" t="s">
        <v>179</v>
      </c>
      <c r="E33" s="40" t="s">
        <v>169</v>
      </c>
      <c r="F33" s="9"/>
    </row>
    <row r="34" spans="1:6" ht="15.5" x14ac:dyDescent="0.35">
      <c r="A34" s="9" t="s">
        <v>140</v>
      </c>
      <c r="B34" s="40">
        <v>5.1775130000000003</v>
      </c>
      <c r="C34" s="40">
        <v>3.2323442999999998</v>
      </c>
      <c r="D34" s="40" t="s">
        <v>179</v>
      </c>
      <c r="E34" s="40">
        <v>0.9542834</v>
      </c>
      <c r="F34" s="9"/>
    </row>
    <row r="35" spans="1:6" ht="15.5" x14ac:dyDescent="0.35">
      <c r="A35" s="9" t="s">
        <v>141</v>
      </c>
      <c r="B35" s="40">
        <v>2.8372554999999995</v>
      </c>
      <c r="C35" s="40">
        <v>2.8175039999999996</v>
      </c>
      <c r="D35" s="40" t="s">
        <v>179</v>
      </c>
      <c r="E35" s="40">
        <v>0.5280437</v>
      </c>
      <c r="F35" s="9"/>
    </row>
    <row r="36" spans="1:6" ht="15.5" x14ac:dyDescent="0.35">
      <c r="A36" s="9" t="s">
        <v>142</v>
      </c>
      <c r="B36" s="40">
        <v>0.44892850000000001</v>
      </c>
      <c r="C36" s="40">
        <v>1.9121443999999999</v>
      </c>
      <c r="D36" s="40" t="s">
        <v>179</v>
      </c>
      <c r="E36" s="41">
        <v>5.5257800000000017E-2</v>
      </c>
      <c r="F36" s="9" t="s">
        <v>170</v>
      </c>
    </row>
    <row r="37" spans="1:6" ht="15.5" x14ac:dyDescent="0.35">
      <c r="A37" s="9" t="s">
        <v>102</v>
      </c>
      <c r="B37" s="40">
        <v>0.73778749999999993</v>
      </c>
      <c r="C37" s="40">
        <v>0.29406640000000001</v>
      </c>
      <c r="D37" s="40" t="s">
        <v>179</v>
      </c>
      <c r="E37" s="40" t="s">
        <v>169</v>
      </c>
      <c r="F37" s="9"/>
    </row>
    <row r="38" spans="1:6" ht="15.5" x14ac:dyDescent="0.35">
      <c r="A38" s="9" t="s">
        <v>143</v>
      </c>
      <c r="B38" s="40">
        <v>0.74860949999999993</v>
      </c>
      <c r="C38" s="40">
        <v>0.27425320000000003</v>
      </c>
      <c r="D38" s="40" t="s">
        <v>179</v>
      </c>
      <c r="E38" s="40" t="s">
        <v>169</v>
      </c>
      <c r="F38" s="9"/>
    </row>
    <row r="39" spans="1:6" ht="15.5" x14ac:dyDescent="0.35">
      <c r="A39" s="9" t="s">
        <v>144</v>
      </c>
      <c r="B39" s="40">
        <v>1.5764925000000001</v>
      </c>
      <c r="C39" s="40">
        <v>0.29736859999999998</v>
      </c>
      <c r="D39" s="40" t="s">
        <v>179</v>
      </c>
      <c r="E39" s="40">
        <v>0.18765020000000002</v>
      </c>
      <c r="F39" s="9"/>
    </row>
    <row r="40" spans="1:6" ht="15.5" x14ac:dyDescent="0.35">
      <c r="A40" s="9" t="s">
        <v>145</v>
      </c>
      <c r="B40" s="40">
        <v>0.94069999999999987</v>
      </c>
      <c r="C40" s="40">
        <v>0.24123119999999998</v>
      </c>
      <c r="D40" s="40" t="s">
        <v>179</v>
      </c>
      <c r="E40" s="40" t="s">
        <v>169</v>
      </c>
      <c r="F40" s="9"/>
    </row>
    <row r="41" spans="1:6" ht="15.5" x14ac:dyDescent="0.35">
      <c r="A41" s="9" t="s">
        <v>146</v>
      </c>
      <c r="B41" s="40">
        <v>0.60673299999999997</v>
      </c>
      <c r="C41" s="40">
        <v>0.88516019999999995</v>
      </c>
      <c r="D41" s="40" t="s">
        <v>179</v>
      </c>
      <c r="E41" s="40" t="s">
        <v>169</v>
      </c>
      <c r="F41" s="9"/>
    </row>
    <row r="42" spans="1:6" ht="15.5" x14ac:dyDescent="0.35">
      <c r="A42" s="9" t="s">
        <v>147</v>
      </c>
      <c r="B42" s="40">
        <v>1.0083375000000001</v>
      </c>
      <c r="C42" s="40">
        <v>1.0337592</v>
      </c>
      <c r="D42" s="40" t="s">
        <v>179</v>
      </c>
      <c r="E42" s="40" t="s">
        <v>169</v>
      </c>
      <c r="F42" s="9"/>
    </row>
    <row r="43" spans="1:6" ht="15.5" x14ac:dyDescent="0.35">
      <c r="A43" s="9" t="s">
        <v>148</v>
      </c>
      <c r="B43" s="40">
        <v>0.75131499999999996</v>
      </c>
      <c r="C43" s="40">
        <v>0.93139099999999997</v>
      </c>
      <c r="D43" s="40" t="s">
        <v>179</v>
      </c>
      <c r="E43" s="40" t="s">
        <v>169</v>
      </c>
      <c r="F43" s="9"/>
    </row>
    <row r="44" spans="1:6" ht="15.5" x14ac:dyDescent="0.35">
      <c r="A44" s="9" t="s">
        <v>149</v>
      </c>
      <c r="B44" s="40">
        <v>2.2285179999999998</v>
      </c>
      <c r="C44" s="40">
        <v>1.3705836</v>
      </c>
      <c r="D44" s="40" t="s">
        <v>179</v>
      </c>
      <c r="E44" s="40" t="s">
        <v>169</v>
      </c>
      <c r="F44" s="9"/>
    </row>
    <row r="45" spans="1:6" ht="15.5" x14ac:dyDescent="0.35">
      <c r="A45" s="9" t="s">
        <v>150</v>
      </c>
      <c r="B45" s="40">
        <v>0.96775499999999992</v>
      </c>
      <c r="C45" s="40">
        <v>0.37331920000000002</v>
      </c>
      <c r="D45" s="40" t="s">
        <v>179</v>
      </c>
      <c r="E45" s="41">
        <v>4.8953400000000001E-2</v>
      </c>
      <c r="F45" s="9" t="s">
        <v>170</v>
      </c>
    </row>
    <row r="46" spans="1:6" ht="15.5" x14ac:dyDescent="0.35">
      <c r="A46" s="9" t="s">
        <v>151</v>
      </c>
      <c r="B46" s="40">
        <v>4.760866</v>
      </c>
      <c r="C46" s="40">
        <v>1.1724516</v>
      </c>
      <c r="D46" s="40" t="s">
        <v>179</v>
      </c>
      <c r="E46" s="41">
        <v>5.5257800000000017E-2</v>
      </c>
      <c r="F46" s="9" t="s">
        <v>170</v>
      </c>
    </row>
    <row r="47" spans="1:6" ht="15.5" x14ac:dyDescent="0.35">
      <c r="A47" s="9" t="s">
        <v>152</v>
      </c>
      <c r="B47" s="40">
        <v>0.5777485</v>
      </c>
      <c r="C47" s="40">
        <v>0.69363260000000004</v>
      </c>
      <c r="D47" s="40" t="s">
        <v>179</v>
      </c>
      <c r="E47" s="40" t="s">
        <v>169</v>
      </c>
      <c r="F47" s="9"/>
    </row>
    <row r="48" spans="1:6" ht="15.5" x14ac:dyDescent="0.35">
      <c r="A48" s="9" t="s">
        <v>103</v>
      </c>
      <c r="B48" s="40">
        <v>1.4682724999999999</v>
      </c>
      <c r="C48" s="40">
        <v>1.0865943999999998</v>
      </c>
      <c r="D48" s="40" t="s">
        <v>179</v>
      </c>
      <c r="E48" s="40" t="s">
        <v>169</v>
      </c>
      <c r="F48" s="9"/>
    </row>
    <row r="49" spans="1:6" ht="15.5" x14ac:dyDescent="0.35">
      <c r="A49" s="9" t="s">
        <v>153</v>
      </c>
      <c r="B49" s="40">
        <v>1.4709779999999997</v>
      </c>
      <c r="C49" s="40">
        <v>1.0271548000000001</v>
      </c>
      <c r="D49" s="40" t="s">
        <v>179</v>
      </c>
      <c r="E49" s="40" t="s">
        <v>169</v>
      </c>
      <c r="F49" s="9"/>
    </row>
    <row r="50" spans="1:6" ht="15.5" x14ac:dyDescent="0.35">
      <c r="A50" s="9" t="s">
        <v>154</v>
      </c>
      <c r="B50" s="40">
        <v>2.9941744999999993</v>
      </c>
      <c r="C50" s="40">
        <v>2.6122108000000002</v>
      </c>
      <c r="D50" s="40" t="s">
        <v>179</v>
      </c>
      <c r="E50" s="40">
        <v>0.65649950000000001</v>
      </c>
      <c r="F50" s="9"/>
    </row>
    <row r="51" spans="1:6" ht="15.5" x14ac:dyDescent="0.35">
      <c r="A51" s="9" t="s">
        <v>155</v>
      </c>
      <c r="B51" s="40">
        <v>3.8680509999999995</v>
      </c>
      <c r="C51" s="40">
        <v>6.4328562000000007</v>
      </c>
      <c r="D51" s="40" t="s">
        <v>179</v>
      </c>
      <c r="E51" s="40">
        <v>2.6537012000000004</v>
      </c>
      <c r="F51" s="9"/>
    </row>
    <row r="52" spans="1:6" ht="15.5" x14ac:dyDescent="0.35">
      <c r="A52" s="9" t="s">
        <v>156</v>
      </c>
      <c r="B52" s="40">
        <v>1.5386155000000001</v>
      </c>
      <c r="C52" s="40">
        <v>2.7773208</v>
      </c>
      <c r="D52" s="40" t="s">
        <v>179</v>
      </c>
      <c r="E52" s="40" t="s">
        <v>169</v>
      </c>
      <c r="F52" s="9"/>
    </row>
    <row r="53" spans="1:6" ht="15.5" x14ac:dyDescent="0.35">
      <c r="A53" s="9" t="s">
        <v>157</v>
      </c>
      <c r="B53" s="40">
        <v>5.3804255000000003</v>
      </c>
      <c r="C53" s="40">
        <v>8.8005335999999996</v>
      </c>
      <c r="D53" s="40">
        <v>3.7973699999999999E-2</v>
      </c>
      <c r="E53" s="40">
        <v>7.8510572000000005</v>
      </c>
      <c r="F53" s="9"/>
    </row>
    <row r="54" spans="1:6" ht="15.5" x14ac:dyDescent="0.35">
      <c r="A54" s="9" t="s">
        <v>158</v>
      </c>
      <c r="B54" s="40">
        <v>6.3598165</v>
      </c>
      <c r="C54" s="40">
        <v>11.3795518</v>
      </c>
      <c r="D54" s="40" t="s">
        <v>179</v>
      </c>
      <c r="E54" s="40">
        <v>3.7233020000000003</v>
      </c>
      <c r="F54" s="9"/>
    </row>
    <row r="55" spans="1:6" ht="15.5" x14ac:dyDescent="0.35">
      <c r="A55" s="9" t="s">
        <v>159</v>
      </c>
      <c r="B55" s="40">
        <v>7.1768774999999998</v>
      </c>
      <c r="C55" s="40">
        <v>11.924414799999999</v>
      </c>
      <c r="D55" s="40" t="s">
        <v>179</v>
      </c>
      <c r="E55" s="40">
        <v>1.6549513999999996</v>
      </c>
      <c r="F55" s="9"/>
    </row>
    <row r="56" spans="1:6" ht="15.5" x14ac:dyDescent="0.35">
      <c r="A56" s="9" t="s">
        <v>104</v>
      </c>
      <c r="B56" s="40">
        <v>7.612463</v>
      </c>
      <c r="C56" s="40">
        <v>11.8913928</v>
      </c>
      <c r="D56" s="40" t="s">
        <v>179</v>
      </c>
      <c r="E56" s="40">
        <v>1.9352186</v>
      </c>
      <c r="F56" s="9"/>
    </row>
    <row r="57" spans="1:6" ht="15.5" x14ac:dyDescent="0.35">
      <c r="A57" s="9" t="s">
        <v>160</v>
      </c>
      <c r="B57" s="40">
        <v>7.7964370000000001</v>
      </c>
      <c r="C57" s="40">
        <v>12.092827</v>
      </c>
      <c r="D57" s="40" t="s">
        <v>179</v>
      </c>
      <c r="E57" s="40">
        <v>1.9760909</v>
      </c>
      <c r="F57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5AE04-5A89-4D01-9B7C-F8B20A070F45}">
  <dimension ref="A1:CQ112"/>
  <sheetViews>
    <sheetView zoomScaleNormal="100" workbookViewId="0"/>
  </sheetViews>
  <sheetFormatPr defaultRowHeight="14.5" x14ac:dyDescent="0.35"/>
  <cols>
    <col min="2" max="2" width="28.08984375" bestFit="1" customWidth="1"/>
    <col min="4" max="4" width="8.7265625" style="19"/>
    <col min="29" max="29" width="28.08984375" bestFit="1" customWidth="1"/>
    <col min="31" max="31" width="8.7265625" style="19"/>
    <col min="55" max="55" width="28.08984375" bestFit="1" customWidth="1"/>
    <col min="57" max="57" width="8.7265625" style="19"/>
    <col min="81" max="81" width="28.08984375" bestFit="1" customWidth="1"/>
    <col min="83" max="83" width="8.7265625" style="19"/>
  </cols>
  <sheetData>
    <row r="1" spans="1:88" x14ac:dyDescent="0.35">
      <c r="A1" s="7" t="s">
        <v>182</v>
      </c>
    </row>
    <row r="4" spans="1:88" x14ac:dyDescent="0.35">
      <c r="C4" t="s">
        <v>68</v>
      </c>
      <c r="AD4" t="s">
        <v>68</v>
      </c>
    </row>
    <row r="5" spans="1:88" x14ac:dyDescent="0.35">
      <c r="BD5" t="s">
        <v>68</v>
      </c>
      <c r="CD5" t="s">
        <v>68</v>
      </c>
    </row>
    <row r="6" spans="1:88" ht="15.5" x14ac:dyDescent="0.35">
      <c r="A6" s="9"/>
      <c r="B6" s="9"/>
      <c r="C6" s="9"/>
      <c r="D6" s="11"/>
      <c r="E6" s="9"/>
      <c r="F6" s="9"/>
      <c r="G6" s="9"/>
      <c r="H6" s="9"/>
      <c r="I6" s="9"/>
      <c r="K6" s="9"/>
      <c r="L6" s="9"/>
      <c r="M6" s="9"/>
      <c r="N6" s="9"/>
      <c r="O6" s="9"/>
      <c r="P6" s="9"/>
      <c r="Q6" s="9"/>
      <c r="R6" s="9"/>
      <c r="AB6" s="9"/>
      <c r="AC6" s="9"/>
      <c r="AD6" s="9"/>
      <c r="AE6" s="11"/>
      <c r="AF6" s="9"/>
      <c r="AG6" s="9"/>
      <c r="AH6" s="9"/>
      <c r="AI6" s="9"/>
      <c r="AJ6" s="9"/>
      <c r="AL6" s="9"/>
      <c r="AM6" s="9"/>
      <c r="AN6" s="9"/>
      <c r="AO6" s="9"/>
      <c r="AP6" s="9"/>
      <c r="AQ6" s="9"/>
      <c r="AR6" s="9"/>
      <c r="AS6" s="9"/>
    </row>
    <row r="7" spans="1:88" ht="15.5" x14ac:dyDescent="0.35">
      <c r="A7" s="9" t="s">
        <v>69</v>
      </c>
      <c r="B7" s="9"/>
      <c r="C7" s="9" t="s">
        <v>97</v>
      </c>
      <c r="D7" s="11"/>
      <c r="E7" s="9"/>
      <c r="F7" s="9"/>
      <c r="G7" s="9"/>
      <c r="H7" s="9"/>
      <c r="I7" s="9"/>
      <c r="K7" s="9"/>
      <c r="L7" s="9"/>
      <c r="M7" s="9"/>
      <c r="N7" s="9"/>
      <c r="O7" s="9"/>
      <c r="P7" s="9"/>
      <c r="Q7" s="9"/>
      <c r="R7" s="9"/>
      <c r="AB7" s="9" t="s">
        <v>69</v>
      </c>
      <c r="AC7" s="9"/>
      <c r="AD7" s="9" t="s">
        <v>97</v>
      </c>
      <c r="AE7" s="11"/>
      <c r="AF7" s="9"/>
      <c r="AG7" s="9"/>
      <c r="AH7" s="9"/>
      <c r="AI7" s="9"/>
      <c r="AJ7" s="9"/>
      <c r="AL7" s="9"/>
      <c r="AM7" s="9"/>
      <c r="AN7" s="9"/>
      <c r="AO7" s="9"/>
      <c r="AP7" s="9"/>
      <c r="AQ7" s="9"/>
      <c r="AR7" s="9"/>
      <c r="AS7" s="9"/>
      <c r="BB7" s="9" t="s">
        <v>69</v>
      </c>
      <c r="BC7" s="9"/>
      <c r="BD7" s="9" t="s">
        <v>97</v>
      </c>
      <c r="BE7" s="11"/>
      <c r="BF7" s="9"/>
      <c r="BG7" s="9"/>
      <c r="BH7" s="9"/>
      <c r="BI7" s="9"/>
      <c r="BJ7" s="9"/>
      <c r="BL7" s="9"/>
      <c r="BM7" s="9"/>
      <c r="BN7" s="9"/>
      <c r="BO7" s="9"/>
      <c r="BP7" s="9"/>
      <c r="BQ7" s="9"/>
      <c r="BR7" s="9"/>
      <c r="BS7" s="9"/>
    </row>
    <row r="8" spans="1:88" ht="15.5" x14ac:dyDescent="0.35">
      <c r="A8" s="9" t="s">
        <v>70</v>
      </c>
      <c r="B8" s="9"/>
      <c r="C8" s="9" t="s">
        <v>98</v>
      </c>
      <c r="D8" s="11"/>
      <c r="E8" s="9"/>
      <c r="F8" s="9"/>
      <c r="G8" s="9"/>
      <c r="H8" s="9"/>
      <c r="I8" s="9"/>
      <c r="K8" s="9"/>
      <c r="L8" s="9"/>
      <c r="M8" s="9"/>
      <c r="N8" s="9"/>
      <c r="O8" s="9"/>
      <c r="P8" s="9"/>
      <c r="Q8" s="9"/>
      <c r="R8" s="9"/>
      <c r="AB8" s="9" t="s">
        <v>70</v>
      </c>
      <c r="AC8" s="9"/>
      <c r="AD8" s="9" t="s">
        <v>98</v>
      </c>
      <c r="AE8" s="11"/>
      <c r="AF8" s="9"/>
      <c r="AG8" s="9"/>
      <c r="AH8" s="9"/>
      <c r="AI8" s="9"/>
      <c r="AJ8" s="9"/>
      <c r="AL8" s="9"/>
      <c r="AM8" s="9"/>
      <c r="AN8" s="9"/>
      <c r="AO8" s="9"/>
      <c r="AP8" s="9"/>
      <c r="AQ8" s="9"/>
      <c r="AR8" s="9"/>
      <c r="AS8" s="9"/>
      <c r="BB8" s="9" t="s">
        <v>70</v>
      </c>
      <c r="BC8" s="9"/>
      <c r="BD8" s="9" t="s">
        <v>98</v>
      </c>
      <c r="BE8" s="11"/>
      <c r="BF8" s="9"/>
      <c r="BG8" s="9"/>
      <c r="BH8" s="9"/>
      <c r="BI8" s="9"/>
      <c r="BJ8" s="9"/>
      <c r="BL8" s="9"/>
      <c r="BM8" s="9"/>
      <c r="BN8" s="9"/>
      <c r="BO8" s="9"/>
      <c r="BP8" s="9"/>
      <c r="BQ8" s="9"/>
      <c r="BR8" s="9"/>
      <c r="BS8" s="9"/>
      <c r="CB8" t="s">
        <v>69</v>
      </c>
      <c r="CD8" t="s">
        <v>97</v>
      </c>
    </row>
    <row r="9" spans="1:88" ht="15.5" x14ac:dyDescent="0.35">
      <c r="A9" s="9" t="s">
        <v>71</v>
      </c>
      <c r="B9" s="9"/>
      <c r="C9" s="9" t="s">
        <v>72</v>
      </c>
      <c r="D9" s="11"/>
      <c r="E9" s="9"/>
      <c r="F9" s="9"/>
      <c r="G9" s="9"/>
      <c r="H9" s="9"/>
      <c r="I9" s="9"/>
      <c r="K9" s="9"/>
      <c r="L9" s="9"/>
      <c r="M9" s="9"/>
      <c r="N9" s="9"/>
      <c r="O9" s="9"/>
      <c r="P9" s="9"/>
      <c r="Q9" s="9"/>
      <c r="R9" s="9"/>
      <c r="AB9" s="9" t="s">
        <v>71</v>
      </c>
      <c r="AC9" s="9"/>
      <c r="AD9" s="9" t="s">
        <v>72</v>
      </c>
      <c r="AE9" s="11"/>
      <c r="AF9" s="9"/>
      <c r="AG9" s="9"/>
      <c r="AH9" s="9"/>
      <c r="AI9" s="9"/>
      <c r="AJ9" s="9"/>
      <c r="AL9" s="9"/>
      <c r="AM9" s="9"/>
      <c r="AN9" s="9"/>
      <c r="AO9" s="9"/>
      <c r="AP9" s="9"/>
      <c r="AQ9" s="9"/>
      <c r="AR9" s="9"/>
      <c r="AS9" s="9"/>
      <c r="BB9" s="9" t="s">
        <v>71</v>
      </c>
      <c r="BC9" s="10"/>
      <c r="BD9" s="10" t="s">
        <v>72</v>
      </c>
      <c r="BE9" s="20"/>
      <c r="BF9" s="9"/>
      <c r="BG9" s="9"/>
      <c r="BH9" s="9"/>
      <c r="BI9" s="9"/>
      <c r="BJ9" s="9"/>
      <c r="BL9" s="9"/>
      <c r="BM9" s="9"/>
      <c r="BN9" s="9"/>
      <c r="BO9" s="9"/>
      <c r="BP9" s="9"/>
      <c r="BQ9" s="9"/>
      <c r="BR9" s="9"/>
      <c r="BS9" s="9"/>
      <c r="CB9" t="s">
        <v>70</v>
      </c>
      <c r="CD9" t="s">
        <v>98</v>
      </c>
    </row>
    <row r="10" spans="1:88" ht="15.5" x14ac:dyDescent="0.35">
      <c r="A10" s="9" t="s">
        <v>73</v>
      </c>
      <c r="B10" s="10"/>
      <c r="C10" s="10">
        <v>45583</v>
      </c>
      <c r="D10" s="20">
        <v>0.68888888888888899</v>
      </c>
      <c r="E10" s="9"/>
      <c r="F10" s="9"/>
      <c r="G10" s="9"/>
      <c r="H10" s="9"/>
      <c r="I10" s="9"/>
      <c r="K10" s="9"/>
      <c r="L10" s="9"/>
      <c r="M10" s="9"/>
      <c r="N10" s="9"/>
      <c r="O10" s="9"/>
      <c r="P10" s="9"/>
      <c r="Q10" s="9"/>
      <c r="R10" s="9"/>
      <c r="AB10" s="9" t="s">
        <v>73</v>
      </c>
      <c r="AC10" s="10"/>
      <c r="AD10" s="10">
        <v>45583</v>
      </c>
      <c r="AE10" s="20">
        <v>0.68888888888888899</v>
      </c>
      <c r="AF10" s="9"/>
      <c r="AG10" s="9"/>
      <c r="AH10" s="9"/>
      <c r="AI10" s="9"/>
      <c r="AJ10" s="9"/>
      <c r="AL10" s="9"/>
      <c r="AM10" s="9"/>
      <c r="AN10" s="9"/>
      <c r="AO10" s="9"/>
      <c r="AP10" s="9"/>
      <c r="AQ10" s="9"/>
      <c r="AR10" s="9"/>
      <c r="AS10" s="9"/>
      <c r="BB10" s="9" t="s">
        <v>73</v>
      </c>
      <c r="BC10" s="9"/>
      <c r="BD10" s="10">
        <v>45583</v>
      </c>
      <c r="BE10" s="20">
        <v>0.68888888888888899</v>
      </c>
      <c r="BF10" s="9"/>
      <c r="BG10" s="9"/>
      <c r="BH10" s="9"/>
      <c r="BI10" s="9"/>
      <c r="BJ10" s="9"/>
      <c r="BL10" s="9"/>
      <c r="BM10" s="9"/>
      <c r="BN10" s="9"/>
      <c r="BO10" s="9"/>
      <c r="BP10" s="9"/>
      <c r="BQ10" s="9"/>
      <c r="BR10" s="9"/>
      <c r="BS10" s="9"/>
      <c r="CB10" t="s">
        <v>71</v>
      </c>
      <c r="CD10" t="s">
        <v>72</v>
      </c>
    </row>
    <row r="11" spans="1:88" ht="15.5" x14ac:dyDescent="0.35">
      <c r="A11" s="9" t="s">
        <v>74</v>
      </c>
      <c r="B11" s="9"/>
      <c r="C11" s="9" t="s">
        <v>75</v>
      </c>
      <c r="D11" s="11"/>
      <c r="E11" s="9"/>
      <c r="F11" s="9"/>
      <c r="G11" s="9"/>
      <c r="H11" s="9"/>
      <c r="I11" s="9"/>
      <c r="K11" s="9"/>
      <c r="L11" s="9"/>
      <c r="M11" s="9"/>
      <c r="N11" s="9"/>
      <c r="O11" s="9"/>
      <c r="P11" s="9"/>
      <c r="Q11" s="9"/>
      <c r="R11" s="9"/>
      <c r="AB11" s="9" t="s">
        <v>74</v>
      </c>
      <c r="AC11" s="9"/>
      <c r="AD11" s="9" t="s">
        <v>75</v>
      </c>
      <c r="AE11" s="11"/>
      <c r="AF11" s="9"/>
      <c r="AG11" s="9"/>
      <c r="AH11" s="9"/>
      <c r="AI11" s="9"/>
      <c r="AJ11" s="9"/>
      <c r="AL11" s="9"/>
      <c r="AM11" s="9"/>
      <c r="AN11" s="9"/>
      <c r="AO11" s="9"/>
      <c r="AP11" s="9"/>
      <c r="AQ11" s="9"/>
      <c r="AR11" s="9"/>
      <c r="AS11" s="9"/>
      <c r="BB11" s="9" t="s">
        <v>74</v>
      </c>
      <c r="BC11" s="9"/>
      <c r="BD11" s="10" t="s">
        <v>75</v>
      </c>
      <c r="BE11" s="20"/>
      <c r="BF11" s="9"/>
      <c r="BG11" s="9"/>
      <c r="BH11" s="9"/>
      <c r="BI11" s="9"/>
      <c r="BJ11" s="9"/>
      <c r="BL11" s="9"/>
      <c r="BM11" s="9"/>
      <c r="BN11" s="9"/>
      <c r="BO11" s="9"/>
      <c r="BP11" s="9"/>
      <c r="BQ11" s="9"/>
      <c r="BR11" s="9"/>
      <c r="BS11" s="9"/>
      <c r="CB11" t="s">
        <v>73</v>
      </c>
      <c r="CD11" s="35">
        <v>45583</v>
      </c>
      <c r="CE11" s="36">
        <v>0.68888888888888899</v>
      </c>
    </row>
    <row r="12" spans="1:88" ht="15.5" x14ac:dyDescent="0.35">
      <c r="A12" s="9"/>
      <c r="B12" s="9"/>
      <c r="C12" s="10"/>
      <c r="D12" s="20"/>
      <c r="E12" s="9"/>
      <c r="F12" s="9"/>
      <c r="G12" s="9"/>
      <c r="H12" s="9"/>
      <c r="I12" s="9"/>
      <c r="K12" s="9"/>
      <c r="L12" s="9"/>
      <c r="M12" s="9"/>
      <c r="N12" s="9"/>
      <c r="O12" s="9"/>
      <c r="P12" s="9"/>
      <c r="Q12" s="9"/>
      <c r="R12" s="9"/>
      <c r="AB12" s="9"/>
      <c r="AC12" s="9"/>
      <c r="AD12" s="10"/>
      <c r="AE12" s="20"/>
      <c r="AF12" s="9"/>
      <c r="AG12" s="9"/>
      <c r="AH12" s="9"/>
      <c r="AI12" s="9"/>
      <c r="AJ12" s="9"/>
      <c r="AL12" s="9"/>
      <c r="AM12" s="9"/>
      <c r="AN12" s="9"/>
      <c r="AO12" s="9"/>
      <c r="AP12" s="9"/>
      <c r="AQ12" s="9"/>
      <c r="AR12" s="9"/>
      <c r="AS12" s="9"/>
      <c r="BB12" s="9"/>
      <c r="BC12" s="9"/>
      <c r="BD12" s="9"/>
      <c r="BE12" s="11"/>
      <c r="BF12" s="9"/>
      <c r="BG12" s="9"/>
      <c r="BH12" s="9"/>
      <c r="BI12" s="9"/>
      <c r="BJ12" s="9"/>
      <c r="BL12" s="9"/>
      <c r="BM12" s="9"/>
      <c r="BN12" s="9"/>
      <c r="BO12" s="9"/>
      <c r="BP12" s="9"/>
      <c r="BQ12" s="9"/>
      <c r="BR12" s="9"/>
      <c r="BS12" s="9"/>
      <c r="CB12" t="s">
        <v>74</v>
      </c>
      <c r="CD12" t="s">
        <v>75</v>
      </c>
    </row>
    <row r="13" spans="1:88" ht="15.5" x14ac:dyDescent="0.35">
      <c r="A13" s="9" t="s">
        <v>76</v>
      </c>
      <c r="B13" s="9" t="s">
        <v>77</v>
      </c>
      <c r="C13" s="9" t="s">
        <v>78</v>
      </c>
      <c r="D13" s="11" t="s">
        <v>79</v>
      </c>
      <c r="E13" s="9" t="s">
        <v>80</v>
      </c>
      <c r="F13" s="9" t="s">
        <v>81</v>
      </c>
      <c r="G13" s="9"/>
      <c r="H13" s="9"/>
      <c r="I13" s="9"/>
      <c r="K13" s="9"/>
      <c r="L13" s="9"/>
      <c r="M13" s="9"/>
      <c r="N13" s="9"/>
      <c r="O13" s="9"/>
      <c r="P13" s="9"/>
      <c r="Q13" s="9"/>
      <c r="R13" s="9"/>
      <c r="AB13" s="9" t="s">
        <v>76</v>
      </c>
      <c r="AC13" s="9" t="s">
        <v>77</v>
      </c>
      <c r="AD13" s="9" t="s">
        <v>78</v>
      </c>
      <c r="AE13" s="11" t="s">
        <v>79</v>
      </c>
      <c r="AF13" s="9" t="s">
        <v>80</v>
      </c>
      <c r="AG13" s="9" t="s">
        <v>81</v>
      </c>
      <c r="AH13" s="9"/>
      <c r="AI13" s="9"/>
      <c r="AJ13" s="9"/>
      <c r="AL13" s="9"/>
      <c r="AM13" s="9"/>
      <c r="AN13" s="9"/>
      <c r="AO13" s="9"/>
      <c r="AP13" s="9"/>
      <c r="AQ13" s="9"/>
      <c r="AR13" s="9"/>
      <c r="AS13" s="9"/>
      <c r="BB13" s="9" t="s">
        <v>76</v>
      </c>
      <c r="BC13" s="9" t="s">
        <v>77</v>
      </c>
      <c r="BD13" s="9" t="s">
        <v>78</v>
      </c>
      <c r="BE13" s="11" t="s">
        <v>79</v>
      </c>
      <c r="BF13" s="9" t="s">
        <v>80</v>
      </c>
      <c r="BG13" s="9" t="s">
        <v>81</v>
      </c>
      <c r="BH13" s="9"/>
      <c r="BI13" s="9"/>
      <c r="BJ13" s="9"/>
      <c r="BL13" s="9"/>
      <c r="BM13" s="9"/>
      <c r="BN13" s="9"/>
      <c r="BO13" s="9"/>
      <c r="BP13" s="9"/>
      <c r="BQ13" s="9"/>
      <c r="BR13" s="9"/>
      <c r="BS13" s="9"/>
    </row>
    <row r="14" spans="1:88" ht="15.5" x14ac:dyDescent="0.35">
      <c r="A14" s="9"/>
      <c r="B14" s="9"/>
      <c r="C14" s="9" t="s">
        <v>82</v>
      </c>
      <c r="D14" s="11" t="s">
        <v>83</v>
      </c>
      <c r="E14" s="9" t="s">
        <v>84</v>
      </c>
      <c r="F14" s="9" t="s">
        <v>85</v>
      </c>
      <c r="G14" s="9"/>
      <c r="H14" s="9"/>
      <c r="I14" s="9"/>
      <c r="K14" s="9"/>
      <c r="L14" s="9"/>
      <c r="M14" s="9"/>
      <c r="N14" s="9"/>
      <c r="O14" s="9"/>
      <c r="P14" s="9"/>
      <c r="Q14" s="9"/>
      <c r="R14" s="9"/>
      <c r="AB14" s="9"/>
      <c r="AC14" s="9"/>
      <c r="AD14" s="9" t="s">
        <v>82</v>
      </c>
      <c r="AE14" s="11" t="s">
        <v>83</v>
      </c>
      <c r="AF14" s="9" t="s">
        <v>84</v>
      </c>
      <c r="AG14" s="9" t="s">
        <v>85</v>
      </c>
      <c r="AH14" s="9"/>
      <c r="AI14" s="9"/>
      <c r="AJ14" s="9"/>
      <c r="AL14" s="9"/>
      <c r="AM14" s="9"/>
      <c r="AN14" s="9"/>
      <c r="AO14" s="9"/>
      <c r="AP14" s="9"/>
      <c r="AQ14" s="9"/>
      <c r="AR14" s="9"/>
      <c r="AS14" s="9"/>
      <c r="BB14" s="9"/>
      <c r="BC14" s="9"/>
      <c r="BD14" s="9" t="s">
        <v>82</v>
      </c>
      <c r="BE14" s="11" t="s">
        <v>83</v>
      </c>
      <c r="BF14" s="9" t="s">
        <v>84</v>
      </c>
      <c r="BG14" s="9" t="s">
        <v>85</v>
      </c>
      <c r="BH14" s="9"/>
      <c r="BI14" s="9"/>
      <c r="BJ14" s="9"/>
      <c r="BL14" s="9"/>
      <c r="BM14" s="9"/>
      <c r="BN14" s="9"/>
      <c r="BO14" s="9"/>
      <c r="BP14" s="9"/>
      <c r="BQ14" s="9"/>
      <c r="BR14" s="9"/>
      <c r="BS14" s="9"/>
      <c r="CB14" t="s">
        <v>76</v>
      </c>
      <c r="CC14" t="s">
        <v>77</v>
      </c>
      <c r="CD14" t="s">
        <v>78</v>
      </c>
      <c r="CE14" s="19" t="s">
        <v>79</v>
      </c>
      <c r="CF14" t="s">
        <v>80</v>
      </c>
      <c r="CG14" t="s">
        <v>81</v>
      </c>
    </row>
    <row r="15" spans="1:88" ht="15.5" x14ac:dyDescent="0.35">
      <c r="A15" s="9"/>
      <c r="B15" s="9"/>
      <c r="C15" s="9" t="s">
        <v>86</v>
      </c>
      <c r="D15" s="11" t="s">
        <v>86</v>
      </c>
      <c r="E15" s="9" t="s">
        <v>86</v>
      </c>
      <c r="F15" s="9" t="s">
        <v>86</v>
      </c>
      <c r="G15" s="9" t="s">
        <v>87</v>
      </c>
      <c r="H15" s="9"/>
      <c r="I15" s="9" t="s">
        <v>88</v>
      </c>
      <c r="J15" s="9" t="s">
        <v>89</v>
      </c>
      <c r="K15" s="9"/>
      <c r="L15" s="9"/>
      <c r="M15" s="9"/>
      <c r="N15" s="9"/>
      <c r="O15" s="9"/>
      <c r="P15" s="9"/>
      <c r="Q15" s="9"/>
      <c r="R15" s="9"/>
      <c r="AB15" s="9"/>
      <c r="AC15" s="9"/>
      <c r="AD15" s="9" t="s">
        <v>171</v>
      </c>
      <c r="AE15" s="11" t="s">
        <v>171</v>
      </c>
      <c r="AF15" s="9" t="s">
        <v>171</v>
      </c>
      <c r="AG15" s="9" t="s">
        <v>171</v>
      </c>
      <c r="AH15" s="9" t="s">
        <v>87</v>
      </c>
      <c r="AI15" s="9"/>
      <c r="AJ15" s="9" t="s">
        <v>88</v>
      </c>
      <c r="AK15" s="9" t="s">
        <v>89</v>
      </c>
      <c r="AL15" s="9"/>
      <c r="AM15" s="9"/>
      <c r="AN15" s="9"/>
      <c r="AO15" s="9"/>
      <c r="AP15" s="9"/>
      <c r="AQ15" s="9"/>
      <c r="AR15" s="9"/>
      <c r="AS15" s="9"/>
      <c r="BB15" s="33"/>
      <c r="BC15" s="33"/>
      <c r="BD15" s="33" t="s">
        <v>174</v>
      </c>
      <c r="BE15" s="34" t="s">
        <v>174</v>
      </c>
      <c r="BF15" s="33" t="s">
        <v>174</v>
      </c>
      <c r="BG15" s="33" t="s">
        <v>174</v>
      </c>
      <c r="BH15" s="9" t="s">
        <v>87</v>
      </c>
      <c r="BI15" s="9"/>
      <c r="BJ15" s="9" t="s">
        <v>88</v>
      </c>
      <c r="BK15" s="9"/>
      <c r="BL15" s="9"/>
      <c r="BM15" s="9"/>
      <c r="BN15" s="9"/>
      <c r="BO15" s="9"/>
      <c r="BP15" s="9"/>
      <c r="BQ15" s="9"/>
      <c r="BR15" s="9"/>
      <c r="BS15" s="9"/>
      <c r="CD15" t="s">
        <v>82</v>
      </c>
      <c r="CE15" s="19" t="s">
        <v>83</v>
      </c>
      <c r="CF15" t="s">
        <v>84</v>
      </c>
      <c r="CG15" t="s">
        <v>85</v>
      </c>
    </row>
    <row r="16" spans="1:88" ht="16" thickBot="1" x14ac:dyDescent="0.4">
      <c r="A16" s="8"/>
      <c r="B16" s="8"/>
      <c r="C16" s="8" t="s">
        <v>90</v>
      </c>
      <c r="D16" s="12" t="s">
        <v>90</v>
      </c>
      <c r="E16" s="8" t="s">
        <v>90</v>
      </c>
      <c r="F16" s="8" t="s">
        <v>90</v>
      </c>
      <c r="G16" s="8" t="s">
        <v>91</v>
      </c>
      <c r="H16" s="8" t="s">
        <v>66</v>
      </c>
      <c r="I16" s="8" t="s">
        <v>91</v>
      </c>
      <c r="J16" s="8" t="s">
        <v>91</v>
      </c>
      <c r="K16" s="8" t="s">
        <v>92</v>
      </c>
      <c r="L16" s="13"/>
      <c r="M16" s="13"/>
      <c r="N16" s="13"/>
      <c r="O16" s="9"/>
      <c r="P16" s="9"/>
      <c r="Q16" s="9"/>
      <c r="R16" s="9"/>
      <c r="AB16" s="8"/>
      <c r="AC16" s="8"/>
      <c r="AD16" s="8" t="s">
        <v>90</v>
      </c>
      <c r="AE16" s="12" t="s">
        <v>90</v>
      </c>
      <c r="AF16" s="8" t="s">
        <v>90</v>
      </c>
      <c r="AG16" s="8" t="s">
        <v>90</v>
      </c>
      <c r="AH16" s="8" t="s">
        <v>172</v>
      </c>
      <c r="AI16" s="8" t="s">
        <v>66</v>
      </c>
      <c r="AJ16" s="8" t="s">
        <v>172</v>
      </c>
      <c r="AK16" s="8" t="s">
        <v>172</v>
      </c>
      <c r="AL16" s="8" t="s">
        <v>92</v>
      </c>
      <c r="AM16" s="13"/>
      <c r="AN16" s="13"/>
      <c r="AO16" s="13"/>
      <c r="AP16" s="9"/>
      <c r="AQ16" s="9"/>
      <c r="AR16" s="9"/>
      <c r="AS16" s="9"/>
      <c r="BB16" s="9"/>
      <c r="BC16" s="9"/>
      <c r="BD16" s="9" t="s">
        <v>90</v>
      </c>
      <c r="BE16" s="11" t="s">
        <v>90</v>
      </c>
      <c r="BF16" s="9" t="s">
        <v>90</v>
      </c>
      <c r="BG16" s="9" t="s">
        <v>90</v>
      </c>
      <c r="BH16" s="33" t="s">
        <v>175</v>
      </c>
      <c r="BI16" s="33" t="s">
        <v>66</v>
      </c>
      <c r="BJ16" s="33" t="s">
        <v>175</v>
      </c>
      <c r="BK16" s="33"/>
      <c r="BL16" s="33"/>
      <c r="BM16" s="13"/>
      <c r="BN16" s="13"/>
      <c r="BO16" s="13"/>
      <c r="BP16" s="9"/>
      <c r="BQ16" s="9"/>
      <c r="BR16" s="9"/>
      <c r="BS16" s="9"/>
      <c r="CD16" t="s">
        <v>177</v>
      </c>
      <c r="CE16" s="19" t="s">
        <v>177</v>
      </c>
      <c r="CF16" t="s">
        <v>177</v>
      </c>
      <c r="CG16" t="s">
        <v>177</v>
      </c>
      <c r="CH16" s="9" t="s">
        <v>87</v>
      </c>
      <c r="CI16" s="9"/>
      <c r="CJ16" s="9" t="s">
        <v>88</v>
      </c>
    </row>
    <row r="17" spans="1:95" ht="16" thickBot="1" x14ac:dyDescent="0.4">
      <c r="A17" s="9">
        <v>1</v>
      </c>
      <c r="B17" s="9" t="s">
        <v>93</v>
      </c>
      <c r="C17" s="9">
        <v>9.2799999999999994</v>
      </c>
      <c r="D17" s="11">
        <v>0.59399999999999997</v>
      </c>
      <c r="E17" s="9">
        <v>2.2469999999999999</v>
      </c>
      <c r="F17" s="9">
        <v>3.1629</v>
      </c>
      <c r="G17" s="15" t="s">
        <v>169</v>
      </c>
      <c r="H17" s="14">
        <v>1</v>
      </c>
      <c r="I17" s="15" t="s">
        <v>169</v>
      </c>
      <c r="M17" s="9"/>
      <c r="N17" s="9"/>
      <c r="O17" s="9"/>
      <c r="P17" s="9"/>
      <c r="Q17" s="9" t="s">
        <v>51</v>
      </c>
      <c r="R17" s="9"/>
      <c r="AB17" s="9">
        <v>1</v>
      </c>
      <c r="AC17" s="9" t="s">
        <v>93</v>
      </c>
      <c r="AD17" s="9" t="s">
        <v>94</v>
      </c>
      <c r="AE17" s="11" t="s">
        <v>94</v>
      </c>
      <c r="AF17" s="9" t="s">
        <v>94</v>
      </c>
      <c r="AG17" s="9" t="s">
        <v>94</v>
      </c>
      <c r="AH17" s="15" t="s">
        <v>173</v>
      </c>
      <c r="AI17" s="14">
        <v>1</v>
      </c>
      <c r="AJ17" s="15" t="s">
        <v>173</v>
      </c>
      <c r="AN17" s="9"/>
      <c r="AO17" s="9"/>
      <c r="AP17" s="9"/>
      <c r="AQ17" s="9"/>
      <c r="AR17" s="9" t="s">
        <v>51</v>
      </c>
      <c r="AS17" s="9"/>
      <c r="BB17" s="9">
        <v>1</v>
      </c>
      <c r="BC17" s="9" t="s">
        <v>93</v>
      </c>
      <c r="BD17" s="9" t="s">
        <v>94</v>
      </c>
      <c r="BE17" s="11" t="s">
        <v>94</v>
      </c>
      <c r="BF17" s="9" t="s">
        <v>94</v>
      </c>
      <c r="BG17" s="9" t="s">
        <v>94</v>
      </c>
      <c r="BH17" s="15" t="s">
        <v>176</v>
      </c>
      <c r="BI17" s="14">
        <v>1</v>
      </c>
      <c r="BJ17" s="15" t="s">
        <v>176</v>
      </c>
      <c r="BN17" s="9"/>
      <c r="BO17" s="9"/>
      <c r="CB17" s="1"/>
      <c r="CC17" s="1"/>
      <c r="CD17" s="1" t="s">
        <v>90</v>
      </c>
      <c r="CE17" s="37" t="s">
        <v>90</v>
      </c>
      <c r="CF17" s="1" t="s">
        <v>90</v>
      </c>
      <c r="CG17" s="1" t="s">
        <v>90</v>
      </c>
      <c r="CH17" s="8" t="s">
        <v>178</v>
      </c>
      <c r="CI17" s="8" t="s">
        <v>66</v>
      </c>
      <c r="CJ17" s="8" t="s">
        <v>178</v>
      </c>
    </row>
    <row r="18" spans="1:95" ht="16" thickBot="1" x14ac:dyDescent="0.4">
      <c r="A18" s="9">
        <v>2</v>
      </c>
      <c r="B18" s="9" t="s">
        <v>93</v>
      </c>
      <c r="C18" s="9" t="s">
        <v>94</v>
      </c>
      <c r="D18" s="11" t="s">
        <v>94</v>
      </c>
      <c r="E18" s="9" t="s">
        <v>94</v>
      </c>
      <c r="F18" s="9" t="s">
        <v>94</v>
      </c>
      <c r="G18" s="15" t="s">
        <v>169</v>
      </c>
      <c r="H18" s="14">
        <v>1</v>
      </c>
      <c r="I18" s="15" t="s">
        <v>169</v>
      </c>
      <c r="M18" s="9"/>
      <c r="N18" s="9"/>
      <c r="O18" s="8" t="s">
        <v>95</v>
      </c>
      <c r="P18" s="8" t="s">
        <v>91</v>
      </c>
      <c r="Q18" s="8" t="s">
        <v>91</v>
      </c>
      <c r="R18" s="16" t="s">
        <v>96</v>
      </c>
      <c r="AB18" s="9">
        <v>2</v>
      </c>
      <c r="AC18" s="9" t="s">
        <v>93</v>
      </c>
      <c r="AD18" s="9" t="s">
        <v>94</v>
      </c>
      <c r="AE18" s="11" t="s">
        <v>94</v>
      </c>
      <c r="AF18" s="9" t="s">
        <v>94</v>
      </c>
      <c r="AG18" s="9" t="s">
        <v>94</v>
      </c>
      <c r="AH18" s="15" t="s">
        <v>173</v>
      </c>
      <c r="AI18" s="14">
        <v>1</v>
      </c>
      <c r="AJ18" s="15" t="s">
        <v>173</v>
      </c>
      <c r="AN18" s="9"/>
      <c r="AO18" s="9"/>
      <c r="AP18" s="8" t="s">
        <v>95</v>
      </c>
      <c r="AQ18" s="8" t="s">
        <v>172</v>
      </c>
      <c r="AR18" s="8" t="s">
        <v>172</v>
      </c>
      <c r="AS18" s="16" t="s">
        <v>96</v>
      </c>
      <c r="BB18" s="13">
        <v>2</v>
      </c>
      <c r="BC18" s="28" t="s">
        <v>93</v>
      </c>
      <c r="BD18" s="28" t="s">
        <v>94</v>
      </c>
      <c r="BE18" s="29" t="s">
        <v>94</v>
      </c>
      <c r="BF18" s="28" t="s">
        <v>94</v>
      </c>
      <c r="BG18" s="28" t="s">
        <v>94</v>
      </c>
      <c r="BH18" s="13"/>
      <c r="BI18" s="14"/>
      <c r="BJ18" s="17"/>
      <c r="BN18" s="9"/>
      <c r="BO18" s="9"/>
      <c r="CB18">
        <v>1</v>
      </c>
      <c r="CC18" t="s">
        <v>93</v>
      </c>
      <c r="CD18" t="s">
        <v>94</v>
      </c>
      <c r="CE18" s="19" t="s">
        <v>94</v>
      </c>
      <c r="CF18" t="s">
        <v>94</v>
      </c>
      <c r="CG18" t="s">
        <v>94</v>
      </c>
      <c r="CH18" s="15" t="s">
        <v>179</v>
      </c>
      <c r="CI18" s="14">
        <v>1</v>
      </c>
      <c r="CJ18" s="15" t="s">
        <v>179</v>
      </c>
    </row>
    <row r="19" spans="1:95" ht="15.5" x14ac:dyDescent="0.35">
      <c r="A19" s="9">
        <v>9</v>
      </c>
      <c r="B19" s="9" t="s">
        <v>93</v>
      </c>
      <c r="C19" s="9" t="s">
        <v>94</v>
      </c>
      <c r="D19" s="11" t="s">
        <v>94</v>
      </c>
      <c r="E19" s="9" t="s">
        <v>94</v>
      </c>
      <c r="F19" s="9" t="s">
        <v>94</v>
      </c>
      <c r="G19" s="15" t="s">
        <v>169</v>
      </c>
      <c r="H19" s="14">
        <v>1</v>
      </c>
      <c r="I19" s="15" t="s">
        <v>169</v>
      </c>
      <c r="L19" s="9"/>
      <c r="M19" s="9"/>
      <c r="O19" s="19">
        <v>1.9E-2</v>
      </c>
      <c r="P19" s="9">
        <v>6.6669999999999993E-2</v>
      </c>
      <c r="Q19" s="13">
        <f xml:space="preserve"> 6.3044*(O19) -0.051917</f>
        <v>6.7866599999999999E-2</v>
      </c>
      <c r="R19" s="18">
        <f>Q19/P19*100</f>
        <v>101.79481025948705</v>
      </c>
      <c r="AB19" s="9">
        <v>9</v>
      </c>
      <c r="AC19" s="9" t="s">
        <v>93</v>
      </c>
      <c r="AD19" s="9" t="s">
        <v>94</v>
      </c>
      <c r="AE19" s="11" t="s">
        <v>94</v>
      </c>
      <c r="AF19" s="9" t="s">
        <v>94</v>
      </c>
      <c r="AG19" s="9" t="s">
        <v>94</v>
      </c>
      <c r="AH19" s="15" t="s">
        <v>173</v>
      </c>
      <c r="AI19" s="14">
        <v>1</v>
      </c>
      <c r="AJ19" s="15" t="s">
        <v>173</v>
      </c>
      <c r="AM19" s="9"/>
      <c r="AN19" s="9"/>
      <c r="AP19" s="19">
        <v>3.2000000000000001E-2</v>
      </c>
      <c r="AQ19" s="13">
        <v>0.1</v>
      </c>
      <c r="AR19" s="13">
        <f xml:space="preserve"> 3.2205*(AP19) +0.001279</f>
        <v>0.104335</v>
      </c>
      <c r="AS19" s="18">
        <f>AR19/AQ19*100</f>
        <v>104.33499999999999</v>
      </c>
      <c r="BB19" s="9">
        <v>9</v>
      </c>
      <c r="BC19" s="9" t="s">
        <v>93</v>
      </c>
      <c r="BD19" s="9" t="s">
        <v>94</v>
      </c>
      <c r="BE19" s="11" t="s">
        <v>94</v>
      </c>
      <c r="BF19" s="9" t="s">
        <v>94</v>
      </c>
      <c r="BG19" s="9" t="s">
        <v>94</v>
      </c>
      <c r="BH19" s="15" t="s">
        <v>176</v>
      </c>
      <c r="BI19" s="14">
        <v>1</v>
      </c>
      <c r="BJ19" s="15" t="s">
        <v>176</v>
      </c>
      <c r="BM19" s="9"/>
      <c r="BN19" s="9"/>
      <c r="CB19">
        <v>2</v>
      </c>
      <c r="CC19" t="s">
        <v>93</v>
      </c>
      <c r="CD19" t="s">
        <v>94</v>
      </c>
      <c r="CE19" s="19" t="s">
        <v>94</v>
      </c>
      <c r="CF19" t="s">
        <v>94</v>
      </c>
      <c r="CG19" t="s">
        <v>94</v>
      </c>
      <c r="CH19" s="15" t="s">
        <v>179</v>
      </c>
      <c r="CI19" s="14">
        <v>1</v>
      </c>
      <c r="CJ19" s="15" t="s">
        <v>179</v>
      </c>
    </row>
    <row r="20" spans="1:95" ht="15.5" x14ac:dyDescent="0.35">
      <c r="A20" s="9">
        <v>10</v>
      </c>
      <c r="B20" s="9" t="s">
        <v>93</v>
      </c>
      <c r="C20" s="9" t="s">
        <v>94</v>
      </c>
      <c r="D20" s="11" t="s">
        <v>94</v>
      </c>
      <c r="E20" s="9" t="s">
        <v>94</v>
      </c>
      <c r="F20" s="9" t="s">
        <v>94</v>
      </c>
      <c r="G20" s="15" t="s">
        <v>169</v>
      </c>
      <c r="H20" s="14">
        <v>1</v>
      </c>
      <c r="I20" s="15" t="s">
        <v>169</v>
      </c>
      <c r="K20" s="9"/>
      <c r="L20" s="18"/>
      <c r="M20" s="18"/>
      <c r="O20" s="19">
        <v>0.02</v>
      </c>
      <c r="P20" s="9">
        <v>6.6669999999999993E-2</v>
      </c>
      <c r="Q20" s="13">
        <f t="shared" ref="Q20:Q29" si="0" xml:space="preserve"> 6.3044*(O20) -0.051917</f>
        <v>7.4171000000000015E-2</v>
      </c>
      <c r="R20" s="18">
        <f>Q20/P20*100</f>
        <v>111.25093745312738</v>
      </c>
      <c r="AB20" s="9">
        <v>10</v>
      </c>
      <c r="AC20" s="9" t="s">
        <v>93</v>
      </c>
      <c r="AD20" s="9" t="s">
        <v>94</v>
      </c>
      <c r="AE20" s="11" t="s">
        <v>94</v>
      </c>
      <c r="AF20" s="9" t="s">
        <v>94</v>
      </c>
      <c r="AG20" s="9" t="s">
        <v>94</v>
      </c>
      <c r="AH20" s="15" t="s">
        <v>173</v>
      </c>
      <c r="AI20" s="14">
        <v>1</v>
      </c>
      <c r="AJ20" s="15" t="s">
        <v>173</v>
      </c>
      <c r="AL20" s="9"/>
      <c r="AM20" s="18"/>
      <c r="AN20" s="18"/>
      <c r="AP20" s="29">
        <v>4.3999999999999997E-2</v>
      </c>
      <c r="AQ20" s="13">
        <v>0.15</v>
      </c>
      <c r="AR20" s="13">
        <f xml:space="preserve"> 3.2205*(AP20) +0.001279</f>
        <v>0.142981</v>
      </c>
      <c r="AS20" s="18">
        <f>AR20/AQ20*100</f>
        <v>95.320666666666668</v>
      </c>
      <c r="BB20">
        <v>10</v>
      </c>
      <c r="BC20" t="s">
        <v>93</v>
      </c>
      <c r="BD20" t="s">
        <v>94</v>
      </c>
      <c r="BE20" s="19" t="s">
        <v>94</v>
      </c>
      <c r="BF20" t="s">
        <v>94</v>
      </c>
      <c r="BG20" t="s">
        <v>94</v>
      </c>
      <c r="BH20" s="15" t="s">
        <v>176</v>
      </c>
      <c r="BI20" s="14">
        <v>1</v>
      </c>
      <c r="BJ20" s="15" t="s">
        <v>176</v>
      </c>
      <c r="BL20" s="9"/>
      <c r="BM20" s="18"/>
      <c r="BN20" s="18"/>
      <c r="CB20">
        <v>9</v>
      </c>
      <c r="CC20" t="s">
        <v>93</v>
      </c>
      <c r="CD20" t="s">
        <v>94</v>
      </c>
      <c r="CE20" s="19" t="s">
        <v>94</v>
      </c>
      <c r="CF20" t="s">
        <v>94</v>
      </c>
      <c r="CG20" t="s">
        <v>94</v>
      </c>
      <c r="CH20" s="15" t="s">
        <v>179</v>
      </c>
      <c r="CI20" s="14">
        <v>1</v>
      </c>
      <c r="CJ20" s="15" t="s">
        <v>179</v>
      </c>
    </row>
    <row r="21" spans="1:95" ht="15.5" x14ac:dyDescent="0.35">
      <c r="A21">
        <v>11</v>
      </c>
      <c r="B21" t="s">
        <v>105</v>
      </c>
      <c r="C21">
        <v>9.27</v>
      </c>
      <c r="D21" s="19">
        <v>1.2999999999999999E-2</v>
      </c>
      <c r="E21">
        <v>5.7000000000000002E-2</v>
      </c>
      <c r="F21">
        <v>6.8199999999999997E-2</v>
      </c>
      <c r="G21" s="15" t="s">
        <v>169</v>
      </c>
      <c r="H21" s="14">
        <v>1</v>
      </c>
      <c r="I21" s="15" t="s">
        <v>169</v>
      </c>
      <c r="K21" s="9"/>
      <c r="L21" s="18"/>
      <c r="M21" s="18"/>
      <c r="O21" s="21">
        <v>4.4999999999999998E-2</v>
      </c>
      <c r="P21" s="22"/>
      <c r="Q21" s="22">
        <v>0.23178100000000001</v>
      </c>
      <c r="R21" s="23"/>
      <c r="AB21">
        <v>11</v>
      </c>
      <c r="AC21" t="s">
        <v>105</v>
      </c>
      <c r="AD21">
        <v>4.5599999999999996</v>
      </c>
      <c r="AE21" s="19">
        <v>2.4E-2</v>
      </c>
      <c r="AF21">
        <v>0.19</v>
      </c>
      <c r="AG21">
        <v>6.3700000000000007E-2</v>
      </c>
      <c r="AH21" s="15" t="s">
        <v>173</v>
      </c>
      <c r="AI21" s="14">
        <v>1</v>
      </c>
      <c r="AJ21" s="15" t="s">
        <v>173</v>
      </c>
      <c r="AL21" s="9"/>
      <c r="AM21" s="18"/>
      <c r="AN21" s="18"/>
      <c r="AP21" s="29">
        <v>4.8000000000000001E-2</v>
      </c>
      <c r="AQ21" s="13">
        <v>0.15</v>
      </c>
      <c r="AR21" s="13">
        <f xml:space="preserve"> 3.2205*(AP21) +0.001279</f>
        <v>0.155863</v>
      </c>
      <c r="AS21" s="18">
        <f>AR21/AQ21*100</f>
        <v>103.90866666666668</v>
      </c>
      <c r="BB21">
        <v>11</v>
      </c>
      <c r="BC21" t="s">
        <v>105</v>
      </c>
      <c r="BD21">
        <v>8.2799999999999994</v>
      </c>
      <c r="BE21" s="19">
        <v>3.7999999999999999E-2</v>
      </c>
      <c r="BF21">
        <v>0.16700000000000001</v>
      </c>
      <c r="BG21">
        <v>0.1157</v>
      </c>
      <c r="BH21" s="15" t="s">
        <v>176</v>
      </c>
      <c r="BI21" s="14">
        <v>1</v>
      </c>
      <c r="BJ21" s="15" t="s">
        <v>176</v>
      </c>
      <c r="BL21" s="9"/>
      <c r="BM21" s="18"/>
      <c r="BN21" s="18"/>
      <c r="CB21">
        <v>10</v>
      </c>
      <c r="CC21" t="s">
        <v>93</v>
      </c>
      <c r="CD21" t="s">
        <v>94</v>
      </c>
      <c r="CE21" s="19" t="s">
        <v>94</v>
      </c>
      <c r="CF21" t="s">
        <v>94</v>
      </c>
      <c r="CG21" t="s">
        <v>94</v>
      </c>
      <c r="CH21" s="15" t="s">
        <v>179</v>
      </c>
      <c r="CI21" s="14">
        <v>1</v>
      </c>
      <c r="CJ21" s="15" t="s">
        <v>179</v>
      </c>
    </row>
    <row r="22" spans="1:95" ht="15.5" x14ac:dyDescent="0.35">
      <c r="A22">
        <v>12</v>
      </c>
      <c r="B22" t="s">
        <v>105</v>
      </c>
      <c r="C22">
        <v>9.27</v>
      </c>
      <c r="D22" s="19">
        <v>1.6E-2</v>
      </c>
      <c r="E22">
        <v>7.1999999999999995E-2</v>
      </c>
      <c r="F22">
        <v>8.6300000000000002E-2</v>
      </c>
      <c r="G22" s="15" t="s">
        <v>169</v>
      </c>
      <c r="H22" s="14">
        <v>1</v>
      </c>
      <c r="I22" s="15" t="s">
        <v>169</v>
      </c>
      <c r="K22" s="9"/>
      <c r="L22" s="9"/>
      <c r="M22" s="9"/>
      <c r="O22" s="19">
        <v>2.4E-2</v>
      </c>
      <c r="P22" s="9">
        <v>0.1</v>
      </c>
      <c r="Q22" s="13">
        <f t="shared" si="0"/>
        <v>9.9388600000000021E-2</v>
      </c>
      <c r="R22" s="18">
        <f>Q22/P22*100</f>
        <v>99.388600000000011</v>
      </c>
      <c r="AB22">
        <v>12</v>
      </c>
      <c r="AC22" t="s">
        <v>105</v>
      </c>
      <c r="AD22">
        <v>4.5599999999999996</v>
      </c>
      <c r="AE22" s="19">
        <v>2.8000000000000001E-2</v>
      </c>
      <c r="AF22">
        <v>0.23499999999999999</v>
      </c>
      <c r="AG22">
        <v>7.51E-2</v>
      </c>
      <c r="AH22" s="15" t="s">
        <v>173</v>
      </c>
      <c r="AI22" s="14">
        <v>1</v>
      </c>
      <c r="AJ22" s="15" t="s">
        <v>173</v>
      </c>
      <c r="AL22" s="9"/>
      <c r="AM22" s="9"/>
      <c r="AN22" s="9"/>
      <c r="AP22" s="29">
        <v>9.0999999999999998E-2</v>
      </c>
      <c r="AQ22" s="13">
        <v>0.3</v>
      </c>
      <c r="AR22" s="13">
        <f xml:space="preserve"> 3.2205*(AP22) +0.001279</f>
        <v>0.29434449999999995</v>
      </c>
      <c r="AS22" s="18">
        <f>AR22/AQ22*100</f>
        <v>98.114833333333323</v>
      </c>
      <c r="BB22">
        <v>12</v>
      </c>
      <c r="BC22" t="s">
        <v>105</v>
      </c>
      <c r="BD22">
        <v>8.2799999999999994</v>
      </c>
      <c r="BE22" s="19">
        <v>3.2000000000000001E-2</v>
      </c>
      <c r="BF22">
        <v>0.14299999999999999</v>
      </c>
      <c r="BG22">
        <v>9.8799999999999999E-2</v>
      </c>
      <c r="BH22" s="15" t="s">
        <v>176</v>
      </c>
      <c r="BI22" s="14">
        <v>1</v>
      </c>
      <c r="BJ22" s="15" t="s">
        <v>176</v>
      </c>
      <c r="BL22" s="9"/>
      <c r="BM22" s="9"/>
      <c r="BN22" s="9"/>
      <c r="CB22">
        <v>11</v>
      </c>
      <c r="CC22" t="s">
        <v>105</v>
      </c>
      <c r="CD22">
        <v>5.55</v>
      </c>
      <c r="CE22" s="19">
        <v>3.0000000000000001E-3</v>
      </c>
      <c r="CF22">
        <v>2.5000000000000001E-2</v>
      </c>
      <c r="CG22">
        <v>1.41E-2</v>
      </c>
      <c r="CH22" s="15" t="s">
        <v>179</v>
      </c>
      <c r="CI22" s="14">
        <v>1</v>
      </c>
      <c r="CJ22" s="15" t="s">
        <v>179</v>
      </c>
    </row>
    <row r="23" spans="1:95" ht="15.5" x14ac:dyDescent="0.35">
      <c r="A23">
        <v>13</v>
      </c>
      <c r="B23" t="s">
        <v>106</v>
      </c>
      <c r="C23">
        <v>9.2799999999999994</v>
      </c>
      <c r="D23" s="19">
        <v>1.2E-2</v>
      </c>
      <c r="E23">
        <v>5.3999999999999999E-2</v>
      </c>
      <c r="F23">
        <v>6.5600000000000006E-2</v>
      </c>
      <c r="G23" s="15" t="s">
        <v>169</v>
      </c>
      <c r="H23" s="14">
        <v>1</v>
      </c>
      <c r="I23" s="15" t="s">
        <v>169</v>
      </c>
      <c r="K23" s="9"/>
      <c r="L23" s="18"/>
      <c r="M23" s="18"/>
      <c r="N23" s="18"/>
      <c r="O23" s="21">
        <v>3.2000000000000001E-2</v>
      </c>
      <c r="P23" s="22"/>
      <c r="Q23" s="22">
        <v>0.14982380000000001</v>
      </c>
      <c r="R23" s="23"/>
      <c r="AB23">
        <v>13</v>
      </c>
      <c r="AC23" t="s">
        <v>106</v>
      </c>
      <c r="AD23">
        <v>4.5599999999999996</v>
      </c>
      <c r="AE23" s="19">
        <v>2.5000000000000001E-2</v>
      </c>
      <c r="AF23">
        <v>0.214</v>
      </c>
      <c r="AG23">
        <v>6.6900000000000001E-2</v>
      </c>
      <c r="AH23" s="15" t="s">
        <v>173</v>
      </c>
      <c r="AI23" s="14">
        <v>1</v>
      </c>
      <c r="AJ23" s="15" t="s">
        <v>173</v>
      </c>
      <c r="AL23" s="9"/>
      <c r="AM23" s="18"/>
      <c r="AN23" s="18"/>
      <c r="AO23" s="18"/>
      <c r="AP23" s="19">
        <v>9.1999999999999998E-2</v>
      </c>
      <c r="AQ23" s="13">
        <v>0.3</v>
      </c>
      <c r="AR23" s="13">
        <f xml:space="preserve"> 3.2205*(AP23) +0.001279</f>
        <v>0.29756499999999997</v>
      </c>
      <c r="AS23" s="18">
        <f>AR23/AQ23*100</f>
        <v>99.188333333333318</v>
      </c>
      <c r="BB23" s="28">
        <v>13</v>
      </c>
      <c r="BC23" s="28" t="s">
        <v>106</v>
      </c>
      <c r="BD23" s="28">
        <v>8.2799999999999994</v>
      </c>
      <c r="BE23" s="29">
        <v>4.3999999999999997E-2</v>
      </c>
      <c r="BF23" s="28">
        <v>0.19900000000000001</v>
      </c>
      <c r="BG23" s="28">
        <v>0.1368</v>
      </c>
      <c r="BH23" s="15" t="s">
        <v>176</v>
      </c>
      <c r="BI23" s="14">
        <v>1</v>
      </c>
      <c r="BJ23" s="15" t="s">
        <v>176</v>
      </c>
      <c r="BL23" s="9"/>
      <c r="BM23" s="18"/>
      <c r="BN23" s="18"/>
      <c r="BO23" s="18"/>
      <c r="CB23">
        <v>12</v>
      </c>
      <c r="CC23" t="s">
        <v>105</v>
      </c>
      <c r="CD23">
        <v>5.56</v>
      </c>
      <c r="CE23" s="19">
        <v>3.0000000000000001E-3</v>
      </c>
      <c r="CF23">
        <v>2.5000000000000001E-2</v>
      </c>
      <c r="CG23">
        <v>1.4800000000000001E-2</v>
      </c>
      <c r="CH23" s="15" t="s">
        <v>179</v>
      </c>
      <c r="CI23" s="14">
        <v>1</v>
      </c>
      <c r="CJ23" s="15" t="s">
        <v>179</v>
      </c>
      <c r="CN23" s="9"/>
      <c r="CO23" s="9"/>
      <c r="CP23" s="9" t="s">
        <v>51</v>
      </c>
      <c r="CQ23" s="9"/>
    </row>
    <row r="24" spans="1:95" ht="16" thickBot="1" x14ac:dyDescent="0.4">
      <c r="A24" s="24">
        <v>14</v>
      </c>
      <c r="B24" s="24" t="s">
        <v>106</v>
      </c>
      <c r="C24" s="24">
        <v>9.27</v>
      </c>
      <c r="D24" s="21">
        <v>0.02</v>
      </c>
      <c r="E24" s="24">
        <v>8.5000000000000006E-2</v>
      </c>
      <c r="F24" s="24">
        <v>0.1042</v>
      </c>
      <c r="G24" s="15"/>
      <c r="H24" s="14"/>
      <c r="I24" s="15"/>
      <c r="K24" s="9"/>
      <c r="L24" s="18"/>
      <c r="M24" s="18"/>
      <c r="N24" s="18"/>
      <c r="O24" s="19">
        <v>0.03</v>
      </c>
      <c r="P24" s="9"/>
      <c r="Q24" s="22">
        <f t="shared" si="0"/>
        <v>0.137215</v>
      </c>
      <c r="R24" s="18"/>
      <c r="AB24" s="28">
        <v>14</v>
      </c>
      <c r="AC24" s="28" t="s">
        <v>106</v>
      </c>
      <c r="AD24" s="28">
        <v>4.5599999999999996</v>
      </c>
      <c r="AE24" s="29">
        <v>0.03</v>
      </c>
      <c r="AF24" s="28">
        <v>0.252</v>
      </c>
      <c r="AG24" s="28">
        <v>8.1000000000000003E-2</v>
      </c>
      <c r="AH24" s="15" t="s">
        <v>173</v>
      </c>
      <c r="AI24" s="14">
        <v>1</v>
      </c>
      <c r="AJ24" s="15" t="s">
        <v>173</v>
      </c>
      <c r="AL24" s="9"/>
      <c r="AM24" s="18"/>
      <c r="AN24" s="18"/>
      <c r="AO24" s="18"/>
      <c r="AP24" s="19">
        <v>9.4E-2</v>
      </c>
      <c r="AQ24" s="13">
        <v>0.3</v>
      </c>
      <c r="AR24" s="13">
        <f xml:space="preserve"> 3.2205*(AP24) +0.001279</f>
        <v>0.30400599999999994</v>
      </c>
      <c r="AS24" s="18">
        <f>AR24/AQ24*100</f>
        <v>101.33533333333331</v>
      </c>
      <c r="BB24">
        <v>14</v>
      </c>
      <c r="BC24" t="s">
        <v>106</v>
      </c>
      <c r="BD24">
        <v>8.2799999999999994</v>
      </c>
      <c r="BE24" s="19">
        <v>4.9000000000000002E-2</v>
      </c>
      <c r="BF24">
        <v>0.23200000000000001</v>
      </c>
      <c r="BG24">
        <v>0.15210000000000001</v>
      </c>
      <c r="BH24" s="15" t="s">
        <v>176</v>
      </c>
      <c r="BI24" s="14">
        <v>1</v>
      </c>
      <c r="BJ24" s="15" t="s">
        <v>176</v>
      </c>
      <c r="BL24" s="9"/>
      <c r="BM24" s="18"/>
      <c r="BN24" s="18"/>
      <c r="BO24" s="18"/>
      <c r="BP24" s="9"/>
      <c r="BQ24" s="9"/>
      <c r="BR24" s="9" t="s">
        <v>51</v>
      </c>
      <c r="BS24" s="9"/>
      <c r="CB24">
        <v>13</v>
      </c>
      <c r="CC24" t="s">
        <v>106</v>
      </c>
      <c r="CD24">
        <v>5.56</v>
      </c>
      <c r="CE24" s="19">
        <v>4.0000000000000001E-3</v>
      </c>
      <c r="CF24">
        <v>3.1E-2</v>
      </c>
      <c r="CG24">
        <v>1.7100000000000001E-2</v>
      </c>
      <c r="CH24" s="15" t="s">
        <v>179</v>
      </c>
      <c r="CI24" s="14">
        <v>1</v>
      </c>
      <c r="CJ24" s="15" t="s">
        <v>179</v>
      </c>
      <c r="CN24" s="8" t="s">
        <v>95</v>
      </c>
      <c r="CO24" s="8" t="s">
        <v>178</v>
      </c>
      <c r="CP24" s="8" t="s">
        <v>178</v>
      </c>
      <c r="CQ24" s="16" t="s">
        <v>96</v>
      </c>
    </row>
    <row r="25" spans="1:95" ht="16" thickBot="1" x14ac:dyDescent="0.4">
      <c r="A25">
        <v>15</v>
      </c>
      <c r="B25" t="s">
        <v>107</v>
      </c>
      <c r="C25">
        <v>9.27</v>
      </c>
      <c r="D25" s="19">
        <v>1.9E-2</v>
      </c>
      <c r="E25">
        <v>8.3000000000000004E-2</v>
      </c>
      <c r="F25">
        <v>0.1004</v>
      </c>
      <c r="G25" s="13">
        <f t="shared" ref="G25:G29" si="1" xml:space="preserve"> 6.3044*(D25) -0.051917</f>
        <v>6.7866599999999999E-2</v>
      </c>
      <c r="H25" s="14">
        <v>1</v>
      </c>
      <c r="I25" s="17">
        <f t="shared" ref="I25:I29" si="2">G25*H25</f>
        <v>6.7866599999999999E-2</v>
      </c>
      <c r="L25" s="9"/>
      <c r="M25" s="9"/>
      <c r="N25" s="9"/>
      <c r="O25" s="19">
        <v>3.7999999999999999E-2</v>
      </c>
      <c r="P25" s="9">
        <v>0.2</v>
      </c>
      <c r="Q25" s="13">
        <f t="shared" si="0"/>
        <v>0.18765020000000002</v>
      </c>
      <c r="R25" s="18">
        <f>Q25/P25*100</f>
        <v>93.825100000000006</v>
      </c>
      <c r="AB25">
        <v>15</v>
      </c>
      <c r="AC25" t="s">
        <v>107</v>
      </c>
      <c r="AD25">
        <v>4.5599999999999996</v>
      </c>
      <c r="AE25" s="19">
        <v>3.2000000000000001E-2</v>
      </c>
      <c r="AF25">
        <v>0.26300000000000001</v>
      </c>
      <c r="AG25">
        <v>8.5199999999999998E-2</v>
      </c>
      <c r="AH25" s="13">
        <f xml:space="preserve"> 3.2205*(AE25) +0.001279</f>
        <v>0.104335</v>
      </c>
      <c r="AI25" s="14">
        <v>1</v>
      </c>
      <c r="AJ25" s="17">
        <f t="shared" ref="AJ25" si="3">AH25*AI25</f>
        <v>0.104335</v>
      </c>
      <c r="AM25" s="9"/>
      <c r="AN25" s="9"/>
      <c r="AO25" s="9"/>
      <c r="AP25" s="29">
        <v>0.189</v>
      </c>
      <c r="AQ25" s="13">
        <v>0.6</v>
      </c>
      <c r="AR25" s="13">
        <f xml:space="preserve"> 3.2205*(AP25) +0.001279</f>
        <v>0.60995350000000004</v>
      </c>
      <c r="AS25" s="18">
        <f>AR25/AQ25*100</f>
        <v>101.65891666666668</v>
      </c>
      <c r="BB25">
        <v>15</v>
      </c>
      <c r="BC25" t="s">
        <v>107</v>
      </c>
      <c r="BD25">
        <v>8.2799999999999994</v>
      </c>
      <c r="BE25" s="19">
        <v>0.06</v>
      </c>
      <c r="BF25">
        <v>0.27</v>
      </c>
      <c r="BG25">
        <v>0.18379999999999999</v>
      </c>
      <c r="BH25" s="15" t="s">
        <v>176</v>
      </c>
      <c r="BI25" s="14">
        <v>1</v>
      </c>
      <c r="BJ25" s="15" t="s">
        <v>176</v>
      </c>
      <c r="BM25" s="9"/>
      <c r="BN25" s="9"/>
      <c r="BO25" s="9"/>
      <c r="BP25" s="8" t="s">
        <v>95</v>
      </c>
      <c r="BQ25" s="8" t="s">
        <v>175</v>
      </c>
      <c r="BR25" s="8" t="s">
        <v>175</v>
      </c>
      <c r="BS25" s="16" t="s">
        <v>96</v>
      </c>
      <c r="CB25">
        <v>14</v>
      </c>
      <c r="CC25" t="s">
        <v>106</v>
      </c>
      <c r="CD25">
        <v>5.56</v>
      </c>
      <c r="CE25" s="19">
        <v>4.0000000000000001E-3</v>
      </c>
      <c r="CF25">
        <v>3.3000000000000002E-2</v>
      </c>
      <c r="CG25">
        <v>1.9400000000000001E-2</v>
      </c>
      <c r="CH25" s="15" t="s">
        <v>179</v>
      </c>
      <c r="CI25" s="14">
        <v>1</v>
      </c>
      <c r="CJ25" s="15" t="s">
        <v>179</v>
      </c>
      <c r="CN25" s="19">
        <v>5.0000000000000001E-3</v>
      </c>
      <c r="CO25" s="13">
        <v>3.3329999999999999E-2</v>
      </c>
      <c r="CP25" s="13">
        <f xml:space="preserve"> 5.2991*(CN25) + 0.0061791</f>
        <v>3.2674599999999998E-2</v>
      </c>
      <c r="CQ25" s="18">
        <f t="shared" ref="CQ25:CQ30" si="4">CP25/CO25*100</f>
        <v>98.033603360336031</v>
      </c>
    </row>
    <row r="26" spans="1:95" ht="15.5" x14ac:dyDescent="0.35">
      <c r="A26">
        <v>16</v>
      </c>
      <c r="B26" t="s">
        <v>107</v>
      </c>
      <c r="C26">
        <v>9.27</v>
      </c>
      <c r="D26" s="19">
        <v>0.02</v>
      </c>
      <c r="E26">
        <v>0.09</v>
      </c>
      <c r="F26">
        <v>0.1043</v>
      </c>
      <c r="G26" s="13">
        <f t="shared" si="1"/>
        <v>7.4171000000000015E-2</v>
      </c>
      <c r="H26" s="14">
        <v>1</v>
      </c>
      <c r="I26" s="17">
        <f t="shared" si="2"/>
        <v>7.4171000000000015E-2</v>
      </c>
      <c r="L26" s="9"/>
      <c r="M26" s="9"/>
      <c r="N26" s="9"/>
      <c r="O26" s="19">
        <v>0.04</v>
      </c>
      <c r="P26" s="9">
        <v>0.2</v>
      </c>
      <c r="Q26" s="13">
        <f t="shared" si="0"/>
        <v>0.20025900000000002</v>
      </c>
      <c r="R26" s="18">
        <f>Q26/P26*100</f>
        <v>100.12950000000001</v>
      </c>
      <c r="AB26">
        <v>16</v>
      </c>
      <c r="AC26" t="s">
        <v>107</v>
      </c>
      <c r="AD26">
        <v>4.5599999999999996</v>
      </c>
      <c r="AE26" s="19">
        <v>3.5999999999999997E-2</v>
      </c>
      <c r="AF26">
        <v>0.3</v>
      </c>
      <c r="AG26">
        <v>9.7000000000000003E-2</v>
      </c>
      <c r="AH26" s="13">
        <f t="shared" ref="AH26:AH30" si="5" xml:space="preserve"> 3.2205*(AE26) +0.001279</f>
        <v>0.11721699999999999</v>
      </c>
      <c r="AI26" s="14">
        <v>1</v>
      </c>
      <c r="AJ26" s="17">
        <f t="shared" ref="AJ26:AJ30" si="6">AH26*AI26</f>
        <v>0.11721699999999999</v>
      </c>
      <c r="AM26" s="9"/>
      <c r="AN26" s="9"/>
      <c r="AO26" s="9"/>
      <c r="AP26" s="19">
        <v>0.187</v>
      </c>
      <c r="AQ26" s="13">
        <v>0.6</v>
      </c>
      <c r="AR26" s="13">
        <f xml:space="preserve"> 3.2205*(AP26) +0.001279</f>
        <v>0.60351250000000001</v>
      </c>
      <c r="AS26" s="18">
        <f>AR26/AQ26*100</f>
        <v>100.58541666666667</v>
      </c>
      <c r="BB26">
        <v>16</v>
      </c>
      <c r="BC26" t="s">
        <v>107</v>
      </c>
      <c r="BD26">
        <v>8.2799999999999994</v>
      </c>
      <c r="BE26" s="19">
        <v>4.8000000000000001E-2</v>
      </c>
      <c r="BF26">
        <v>0.22800000000000001</v>
      </c>
      <c r="BG26">
        <v>0.1477</v>
      </c>
      <c r="BH26" s="15" t="s">
        <v>176</v>
      </c>
      <c r="BI26" s="14">
        <v>1</v>
      </c>
      <c r="BJ26" s="15" t="s">
        <v>176</v>
      </c>
      <c r="BM26" s="9"/>
      <c r="BN26" s="9"/>
      <c r="BO26" s="9"/>
      <c r="BP26" s="19">
        <v>8.2000000000000003E-2</v>
      </c>
      <c r="BQ26" s="13">
        <v>0.2</v>
      </c>
      <c r="BR26" s="13">
        <f xml:space="preserve"> 3.3022*(BP26) -0.059269</f>
        <v>0.21151140000000002</v>
      </c>
      <c r="BS26" s="18">
        <f>BR26/BQ26*100</f>
        <v>105.7557</v>
      </c>
      <c r="CB26">
        <v>15</v>
      </c>
      <c r="CC26" t="s">
        <v>107</v>
      </c>
      <c r="CD26">
        <v>5.56</v>
      </c>
      <c r="CE26" s="19">
        <v>6.0000000000000001E-3</v>
      </c>
      <c r="CF26">
        <v>4.3999999999999997E-2</v>
      </c>
      <c r="CG26">
        <v>2.63E-2</v>
      </c>
      <c r="CH26" s="13">
        <f xml:space="preserve"> 5.2991*(CE26) + 0.0061791</f>
        <v>3.7973699999999999E-2</v>
      </c>
      <c r="CI26" s="14">
        <v>1</v>
      </c>
      <c r="CJ26" s="17">
        <f t="shared" ref="CJ26" si="7">CH26*CI26</f>
        <v>3.7973699999999999E-2</v>
      </c>
      <c r="CN26" s="19">
        <v>8.0000000000000002E-3</v>
      </c>
      <c r="CO26" s="13">
        <v>0.05</v>
      </c>
      <c r="CP26" s="13">
        <f t="shared" ref="CP26:CP30" si="8" xml:space="preserve"> 5.2991*(CN26) + 0.0061791</f>
        <v>4.8571900000000001E-2</v>
      </c>
      <c r="CQ26" s="18">
        <f t="shared" si="4"/>
        <v>97.143799999999999</v>
      </c>
    </row>
    <row r="27" spans="1:95" ht="15.5" x14ac:dyDescent="0.35">
      <c r="A27">
        <v>17</v>
      </c>
      <c r="B27" t="s">
        <v>108</v>
      </c>
      <c r="C27">
        <v>9.27</v>
      </c>
      <c r="D27" s="19">
        <v>2.4E-2</v>
      </c>
      <c r="E27">
        <v>0.107</v>
      </c>
      <c r="F27">
        <v>0.127</v>
      </c>
      <c r="G27" s="13">
        <f t="shared" si="1"/>
        <v>9.9388600000000021E-2</v>
      </c>
      <c r="H27" s="14">
        <v>1</v>
      </c>
      <c r="I27" s="17">
        <f t="shared" si="2"/>
        <v>9.9388600000000021E-2</v>
      </c>
      <c r="O27" s="21">
        <v>4.7E-2</v>
      </c>
      <c r="P27" s="9"/>
      <c r="Q27" s="22">
        <v>0.24438980000000005</v>
      </c>
      <c r="R27" s="23"/>
      <c r="AB27">
        <v>17</v>
      </c>
      <c r="AC27" t="s">
        <v>108</v>
      </c>
      <c r="AD27">
        <v>4.5599999999999996</v>
      </c>
      <c r="AE27" s="19">
        <v>4.3999999999999997E-2</v>
      </c>
      <c r="AF27">
        <v>0.374</v>
      </c>
      <c r="AG27">
        <v>0.11990000000000001</v>
      </c>
      <c r="AH27" s="13">
        <f t="shared" si="5"/>
        <v>0.142981</v>
      </c>
      <c r="AI27" s="14">
        <v>1</v>
      </c>
      <c r="AJ27" s="17">
        <f t="shared" si="6"/>
        <v>0.142981</v>
      </c>
      <c r="AP27" s="19">
        <v>0.182</v>
      </c>
      <c r="AQ27" s="13">
        <v>0.6</v>
      </c>
      <c r="AR27" s="13">
        <f xml:space="preserve"> 3.2205*(AP27) +0.001279</f>
        <v>0.58740999999999999</v>
      </c>
      <c r="AS27" s="18">
        <f>AR27/AQ27*100</f>
        <v>97.901666666666671</v>
      </c>
      <c r="BB27">
        <v>17</v>
      </c>
      <c r="BC27" t="s">
        <v>108</v>
      </c>
      <c r="BD27">
        <v>8.2799999999999994</v>
      </c>
      <c r="BE27" s="19">
        <v>8.2000000000000003E-2</v>
      </c>
      <c r="BF27">
        <v>0.36699999999999999</v>
      </c>
      <c r="BG27">
        <v>0.25140000000000001</v>
      </c>
      <c r="BH27" s="13">
        <f xml:space="preserve"> 3.3022*(BE27) -0.059269</f>
        <v>0.21151140000000002</v>
      </c>
      <c r="BI27" s="14">
        <v>1</v>
      </c>
      <c r="BJ27" s="17">
        <f t="shared" ref="BJ27:BJ33" si="9">BH27*BI27</f>
        <v>0.21151140000000002</v>
      </c>
      <c r="BP27" s="19">
        <v>7.3999999999999996E-2</v>
      </c>
      <c r="BQ27" s="13">
        <v>0.2</v>
      </c>
      <c r="BR27" s="13">
        <f t="shared" ref="BR27:BR31" si="10" xml:space="preserve"> 3.3022*(BP27) -0.059269</f>
        <v>0.18509379999999998</v>
      </c>
      <c r="BS27" s="18">
        <f>BR27/BQ27*100</f>
        <v>92.546899999999994</v>
      </c>
      <c r="CB27">
        <v>16</v>
      </c>
      <c r="CC27" t="s">
        <v>107</v>
      </c>
      <c r="CD27">
        <v>5.56</v>
      </c>
      <c r="CE27" s="19">
        <v>5.0000000000000001E-3</v>
      </c>
      <c r="CF27">
        <v>4.1000000000000002E-2</v>
      </c>
      <c r="CG27">
        <v>2.3699999999999999E-2</v>
      </c>
      <c r="CH27" s="13">
        <f t="shared" ref="CH27:CH32" si="11" xml:space="preserve"> 5.2991*(CE27) + 0.0061791</f>
        <v>3.2674599999999998E-2</v>
      </c>
      <c r="CI27" s="14">
        <v>1</v>
      </c>
      <c r="CJ27" s="17">
        <f t="shared" ref="CJ27:CJ32" si="12">CH27*CI27</f>
        <v>3.2674599999999998E-2</v>
      </c>
      <c r="CN27" s="19">
        <v>8.0000000000000002E-3</v>
      </c>
      <c r="CO27" s="13">
        <v>0.05</v>
      </c>
      <c r="CP27" s="13">
        <f t="shared" si="8"/>
        <v>4.8571900000000001E-2</v>
      </c>
      <c r="CQ27" s="18">
        <f t="shared" si="4"/>
        <v>97.143799999999999</v>
      </c>
    </row>
    <row r="28" spans="1:95" ht="15.5" x14ac:dyDescent="0.35">
      <c r="A28">
        <v>18</v>
      </c>
      <c r="B28" t="s">
        <v>108</v>
      </c>
      <c r="C28">
        <v>9.27</v>
      </c>
      <c r="D28" s="19">
        <v>3.2000000000000001E-2</v>
      </c>
      <c r="E28">
        <v>0.14299999999999999</v>
      </c>
      <c r="F28">
        <v>0.1721</v>
      </c>
      <c r="G28" s="13">
        <f t="shared" si="1"/>
        <v>0.14982380000000001</v>
      </c>
      <c r="H28" s="14">
        <v>1</v>
      </c>
      <c r="I28" s="17">
        <f t="shared" si="2"/>
        <v>0.14982380000000001</v>
      </c>
      <c r="O28" s="19">
        <v>7.2999999999999995E-2</v>
      </c>
      <c r="P28" s="9">
        <v>0.4</v>
      </c>
      <c r="Q28" s="13">
        <f t="shared" si="0"/>
        <v>0.40830420000000001</v>
      </c>
      <c r="R28" s="18">
        <f>Q28/P28*100</f>
        <v>102.07605</v>
      </c>
      <c r="AB28">
        <v>18</v>
      </c>
      <c r="AC28" t="s">
        <v>108</v>
      </c>
      <c r="AD28">
        <v>4.5599999999999996</v>
      </c>
      <c r="AE28" s="19">
        <v>4.8000000000000001E-2</v>
      </c>
      <c r="AF28">
        <v>0.40699999999999997</v>
      </c>
      <c r="AG28">
        <v>0.1305</v>
      </c>
      <c r="AH28" s="13">
        <f t="shared" si="5"/>
        <v>0.155863</v>
      </c>
      <c r="AI28" s="14">
        <v>1</v>
      </c>
      <c r="AJ28" s="17">
        <f t="shared" si="6"/>
        <v>0.155863</v>
      </c>
      <c r="AP28" s="19"/>
      <c r="AQ28" s="13"/>
      <c r="AR28" s="13"/>
      <c r="AS28" s="18"/>
      <c r="BB28">
        <v>18</v>
      </c>
      <c r="BC28" t="s">
        <v>108</v>
      </c>
      <c r="BD28">
        <v>8.2799999999999994</v>
      </c>
      <c r="BE28" s="19">
        <v>8.6999999999999994E-2</v>
      </c>
      <c r="BF28">
        <v>0.40699999999999997</v>
      </c>
      <c r="BG28">
        <v>0.26869999999999999</v>
      </c>
      <c r="BH28" s="13">
        <f t="shared" ref="BH28:BH29" si="13" xml:space="preserve"> 3.3022*(BE28) -0.059269</f>
        <v>0.22802239999999996</v>
      </c>
      <c r="BI28" s="14">
        <v>1</v>
      </c>
      <c r="BJ28" s="17">
        <f t="shared" si="9"/>
        <v>0.22802239999999996</v>
      </c>
      <c r="BP28" s="19">
        <v>0.13500000000000001</v>
      </c>
      <c r="BQ28" s="13">
        <v>0.4</v>
      </c>
      <c r="BR28" s="13">
        <f t="shared" si="10"/>
        <v>0.38652800000000004</v>
      </c>
      <c r="BS28" s="18">
        <f>BR28/BQ28*100</f>
        <v>96.632000000000005</v>
      </c>
      <c r="CB28">
        <v>17</v>
      </c>
      <c r="CC28" t="s">
        <v>108</v>
      </c>
      <c r="CD28">
        <v>5.56</v>
      </c>
      <c r="CE28" s="19">
        <v>8.0000000000000002E-3</v>
      </c>
      <c r="CF28">
        <v>6.2E-2</v>
      </c>
      <c r="CG28">
        <v>3.5999999999999997E-2</v>
      </c>
      <c r="CH28" s="13">
        <f t="shared" si="11"/>
        <v>4.8571900000000001E-2</v>
      </c>
      <c r="CI28" s="14">
        <v>1</v>
      </c>
      <c r="CJ28" s="17">
        <f t="shared" si="12"/>
        <v>4.8571900000000001E-2</v>
      </c>
      <c r="CN28" s="19">
        <v>1.7999999999999999E-2</v>
      </c>
      <c r="CO28" s="9">
        <v>0.1</v>
      </c>
      <c r="CP28" s="13">
        <f t="shared" si="8"/>
        <v>0.10156289999999998</v>
      </c>
      <c r="CQ28" s="18">
        <f t="shared" si="4"/>
        <v>101.56289999999997</v>
      </c>
    </row>
    <row r="29" spans="1:95" ht="15.5" x14ac:dyDescent="0.35">
      <c r="A29">
        <v>19</v>
      </c>
      <c r="B29" t="s">
        <v>109</v>
      </c>
      <c r="C29">
        <v>9.27</v>
      </c>
      <c r="D29" s="19">
        <v>3.7999999999999999E-2</v>
      </c>
      <c r="E29">
        <v>0.17299999999999999</v>
      </c>
      <c r="F29">
        <v>0.20349999999999999</v>
      </c>
      <c r="G29" s="13">
        <f t="shared" si="1"/>
        <v>0.18765020000000002</v>
      </c>
      <c r="H29" s="14">
        <v>1</v>
      </c>
      <c r="I29" s="17">
        <f t="shared" si="2"/>
        <v>0.18765020000000002</v>
      </c>
      <c r="O29" s="19">
        <v>7.0999999999999994E-2</v>
      </c>
      <c r="P29" s="9">
        <v>0.4</v>
      </c>
      <c r="Q29" s="13">
        <f t="shared" si="0"/>
        <v>0.39569539999999997</v>
      </c>
      <c r="R29" s="18">
        <f>Q29/P29*100</f>
        <v>98.923849999999987</v>
      </c>
      <c r="AB29">
        <v>19</v>
      </c>
      <c r="AC29" t="s">
        <v>109</v>
      </c>
      <c r="AD29">
        <v>4.5599999999999996</v>
      </c>
      <c r="AE29" s="19">
        <v>9.0999999999999998E-2</v>
      </c>
      <c r="AF29">
        <v>0.79500000000000004</v>
      </c>
      <c r="AG29">
        <v>0.24490000000000001</v>
      </c>
      <c r="AH29" s="13">
        <f t="shared" si="5"/>
        <v>0.29434449999999995</v>
      </c>
      <c r="AI29" s="14">
        <v>1</v>
      </c>
      <c r="AJ29" s="17">
        <f t="shared" si="6"/>
        <v>0.29434449999999995</v>
      </c>
      <c r="AP29" s="19"/>
      <c r="AQ29" s="9"/>
      <c r="AR29" s="13"/>
      <c r="AS29" s="18"/>
      <c r="BB29" s="24">
        <v>19</v>
      </c>
      <c r="BC29" s="24" t="s">
        <v>109</v>
      </c>
      <c r="BD29" s="24">
        <v>8.2799999999999994</v>
      </c>
      <c r="BE29" s="21">
        <v>0.126</v>
      </c>
      <c r="BF29" s="24">
        <v>0.58499999999999996</v>
      </c>
      <c r="BG29" s="24">
        <v>0.38929999999999998</v>
      </c>
      <c r="BH29" s="22">
        <f t="shared" si="13"/>
        <v>0.35680819999999996</v>
      </c>
      <c r="BP29" s="19">
        <v>0.13800000000000001</v>
      </c>
      <c r="BQ29" s="13">
        <v>0.4</v>
      </c>
      <c r="BR29" s="13">
        <f t="shared" si="10"/>
        <v>0.39643460000000003</v>
      </c>
      <c r="BS29" s="18">
        <f>BR29/BQ29*100</f>
        <v>99.108649999999997</v>
      </c>
      <c r="CB29">
        <v>18</v>
      </c>
      <c r="CC29" t="s">
        <v>108</v>
      </c>
      <c r="CD29">
        <v>5.56</v>
      </c>
      <c r="CE29" s="19">
        <v>8.0000000000000002E-3</v>
      </c>
      <c r="CF29">
        <v>6.2E-2</v>
      </c>
      <c r="CG29">
        <v>3.5200000000000002E-2</v>
      </c>
      <c r="CH29" s="13">
        <f t="shared" si="11"/>
        <v>4.8571900000000001E-2</v>
      </c>
      <c r="CI29" s="14">
        <v>1</v>
      </c>
      <c r="CJ29" s="17">
        <f t="shared" si="12"/>
        <v>4.8571900000000001E-2</v>
      </c>
      <c r="CN29" s="19">
        <v>3.5999999999999997E-2</v>
      </c>
      <c r="CO29" s="9">
        <v>0.2</v>
      </c>
      <c r="CP29" s="13">
        <f t="shared" si="8"/>
        <v>0.19694669999999997</v>
      </c>
      <c r="CQ29" s="18">
        <f t="shared" si="4"/>
        <v>98.473349999999982</v>
      </c>
    </row>
    <row r="30" spans="1:95" ht="15.5" x14ac:dyDescent="0.35">
      <c r="A30">
        <v>20</v>
      </c>
      <c r="B30" t="s">
        <v>110</v>
      </c>
      <c r="C30">
        <v>9.26</v>
      </c>
      <c r="D30" s="19">
        <v>7.8E-2</v>
      </c>
      <c r="E30">
        <v>0.35399999999999998</v>
      </c>
      <c r="F30">
        <v>0.41620000000000001</v>
      </c>
      <c r="G30" s="13">
        <f xml:space="preserve"> 6.3044*(D30) -0.051917</f>
        <v>0.4398262</v>
      </c>
      <c r="H30" s="14">
        <v>1</v>
      </c>
      <c r="I30" s="17">
        <f t="shared" ref="I30:I32" si="14">G30*H30</f>
        <v>0.4398262</v>
      </c>
      <c r="O30" s="19"/>
      <c r="P30" s="9"/>
      <c r="Q30" s="13"/>
      <c r="R30" s="18"/>
      <c r="AB30">
        <v>20</v>
      </c>
      <c r="AC30" t="s">
        <v>110</v>
      </c>
      <c r="AD30">
        <v>4.5599999999999996</v>
      </c>
      <c r="AE30" s="19">
        <v>0.189</v>
      </c>
      <c r="AF30">
        <v>1.706</v>
      </c>
      <c r="AG30">
        <v>0.51139999999999997</v>
      </c>
      <c r="AH30" s="13">
        <f t="shared" si="5"/>
        <v>0.60995350000000004</v>
      </c>
      <c r="AI30" s="14">
        <v>1</v>
      </c>
      <c r="AJ30" s="17">
        <f t="shared" si="6"/>
        <v>0.60995350000000004</v>
      </c>
      <c r="AP30" s="19"/>
      <c r="AQ30" s="9"/>
      <c r="AR30" s="13"/>
      <c r="AS30" s="18"/>
      <c r="BB30">
        <v>20</v>
      </c>
      <c r="BC30" s="24" t="s">
        <v>110</v>
      </c>
      <c r="BD30" s="24">
        <v>8.27</v>
      </c>
      <c r="BE30" s="21">
        <v>0.33</v>
      </c>
      <c r="BF30" s="24">
        <v>1.581</v>
      </c>
      <c r="BG30" s="24">
        <v>1.0147999999999999</v>
      </c>
      <c r="BH30" s="22">
        <f t="shared" ref="BH30:BH31" si="15" xml:space="preserve"> 3.1191*(BE30) -0.11445</f>
        <v>0.91485300000000014</v>
      </c>
      <c r="BP30" s="19">
        <v>0.26900000000000002</v>
      </c>
      <c r="BQ30" s="9">
        <v>0.8</v>
      </c>
      <c r="BR30" s="13">
        <f t="shared" si="10"/>
        <v>0.82902280000000006</v>
      </c>
      <c r="BS30" s="18">
        <f>BR30/BQ30*100</f>
        <v>103.62785000000001</v>
      </c>
      <c r="CB30">
        <v>19</v>
      </c>
      <c r="CC30" t="s">
        <v>109</v>
      </c>
      <c r="CD30">
        <v>5.56</v>
      </c>
      <c r="CE30" s="19">
        <v>1.7999999999999999E-2</v>
      </c>
      <c r="CF30">
        <v>0.13100000000000001</v>
      </c>
      <c r="CG30">
        <v>7.8200000000000006E-2</v>
      </c>
      <c r="CH30" s="13">
        <f t="shared" si="11"/>
        <v>0.10156289999999998</v>
      </c>
      <c r="CI30" s="14">
        <v>1</v>
      </c>
      <c r="CJ30" s="17">
        <f t="shared" si="12"/>
        <v>0.10156289999999998</v>
      </c>
      <c r="CN30" s="19">
        <v>9.4E-2</v>
      </c>
      <c r="CO30" s="13">
        <v>0.5</v>
      </c>
      <c r="CP30" s="13">
        <f t="shared" si="8"/>
        <v>0.50429450000000009</v>
      </c>
      <c r="CQ30" s="18">
        <f t="shared" si="4"/>
        <v>100.85890000000002</v>
      </c>
    </row>
    <row r="31" spans="1:95" ht="15.5" x14ac:dyDescent="0.35">
      <c r="A31">
        <v>21</v>
      </c>
      <c r="B31" t="s">
        <v>111</v>
      </c>
      <c r="C31">
        <v>9.25</v>
      </c>
      <c r="D31" s="19">
        <v>0.16600000000000001</v>
      </c>
      <c r="E31">
        <v>0.77700000000000002</v>
      </c>
      <c r="F31">
        <v>0.88480000000000003</v>
      </c>
      <c r="G31" s="13">
        <f t="shared" ref="G31:G32" si="16">5.8389*(D31)-0.0032962</f>
        <v>0.96596120000000008</v>
      </c>
      <c r="H31" s="14">
        <v>1</v>
      </c>
      <c r="I31" s="17">
        <f t="shared" si="14"/>
        <v>0.96596120000000008</v>
      </c>
      <c r="O31" s="19"/>
      <c r="P31" s="9"/>
      <c r="Q31" s="13"/>
      <c r="R31" s="18"/>
      <c r="AB31">
        <v>21</v>
      </c>
      <c r="AC31" t="s">
        <v>111</v>
      </c>
      <c r="AD31">
        <v>4.5599999999999996</v>
      </c>
      <c r="AE31" s="19">
        <v>0.498</v>
      </c>
      <c r="AF31">
        <v>4.694</v>
      </c>
      <c r="AG31">
        <v>1.3432999999999999</v>
      </c>
      <c r="AH31" s="13">
        <f xml:space="preserve"> 2.7055*(AE31) +0.12905</f>
        <v>1.4763889999999997</v>
      </c>
      <c r="AI31" s="14">
        <v>1</v>
      </c>
      <c r="AJ31" s="17">
        <f t="shared" ref="AJ31:AJ34" si="17">AH31*AI31</f>
        <v>1.4763889999999997</v>
      </c>
      <c r="AP31" s="19"/>
      <c r="AQ31" s="9"/>
      <c r="AR31" s="13"/>
      <c r="AS31" s="18"/>
      <c r="BB31">
        <v>21</v>
      </c>
      <c r="BC31" s="24" t="s">
        <v>111</v>
      </c>
      <c r="BD31" s="24">
        <v>8.26</v>
      </c>
      <c r="BE31" s="21">
        <v>0.76900000000000002</v>
      </c>
      <c r="BF31" s="24">
        <v>3.742</v>
      </c>
      <c r="BG31" s="24">
        <v>2.3679999999999999</v>
      </c>
      <c r="BH31" s="22">
        <f t="shared" si="15"/>
        <v>2.2841378999999997</v>
      </c>
      <c r="BP31" s="19">
        <v>0.621</v>
      </c>
      <c r="BQ31" s="9">
        <v>2</v>
      </c>
      <c r="BR31" s="13">
        <f t="shared" si="10"/>
        <v>1.9913972000000002</v>
      </c>
      <c r="BS31" s="18">
        <f>BR31/BQ31*100</f>
        <v>99.569860000000006</v>
      </c>
      <c r="CB31">
        <v>20</v>
      </c>
      <c r="CC31" t="s">
        <v>110</v>
      </c>
      <c r="CD31">
        <v>5.56</v>
      </c>
      <c r="CE31" s="19">
        <v>3.5999999999999997E-2</v>
      </c>
      <c r="CF31">
        <v>0.26900000000000002</v>
      </c>
      <c r="CG31">
        <v>0.15609999999999999</v>
      </c>
      <c r="CH31" s="13">
        <f t="shared" si="11"/>
        <v>0.19694669999999997</v>
      </c>
      <c r="CI31" s="14">
        <v>1</v>
      </c>
      <c r="CJ31" s="17">
        <f t="shared" si="12"/>
        <v>0.19694669999999997</v>
      </c>
      <c r="CN31" s="19">
        <v>8.9999999999999993E-3</v>
      </c>
      <c r="CO31" s="13">
        <v>0.05</v>
      </c>
      <c r="CP31" s="13">
        <f t="shared" ref="CP31:CP34" si="18" xml:space="preserve"> 5.2991*(CN31) + 0.0061791</f>
        <v>5.3870999999999995E-2</v>
      </c>
      <c r="CQ31" s="18">
        <f t="shared" ref="CQ31:CQ34" si="19">CP31/CO31*100</f>
        <v>107.74199999999998</v>
      </c>
    </row>
    <row r="32" spans="1:95" ht="15.5" x14ac:dyDescent="0.35">
      <c r="A32">
        <v>22</v>
      </c>
      <c r="B32" t="s">
        <v>112</v>
      </c>
      <c r="C32">
        <v>9.24</v>
      </c>
      <c r="D32" s="19">
        <v>0.33900000000000002</v>
      </c>
      <c r="E32">
        <v>1.635</v>
      </c>
      <c r="F32">
        <v>1.8075000000000001</v>
      </c>
      <c r="G32" s="13">
        <f t="shared" si="16"/>
        <v>1.9760909</v>
      </c>
      <c r="H32" s="14">
        <v>1</v>
      </c>
      <c r="I32" s="17">
        <f t="shared" si="14"/>
        <v>1.9760909</v>
      </c>
      <c r="O32" s="9"/>
      <c r="P32" s="9"/>
      <c r="Q32" s="9" t="s">
        <v>51</v>
      </c>
      <c r="R32" s="9"/>
      <c r="AB32">
        <v>22</v>
      </c>
      <c r="AC32" t="s">
        <v>112</v>
      </c>
      <c r="AD32">
        <v>4.55</v>
      </c>
      <c r="AE32" s="19">
        <v>1.0489999999999999</v>
      </c>
      <c r="AF32">
        <v>9.9350000000000005</v>
      </c>
      <c r="AG32">
        <v>2.8304999999999998</v>
      </c>
      <c r="AH32" s="13">
        <f t="shared" ref="AH32:AH34" si="20" xml:space="preserve"> 2.7055*(AE32) +0.12905</f>
        <v>2.9671194999999995</v>
      </c>
      <c r="AI32" s="14">
        <v>1</v>
      </c>
      <c r="AJ32" s="17">
        <f t="shared" si="17"/>
        <v>2.9671194999999995</v>
      </c>
      <c r="AP32" s="9"/>
      <c r="AQ32" s="9"/>
      <c r="AR32" s="9" t="s">
        <v>51</v>
      </c>
      <c r="AS32" s="9"/>
      <c r="BB32">
        <v>22</v>
      </c>
      <c r="BC32" t="s">
        <v>112</v>
      </c>
      <c r="BD32">
        <v>8.24</v>
      </c>
      <c r="BE32" s="19">
        <v>1.4159999999999999</v>
      </c>
      <c r="BF32">
        <v>6.9109999999999996</v>
      </c>
      <c r="BG32">
        <v>4.3587999999999996</v>
      </c>
      <c r="BH32" s="13">
        <f xml:space="preserve"> 3.1191*(BE32) -0.11445</f>
        <v>4.3021956000000001</v>
      </c>
      <c r="BI32" s="14">
        <v>1</v>
      </c>
      <c r="BJ32" s="17">
        <f t="shared" si="9"/>
        <v>4.3021956000000001</v>
      </c>
      <c r="BP32" s="19"/>
      <c r="BQ32" s="9"/>
      <c r="BR32" s="13"/>
      <c r="BS32" s="18"/>
      <c r="CB32">
        <v>21</v>
      </c>
      <c r="CC32" t="s">
        <v>111</v>
      </c>
      <c r="CD32">
        <v>5.56</v>
      </c>
      <c r="CE32" s="19">
        <v>9.4E-2</v>
      </c>
      <c r="CF32">
        <v>0.71399999999999997</v>
      </c>
      <c r="CG32">
        <v>0.40889999999999999</v>
      </c>
      <c r="CH32" s="13">
        <f t="shared" si="11"/>
        <v>0.50429450000000009</v>
      </c>
      <c r="CI32" s="14">
        <v>1</v>
      </c>
      <c r="CJ32" s="17">
        <f t="shared" si="12"/>
        <v>0.50429450000000009</v>
      </c>
      <c r="CN32" s="19">
        <v>1.7999999999999999E-2</v>
      </c>
      <c r="CO32" s="9">
        <v>0.1</v>
      </c>
      <c r="CP32" s="13">
        <f t="shared" si="18"/>
        <v>0.10156289999999998</v>
      </c>
      <c r="CQ32" s="18">
        <f t="shared" si="19"/>
        <v>101.56289999999997</v>
      </c>
    </row>
    <row r="33" spans="1:95" ht="16" thickBot="1" x14ac:dyDescent="0.4">
      <c r="A33">
        <v>23</v>
      </c>
      <c r="B33" t="s">
        <v>97</v>
      </c>
      <c r="C33">
        <v>9.2100000000000009</v>
      </c>
      <c r="D33" s="19">
        <v>0.88700000000000001</v>
      </c>
      <c r="E33">
        <v>4.33</v>
      </c>
      <c r="F33">
        <v>4.7271000000000001</v>
      </c>
      <c r="G33" s="13">
        <f>5.0216*(D33)+0.35883</f>
        <v>4.8129892000000005</v>
      </c>
      <c r="H33" s="14">
        <v>1</v>
      </c>
      <c r="I33" s="17">
        <f t="shared" ref="I33:I34" si="21">G33*H33</f>
        <v>4.8129892000000005</v>
      </c>
      <c r="O33" s="8" t="s">
        <v>95</v>
      </c>
      <c r="P33" s="8" t="s">
        <v>91</v>
      </c>
      <c r="Q33" s="8" t="s">
        <v>91</v>
      </c>
      <c r="R33" s="16" t="s">
        <v>96</v>
      </c>
      <c r="AB33">
        <v>23</v>
      </c>
      <c r="AC33" t="s">
        <v>97</v>
      </c>
      <c r="AD33">
        <v>4.55</v>
      </c>
      <c r="AE33" s="19">
        <v>2.706</v>
      </c>
      <c r="AF33">
        <v>25.437000000000001</v>
      </c>
      <c r="AG33">
        <v>7.3056999999999999</v>
      </c>
      <c r="AH33" s="13">
        <f t="shared" si="20"/>
        <v>7.4501329999999992</v>
      </c>
      <c r="AI33" s="14">
        <v>1</v>
      </c>
      <c r="AJ33" s="17">
        <f t="shared" si="17"/>
        <v>7.4501329999999992</v>
      </c>
      <c r="AP33" s="8" t="s">
        <v>95</v>
      </c>
      <c r="AQ33" s="8" t="s">
        <v>172</v>
      </c>
      <c r="AR33" s="8" t="s">
        <v>172</v>
      </c>
      <c r="AS33" s="16" t="s">
        <v>96</v>
      </c>
      <c r="BB33">
        <v>23</v>
      </c>
      <c r="BC33" t="s">
        <v>97</v>
      </c>
      <c r="BD33">
        <v>8.1999999999999993</v>
      </c>
      <c r="BE33" s="19">
        <v>3.2109999999999999</v>
      </c>
      <c r="BF33">
        <v>15.141999999999999</v>
      </c>
      <c r="BG33">
        <v>9.8840000000000003</v>
      </c>
      <c r="BH33" s="13">
        <f t="shared" ref="BH33:BH34" si="22" xml:space="preserve"> 3.1191*(BE33) -0.11445</f>
        <v>9.9009801</v>
      </c>
      <c r="BI33" s="14">
        <v>1</v>
      </c>
      <c r="BJ33" s="17">
        <f t="shared" si="9"/>
        <v>9.9009801</v>
      </c>
      <c r="BP33" s="9"/>
      <c r="BQ33" s="9"/>
      <c r="BR33" s="9" t="s">
        <v>51</v>
      </c>
      <c r="BS33" s="9"/>
      <c r="CB33">
        <v>22</v>
      </c>
      <c r="CC33" t="s">
        <v>112</v>
      </c>
      <c r="CD33">
        <v>5.55</v>
      </c>
      <c r="CE33" s="19">
        <v>0.19900000000000001</v>
      </c>
      <c r="CF33">
        <v>1.5429999999999999</v>
      </c>
      <c r="CG33">
        <v>0.86060000000000003</v>
      </c>
      <c r="CN33" s="19">
        <v>3.5000000000000003E-2</v>
      </c>
      <c r="CO33" s="9">
        <v>0.2</v>
      </c>
      <c r="CP33" s="13">
        <f t="shared" si="18"/>
        <v>0.19164760000000003</v>
      </c>
      <c r="CQ33" s="18">
        <f t="shared" si="19"/>
        <v>95.82380000000002</v>
      </c>
    </row>
    <row r="34" spans="1:95" ht="16" thickBot="1" x14ac:dyDescent="0.4">
      <c r="A34">
        <v>24</v>
      </c>
      <c r="B34" t="s">
        <v>113</v>
      </c>
      <c r="C34">
        <v>9.18</v>
      </c>
      <c r="D34" s="19">
        <v>1.9119999999999999</v>
      </c>
      <c r="E34">
        <v>9.109</v>
      </c>
      <c r="F34">
        <v>10.1837</v>
      </c>
      <c r="G34" s="13">
        <f>5.0216*(D34)+0.35883</f>
        <v>9.960129199999999</v>
      </c>
      <c r="H34" s="14">
        <v>1</v>
      </c>
      <c r="I34" s="17">
        <f t="shared" si="21"/>
        <v>9.960129199999999</v>
      </c>
      <c r="O34" s="19">
        <v>7.2999999999999995E-2</v>
      </c>
      <c r="P34" s="9">
        <v>0.4</v>
      </c>
      <c r="Q34" s="13">
        <f>5.8389*(O34)-0.0032962</f>
        <v>0.42294349999999992</v>
      </c>
      <c r="R34" s="18">
        <f>Q34/P34*100</f>
        <v>105.73587499999996</v>
      </c>
      <c r="AB34">
        <v>24</v>
      </c>
      <c r="AC34" t="s">
        <v>113</v>
      </c>
      <c r="AD34">
        <v>4.55</v>
      </c>
      <c r="AE34" s="19">
        <v>5.6130000000000004</v>
      </c>
      <c r="AF34">
        <v>52.366</v>
      </c>
      <c r="AG34">
        <v>15.151899999999999</v>
      </c>
      <c r="AH34" s="13">
        <f t="shared" si="20"/>
        <v>15.3150215</v>
      </c>
      <c r="AI34" s="14">
        <v>1</v>
      </c>
      <c r="AJ34" s="17">
        <f t="shared" si="17"/>
        <v>15.3150215</v>
      </c>
      <c r="AP34" s="29">
        <v>0.189</v>
      </c>
      <c r="AQ34" s="13">
        <v>0.6</v>
      </c>
      <c r="AR34" s="13">
        <f xml:space="preserve"> 2.7055*(AP34) +0.12905</f>
        <v>0.64038949999999994</v>
      </c>
      <c r="AS34" s="18">
        <f>AR34/AQ34*100</f>
        <v>106.73158333333332</v>
      </c>
      <c r="BB34">
        <v>24</v>
      </c>
      <c r="BC34" t="s">
        <v>113</v>
      </c>
      <c r="BD34">
        <v>8.15</v>
      </c>
      <c r="BE34" s="19">
        <v>6.4779999999999998</v>
      </c>
      <c r="BF34">
        <v>29.105</v>
      </c>
      <c r="BG34">
        <v>19.938700000000001</v>
      </c>
      <c r="BH34" s="13">
        <f t="shared" si="22"/>
        <v>20.091079799999999</v>
      </c>
      <c r="BI34" s="14">
        <v>1</v>
      </c>
      <c r="BJ34" s="17">
        <f t="shared" ref="BJ34" si="23">BH34*BI34</f>
        <v>20.091079799999999</v>
      </c>
      <c r="BP34" s="8" t="s">
        <v>95</v>
      </c>
      <c r="BQ34" s="8" t="s">
        <v>175</v>
      </c>
      <c r="BR34" s="8" t="s">
        <v>175</v>
      </c>
      <c r="BS34" s="16" t="s">
        <v>96</v>
      </c>
      <c r="CB34">
        <v>23</v>
      </c>
      <c r="CC34" t="s">
        <v>97</v>
      </c>
      <c r="CD34">
        <v>5.55</v>
      </c>
      <c r="CE34" s="19">
        <v>0.54300000000000004</v>
      </c>
      <c r="CF34">
        <v>4.3220000000000001</v>
      </c>
      <c r="CG34">
        <v>2.3483000000000001</v>
      </c>
      <c r="CN34" s="19">
        <v>9.2999999999999999E-2</v>
      </c>
      <c r="CO34" s="13">
        <v>0.5</v>
      </c>
      <c r="CP34" s="13">
        <f t="shared" si="18"/>
        <v>0.49899539999999998</v>
      </c>
      <c r="CQ34" s="18">
        <f t="shared" si="19"/>
        <v>99.799079999999989</v>
      </c>
    </row>
    <row r="35" spans="1:95" ht="15.5" x14ac:dyDescent="0.35">
      <c r="A35">
        <v>25</v>
      </c>
      <c r="B35" t="s">
        <v>93</v>
      </c>
      <c r="C35" t="s">
        <v>94</v>
      </c>
      <c r="D35" s="19" t="s">
        <v>94</v>
      </c>
      <c r="E35" t="s">
        <v>94</v>
      </c>
      <c r="F35" t="s">
        <v>94</v>
      </c>
      <c r="O35" s="19">
        <v>7.0999999999999994E-2</v>
      </c>
      <c r="P35" s="9">
        <v>0.4</v>
      </c>
      <c r="Q35" s="13">
        <f t="shared" ref="Q35:Q39" si="24">5.8389*(O35)-0.0032962</f>
        <v>0.4112656999999999</v>
      </c>
      <c r="R35" s="18">
        <f t="shared" ref="R35:R39" si="25">Q35/P35*100</f>
        <v>102.81642499999997</v>
      </c>
      <c r="AB35">
        <v>25</v>
      </c>
      <c r="AC35" t="s">
        <v>93</v>
      </c>
      <c r="AD35" t="s">
        <v>94</v>
      </c>
      <c r="AE35" s="19" t="s">
        <v>94</v>
      </c>
      <c r="AF35" t="s">
        <v>94</v>
      </c>
      <c r="AG35" t="s">
        <v>94</v>
      </c>
      <c r="AP35" s="19">
        <v>0.187</v>
      </c>
      <c r="AQ35" s="13">
        <v>0.6</v>
      </c>
      <c r="AR35" s="13">
        <f t="shared" ref="AR35:AR44" si="26" xml:space="preserve"> 2.7055*(AP35) +0.12905</f>
        <v>0.6349785</v>
      </c>
      <c r="AS35" s="18">
        <f t="shared" ref="AS35:AS44" si="27">AR35/AQ35*100</f>
        <v>105.82975000000002</v>
      </c>
      <c r="BB35" s="13">
        <v>25</v>
      </c>
      <c r="BC35" s="28" t="s">
        <v>93</v>
      </c>
      <c r="BD35" s="28" t="s">
        <v>94</v>
      </c>
      <c r="BE35" s="29" t="s">
        <v>94</v>
      </c>
      <c r="BF35" s="28" t="s">
        <v>94</v>
      </c>
      <c r="BG35" s="28" t="s">
        <v>94</v>
      </c>
      <c r="BH35" s="15" t="s">
        <v>176</v>
      </c>
      <c r="BI35" s="14">
        <v>1</v>
      </c>
      <c r="BJ35" s="15" t="s">
        <v>176</v>
      </c>
      <c r="BP35" s="19">
        <v>0.621</v>
      </c>
      <c r="BQ35" s="9">
        <v>2</v>
      </c>
      <c r="BR35" s="13">
        <f xml:space="preserve"> 3.1191*(BP35) -0.11445</f>
        <v>1.8225111000000001</v>
      </c>
      <c r="BS35" s="18">
        <f t="shared" ref="BS35:BS41" si="28">BR35/BQ35*100</f>
        <v>91.125555000000006</v>
      </c>
      <c r="CB35">
        <v>24</v>
      </c>
      <c r="CC35" t="s">
        <v>113</v>
      </c>
      <c r="CD35">
        <v>5.55</v>
      </c>
      <c r="CE35" s="19">
        <v>1.1819999999999999</v>
      </c>
      <c r="CF35">
        <v>9.2780000000000005</v>
      </c>
      <c r="CG35">
        <v>5.1155999999999997</v>
      </c>
      <c r="CN35" s="19"/>
      <c r="CO35" s="13"/>
      <c r="CP35" s="13"/>
      <c r="CQ35" s="18"/>
    </row>
    <row r="36" spans="1:95" ht="15.5" x14ac:dyDescent="0.35">
      <c r="A36" s="28">
        <v>3</v>
      </c>
      <c r="B36" s="28" t="s">
        <v>99</v>
      </c>
      <c r="C36" s="28">
        <v>9.26</v>
      </c>
      <c r="D36" s="29">
        <v>8.9999999999999993E-3</v>
      </c>
      <c r="E36" s="28">
        <v>4.2000000000000003E-2</v>
      </c>
      <c r="F36" s="28">
        <v>4.5900000000000003E-2</v>
      </c>
      <c r="G36" s="26" t="s">
        <v>169</v>
      </c>
      <c r="H36" s="27">
        <v>1</v>
      </c>
      <c r="I36" s="26" t="s">
        <v>169</v>
      </c>
      <c r="O36" s="19">
        <v>0.16700000000000001</v>
      </c>
      <c r="P36" s="9">
        <v>1</v>
      </c>
      <c r="Q36" s="13">
        <f t="shared" si="24"/>
        <v>0.97180010000000006</v>
      </c>
      <c r="R36" s="18">
        <f t="shared" si="25"/>
        <v>97.18001000000001</v>
      </c>
      <c r="AB36" s="13">
        <v>3</v>
      </c>
      <c r="AC36" s="28" t="s">
        <v>99</v>
      </c>
      <c r="AD36" s="28">
        <v>4.55</v>
      </c>
      <c r="AE36" s="29">
        <v>8.4000000000000005E-2</v>
      </c>
      <c r="AF36" s="28">
        <v>0.77100000000000002</v>
      </c>
      <c r="AG36" s="28">
        <v>0.22589999999999999</v>
      </c>
      <c r="AH36" s="13">
        <f t="shared" ref="AH36:AH39" si="29" xml:space="preserve"> 3.2205*(AE36) +0.001279</f>
        <v>0.27180099999999996</v>
      </c>
      <c r="AI36" s="14">
        <v>1</v>
      </c>
      <c r="AJ36" s="17">
        <f t="shared" ref="AJ36:AJ39" si="30">AH36*AI36</f>
        <v>0.27180099999999996</v>
      </c>
      <c r="AP36" s="19">
        <v>0.182</v>
      </c>
      <c r="AQ36" s="13">
        <v>0.6</v>
      </c>
      <c r="AR36" s="13">
        <f t="shared" si="26"/>
        <v>0.62145099999999998</v>
      </c>
      <c r="AS36" s="18">
        <f t="shared" si="27"/>
        <v>103.57516666666666</v>
      </c>
      <c r="BB36">
        <v>3</v>
      </c>
      <c r="BC36" t="s">
        <v>99</v>
      </c>
      <c r="BD36">
        <v>8.25</v>
      </c>
      <c r="BE36" s="19">
        <v>0.14099999999999999</v>
      </c>
      <c r="BF36">
        <v>0.66</v>
      </c>
      <c r="BG36">
        <v>0.43480000000000002</v>
      </c>
      <c r="BH36" s="13">
        <f t="shared" ref="BH36:BH45" si="31" xml:space="preserve"> 3.3022*(BE36) -0.059269</f>
        <v>0.40634119999999996</v>
      </c>
      <c r="BI36" s="14">
        <v>1</v>
      </c>
      <c r="BJ36" s="17">
        <f t="shared" ref="BJ36:BJ47" si="32">BH36*BI36</f>
        <v>0.40634119999999996</v>
      </c>
      <c r="BP36" s="19">
        <v>1.4159999999999999</v>
      </c>
      <c r="BQ36" s="9">
        <v>4</v>
      </c>
      <c r="BR36" s="13">
        <f t="shared" ref="BR36:BR41" si="33" xml:space="preserve"> 3.1191*(BP36) -0.11445</f>
        <v>4.3021956000000001</v>
      </c>
      <c r="BS36" s="18">
        <f t="shared" si="28"/>
        <v>107.55489</v>
      </c>
      <c r="CB36">
        <v>25</v>
      </c>
      <c r="CC36" t="s">
        <v>93</v>
      </c>
      <c r="CD36" t="s">
        <v>94</v>
      </c>
      <c r="CE36" s="19" t="s">
        <v>94</v>
      </c>
      <c r="CF36" t="s">
        <v>94</v>
      </c>
      <c r="CG36" t="s">
        <v>94</v>
      </c>
      <c r="CH36" s="15" t="s">
        <v>179</v>
      </c>
      <c r="CI36" s="14">
        <v>1</v>
      </c>
      <c r="CJ36" s="15" t="s">
        <v>179</v>
      </c>
    </row>
    <row r="37" spans="1:95" ht="15.5" x14ac:dyDescent="0.35">
      <c r="A37" s="25">
        <v>26</v>
      </c>
      <c r="B37" s="25" t="s">
        <v>114</v>
      </c>
      <c r="C37" s="25">
        <v>9.27</v>
      </c>
      <c r="D37" s="19">
        <v>1.4999999999999999E-2</v>
      </c>
      <c r="E37" s="25">
        <v>6.2E-2</v>
      </c>
      <c r="F37" s="25">
        <v>7.9899999999999999E-2</v>
      </c>
      <c r="G37" s="26" t="s">
        <v>169</v>
      </c>
      <c r="H37" s="27">
        <v>1</v>
      </c>
      <c r="I37" s="26" t="s">
        <v>169</v>
      </c>
      <c r="O37" s="19">
        <v>0.16800000000000001</v>
      </c>
      <c r="P37" s="9">
        <v>1</v>
      </c>
      <c r="Q37" s="13">
        <f t="shared" si="24"/>
        <v>0.97763900000000004</v>
      </c>
      <c r="R37" s="18">
        <f t="shared" si="25"/>
        <v>97.763900000000007</v>
      </c>
      <c r="AB37" s="28">
        <v>26</v>
      </c>
      <c r="AC37" s="28" t="s">
        <v>114</v>
      </c>
      <c r="AD37" s="28">
        <v>4.5599999999999996</v>
      </c>
      <c r="AE37" s="29">
        <v>0.1</v>
      </c>
      <c r="AF37" s="28">
        <v>0.83799999999999997</v>
      </c>
      <c r="AG37" s="28">
        <v>0.27</v>
      </c>
      <c r="AH37" s="13">
        <f t="shared" si="29"/>
        <v>0.32332899999999998</v>
      </c>
      <c r="AI37" s="14">
        <v>1</v>
      </c>
      <c r="AJ37" s="17">
        <f t="shared" si="30"/>
        <v>0.32332899999999998</v>
      </c>
      <c r="AP37" s="19">
        <v>0.498</v>
      </c>
      <c r="AQ37" s="9">
        <v>1.5</v>
      </c>
      <c r="AR37" s="13">
        <f t="shared" si="26"/>
        <v>1.4763889999999997</v>
      </c>
      <c r="AS37" s="18">
        <f t="shared" si="27"/>
        <v>98.425933333333319</v>
      </c>
      <c r="BB37" s="28">
        <v>26</v>
      </c>
      <c r="BC37" s="28" t="s">
        <v>114</v>
      </c>
      <c r="BD37" s="28">
        <v>8.27</v>
      </c>
      <c r="BE37" s="29">
        <v>0.17100000000000001</v>
      </c>
      <c r="BF37" s="28">
        <v>0.78200000000000003</v>
      </c>
      <c r="BG37" s="28">
        <v>0.52490000000000003</v>
      </c>
      <c r="BH37" s="13">
        <f t="shared" si="31"/>
        <v>0.50540720000000006</v>
      </c>
      <c r="BI37" s="14">
        <v>1</v>
      </c>
      <c r="BJ37" s="17">
        <f t="shared" si="32"/>
        <v>0.50540720000000006</v>
      </c>
      <c r="BP37" s="19">
        <v>1.284</v>
      </c>
      <c r="BQ37" s="9">
        <v>4</v>
      </c>
      <c r="BR37" s="13">
        <f t="shared" si="33"/>
        <v>3.8904744</v>
      </c>
      <c r="BS37" s="18">
        <f t="shared" si="28"/>
        <v>97.261859999999999</v>
      </c>
      <c r="CB37">
        <v>3</v>
      </c>
      <c r="CC37" t="s">
        <v>99</v>
      </c>
      <c r="CD37">
        <v>5.39</v>
      </c>
      <c r="CE37" s="19">
        <v>0</v>
      </c>
      <c r="CF37">
        <v>0</v>
      </c>
      <c r="CG37">
        <v>0</v>
      </c>
      <c r="CH37" s="15" t="s">
        <v>179</v>
      </c>
      <c r="CI37" s="14">
        <v>1</v>
      </c>
      <c r="CJ37" s="15" t="s">
        <v>179</v>
      </c>
    </row>
    <row r="38" spans="1:95" ht="15.5" x14ac:dyDescent="0.35">
      <c r="A38">
        <v>27</v>
      </c>
      <c r="B38" t="s">
        <v>115</v>
      </c>
      <c r="C38">
        <v>9.27</v>
      </c>
      <c r="D38" s="19">
        <v>1.6E-2</v>
      </c>
      <c r="E38">
        <v>7.5999999999999998E-2</v>
      </c>
      <c r="F38">
        <v>8.7300000000000003E-2</v>
      </c>
      <c r="G38" s="26" t="s">
        <v>169</v>
      </c>
      <c r="H38" s="27">
        <v>1</v>
      </c>
      <c r="I38" s="26" t="s">
        <v>169</v>
      </c>
      <c r="O38" s="19">
        <v>0.33900000000000002</v>
      </c>
      <c r="P38" s="9">
        <v>2</v>
      </c>
      <c r="Q38" s="13">
        <f t="shared" si="24"/>
        <v>1.9760909</v>
      </c>
      <c r="R38" s="18">
        <f t="shared" si="25"/>
        <v>98.804545000000005</v>
      </c>
      <c r="AB38" s="25">
        <v>27</v>
      </c>
      <c r="AC38" s="25" t="s">
        <v>115</v>
      </c>
      <c r="AD38" s="25">
        <v>4.5599999999999996</v>
      </c>
      <c r="AE38" s="19">
        <v>0.189</v>
      </c>
      <c r="AF38" s="25">
        <v>1.7050000000000001</v>
      </c>
      <c r="AG38" s="25">
        <v>0.51080000000000003</v>
      </c>
      <c r="AH38" s="13">
        <f t="shared" si="29"/>
        <v>0.60995350000000004</v>
      </c>
      <c r="AI38" s="14">
        <v>1</v>
      </c>
      <c r="AJ38" s="17">
        <f t="shared" si="30"/>
        <v>0.60995350000000004</v>
      </c>
      <c r="AP38" s="19">
        <v>0.502</v>
      </c>
      <c r="AQ38" s="9">
        <v>1.5</v>
      </c>
      <c r="AR38" s="13">
        <f t="shared" si="26"/>
        <v>1.4872109999999998</v>
      </c>
      <c r="AS38" s="18">
        <f t="shared" si="27"/>
        <v>99.14739999999999</v>
      </c>
      <c r="BB38" s="25">
        <v>27</v>
      </c>
      <c r="BC38" s="25" t="s">
        <v>115</v>
      </c>
      <c r="BD38" s="25">
        <v>8.26</v>
      </c>
      <c r="BE38" s="19">
        <v>0.20699999999999999</v>
      </c>
      <c r="BF38" s="25">
        <v>0.96099999999999997</v>
      </c>
      <c r="BG38" s="25">
        <v>0.63729999999999998</v>
      </c>
      <c r="BH38" s="13">
        <f t="shared" si="31"/>
        <v>0.62428639999999991</v>
      </c>
      <c r="BI38" s="14">
        <v>1</v>
      </c>
      <c r="BJ38" s="17">
        <f t="shared" si="32"/>
        <v>0.62428639999999991</v>
      </c>
      <c r="BP38" s="19">
        <v>3.2109999999999999</v>
      </c>
      <c r="BQ38" s="9">
        <v>10</v>
      </c>
      <c r="BR38" s="13">
        <f t="shared" si="33"/>
        <v>9.9009801</v>
      </c>
      <c r="BS38" s="18">
        <f t="shared" si="28"/>
        <v>99.009800999999996</v>
      </c>
      <c r="CB38">
        <v>26</v>
      </c>
      <c r="CC38" t="s">
        <v>114</v>
      </c>
      <c r="CD38">
        <v>5.59</v>
      </c>
      <c r="CE38" s="19">
        <v>1E-3</v>
      </c>
      <c r="CF38">
        <v>5.0000000000000001E-3</v>
      </c>
      <c r="CG38">
        <v>4.4000000000000003E-3</v>
      </c>
      <c r="CH38" s="15" t="s">
        <v>179</v>
      </c>
      <c r="CI38" s="14">
        <v>1</v>
      </c>
      <c r="CJ38" s="15" t="s">
        <v>179</v>
      </c>
    </row>
    <row r="39" spans="1:95" ht="15.5" x14ac:dyDescent="0.35">
      <c r="A39">
        <v>28</v>
      </c>
      <c r="B39" t="s">
        <v>116</v>
      </c>
      <c r="C39">
        <v>9.26</v>
      </c>
      <c r="D39" s="19">
        <v>3.3000000000000002E-2</v>
      </c>
      <c r="E39">
        <v>0.152</v>
      </c>
      <c r="F39">
        <v>0.1749</v>
      </c>
      <c r="G39" s="13">
        <f t="shared" ref="G39" si="34" xml:space="preserve"> 6.3044*(D39) -0.051917</f>
        <v>0.15612820000000002</v>
      </c>
      <c r="H39" s="14">
        <v>1</v>
      </c>
      <c r="I39" s="17">
        <f t="shared" ref="I39" si="35">G39*H39</f>
        <v>0.15612820000000002</v>
      </c>
      <c r="O39" s="19">
        <v>0.35</v>
      </c>
      <c r="P39" s="9">
        <v>2</v>
      </c>
      <c r="Q39" s="13">
        <f t="shared" si="24"/>
        <v>2.0403188000000001</v>
      </c>
      <c r="R39" s="18">
        <f t="shared" si="25"/>
        <v>102.01594</v>
      </c>
      <c r="AB39">
        <v>28</v>
      </c>
      <c r="AC39" t="s">
        <v>116</v>
      </c>
      <c r="AD39">
        <v>4.55</v>
      </c>
      <c r="AE39" s="19">
        <v>0.182</v>
      </c>
      <c r="AF39">
        <v>1.6679999999999999</v>
      </c>
      <c r="AG39">
        <v>0.49059999999999998</v>
      </c>
      <c r="AH39" s="13">
        <f t="shared" si="29"/>
        <v>0.58740999999999999</v>
      </c>
      <c r="AI39" s="14">
        <v>1</v>
      </c>
      <c r="AJ39" s="17">
        <f t="shared" si="30"/>
        <v>0.58740999999999999</v>
      </c>
      <c r="AP39" s="19">
        <v>1.0489999999999999</v>
      </c>
      <c r="AQ39" s="9">
        <v>3</v>
      </c>
      <c r="AR39" s="13">
        <f t="shared" si="26"/>
        <v>2.9671194999999995</v>
      </c>
      <c r="AS39" s="18">
        <f t="shared" si="27"/>
        <v>98.903983333333315</v>
      </c>
      <c r="BB39">
        <v>28</v>
      </c>
      <c r="BC39" t="s">
        <v>116</v>
      </c>
      <c r="BD39">
        <v>8.26</v>
      </c>
      <c r="BE39" s="19">
        <v>0.20200000000000001</v>
      </c>
      <c r="BF39">
        <v>0.92800000000000005</v>
      </c>
      <c r="BG39">
        <v>0.622</v>
      </c>
      <c r="BH39" s="13">
        <f t="shared" si="31"/>
        <v>0.60777540000000008</v>
      </c>
      <c r="BI39" s="14">
        <v>1</v>
      </c>
      <c r="BJ39" s="17">
        <f t="shared" si="32"/>
        <v>0.60777540000000008</v>
      </c>
      <c r="BP39" s="19">
        <v>3.2839999999999998</v>
      </c>
      <c r="BQ39" s="9">
        <v>10</v>
      </c>
      <c r="BR39" s="13">
        <f t="shared" si="33"/>
        <v>10.1286744</v>
      </c>
      <c r="BS39" s="18">
        <f t="shared" si="28"/>
        <v>101.286744</v>
      </c>
      <c r="CB39">
        <v>27</v>
      </c>
      <c r="CC39" t="s">
        <v>115</v>
      </c>
      <c r="CD39">
        <v>5.62</v>
      </c>
      <c r="CE39" s="19">
        <v>1E-3</v>
      </c>
      <c r="CF39">
        <v>4.0000000000000001E-3</v>
      </c>
      <c r="CG39">
        <v>2.8E-3</v>
      </c>
      <c r="CH39" s="15" t="s">
        <v>179</v>
      </c>
      <c r="CI39" s="14">
        <v>1</v>
      </c>
      <c r="CJ39" s="15" t="s">
        <v>179</v>
      </c>
    </row>
    <row r="40" spans="1:95" ht="15.5" x14ac:dyDescent="0.35">
      <c r="A40">
        <v>29</v>
      </c>
      <c r="B40" t="s">
        <v>117</v>
      </c>
      <c r="C40">
        <v>9.26</v>
      </c>
      <c r="D40" s="19">
        <v>0.01</v>
      </c>
      <c r="E40">
        <v>4.8000000000000001E-2</v>
      </c>
      <c r="F40">
        <v>5.4600000000000003E-2</v>
      </c>
      <c r="G40" s="26" t="s">
        <v>169</v>
      </c>
      <c r="H40" s="27">
        <v>1</v>
      </c>
      <c r="I40" s="26" t="s">
        <v>169</v>
      </c>
      <c r="O40" s="19"/>
      <c r="P40" s="9"/>
      <c r="Q40" s="13"/>
      <c r="R40" s="18"/>
      <c r="AB40">
        <v>29</v>
      </c>
      <c r="AC40" t="s">
        <v>117</v>
      </c>
      <c r="AD40">
        <v>4.55</v>
      </c>
      <c r="AE40" s="19">
        <v>0.79700000000000004</v>
      </c>
      <c r="AF40">
        <v>7.6959999999999997</v>
      </c>
      <c r="AG40">
        <v>2.1511</v>
      </c>
      <c r="AH40" s="13">
        <f t="shared" ref="AH40:AH42" si="36" xml:space="preserve"> 2.7055*(AE40) +0.12905</f>
        <v>2.2853334999999997</v>
      </c>
      <c r="AI40" s="14">
        <v>1</v>
      </c>
      <c r="AJ40" s="17">
        <f t="shared" ref="AJ40:AJ45" si="37">AH40*AI40</f>
        <v>2.2853334999999997</v>
      </c>
      <c r="AP40" s="19">
        <v>1.038</v>
      </c>
      <c r="AQ40" s="9">
        <v>3</v>
      </c>
      <c r="AR40" s="13">
        <f t="shared" si="26"/>
        <v>2.9373589999999998</v>
      </c>
      <c r="AS40" s="18">
        <f t="shared" si="27"/>
        <v>97.911966666666657</v>
      </c>
      <c r="BB40">
        <v>29</v>
      </c>
      <c r="BC40" t="s">
        <v>117</v>
      </c>
      <c r="BD40">
        <v>8.25</v>
      </c>
      <c r="BE40" s="19">
        <v>0.32800000000000001</v>
      </c>
      <c r="BF40">
        <v>1.5660000000000001</v>
      </c>
      <c r="BG40">
        <v>1.0082</v>
      </c>
      <c r="BH40" s="13">
        <f t="shared" si="31"/>
        <v>1.0238526000000001</v>
      </c>
      <c r="BI40" s="14">
        <v>1</v>
      </c>
      <c r="BJ40" s="17">
        <f t="shared" si="32"/>
        <v>1.0238526000000001</v>
      </c>
      <c r="BP40" s="19">
        <v>6.4779999999999998</v>
      </c>
      <c r="BQ40" s="9">
        <v>20</v>
      </c>
      <c r="BR40" s="13">
        <f t="shared" si="33"/>
        <v>20.091079799999999</v>
      </c>
      <c r="BS40" s="18">
        <f t="shared" si="28"/>
        <v>100.455399</v>
      </c>
      <c r="CB40">
        <v>28</v>
      </c>
      <c r="CC40" t="s">
        <v>116</v>
      </c>
      <c r="CD40">
        <v>5.55</v>
      </c>
      <c r="CE40" s="19">
        <v>5.0000000000000001E-3</v>
      </c>
      <c r="CF40">
        <v>3.9E-2</v>
      </c>
      <c r="CG40">
        <v>2.2599999999999999E-2</v>
      </c>
      <c r="CH40" s="13">
        <f t="shared" ref="CH40" si="38" xml:space="preserve"> 5.2991*(CE40) + 0.0061791</f>
        <v>3.2674599999999998E-2</v>
      </c>
      <c r="CI40" s="14">
        <v>1</v>
      </c>
      <c r="CJ40" s="17">
        <f t="shared" ref="CJ40" si="39">CH40*CI40</f>
        <v>3.2674599999999998E-2</v>
      </c>
    </row>
    <row r="41" spans="1:95" ht="15.5" x14ac:dyDescent="0.35">
      <c r="A41">
        <v>30</v>
      </c>
      <c r="B41" t="s">
        <v>118</v>
      </c>
      <c r="C41">
        <v>9.27</v>
      </c>
      <c r="D41" s="19">
        <v>8.0000000000000002E-3</v>
      </c>
      <c r="E41">
        <v>3.7999999999999999E-2</v>
      </c>
      <c r="F41">
        <v>4.3400000000000001E-2</v>
      </c>
      <c r="G41" s="26" t="s">
        <v>169</v>
      </c>
      <c r="H41" s="27">
        <v>1</v>
      </c>
      <c r="I41" s="26" t="s">
        <v>169</v>
      </c>
      <c r="O41" s="19"/>
      <c r="P41" s="9"/>
      <c r="Q41" s="13"/>
      <c r="R41" s="18"/>
      <c r="AB41">
        <v>30</v>
      </c>
      <c r="AC41" t="s">
        <v>118</v>
      </c>
      <c r="AD41">
        <v>4.5599999999999996</v>
      </c>
      <c r="AE41" s="19">
        <v>0.34</v>
      </c>
      <c r="AF41">
        <v>3.2080000000000002</v>
      </c>
      <c r="AG41">
        <v>0.91739999999999999</v>
      </c>
      <c r="AH41" s="13">
        <f t="shared" si="36"/>
        <v>1.0489199999999999</v>
      </c>
      <c r="AI41" s="27">
        <v>1</v>
      </c>
      <c r="AJ41" s="17">
        <f t="shared" si="37"/>
        <v>1.0489199999999999</v>
      </c>
      <c r="AP41" s="19">
        <v>2.706</v>
      </c>
      <c r="AQ41" s="9">
        <v>7.5</v>
      </c>
      <c r="AR41" s="13">
        <f t="shared" si="26"/>
        <v>7.4501329999999992</v>
      </c>
      <c r="AS41" s="18">
        <f t="shared" si="27"/>
        <v>99.335106666666661</v>
      </c>
      <c r="BB41">
        <v>30</v>
      </c>
      <c r="BC41" t="s">
        <v>118</v>
      </c>
      <c r="BD41">
        <v>8.26</v>
      </c>
      <c r="BE41" s="19">
        <v>0.247</v>
      </c>
      <c r="BF41">
        <v>1.1679999999999999</v>
      </c>
      <c r="BG41">
        <v>0.75990000000000002</v>
      </c>
      <c r="BH41" s="13">
        <f t="shared" si="31"/>
        <v>0.7563744</v>
      </c>
      <c r="BI41" s="14">
        <v>1</v>
      </c>
      <c r="BJ41" s="17">
        <f t="shared" si="32"/>
        <v>0.7563744</v>
      </c>
      <c r="BP41" s="19">
        <v>6.4050000000000002</v>
      </c>
      <c r="BQ41" s="9">
        <v>20</v>
      </c>
      <c r="BR41" s="13">
        <f t="shared" si="33"/>
        <v>19.8633855</v>
      </c>
      <c r="BS41" s="18">
        <f t="shared" si="28"/>
        <v>99.316927499999991</v>
      </c>
      <c r="CB41">
        <v>29</v>
      </c>
      <c r="CC41" t="s">
        <v>117</v>
      </c>
      <c r="CD41">
        <v>5.5</v>
      </c>
      <c r="CE41" s="19">
        <v>0</v>
      </c>
      <c r="CF41">
        <v>2E-3</v>
      </c>
      <c r="CG41">
        <v>4.0000000000000002E-4</v>
      </c>
      <c r="CH41" s="15" t="s">
        <v>179</v>
      </c>
      <c r="CI41" s="14">
        <v>1</v>
      </c>
      <c r="CJ41" s="15" t="s">
        <v>179</v>
      </c>
    </row>
    <row r="42" spans="1:95" ht="15.5" x14ac:dyDescent="0.35">
      <c r="A42">
        <v>31</v>
      </c>
      <c r="B42" t="s">
        <v>119</v>
      </c>
      <c r="C42">
        <v>9.26</v>
      </c>
      <c r="D42" s="19">
        <v>1.0999999999999999E-2</v>
      </c>
      <c r="E42">
        <v>5.0999999999999997E-2</v>
      </c>
      <c r="F42">
        <v>5.8999999999999997E-2</v>
      </c>
      <c r="G42" s="26" t="s">
        <v>169</v>
      </c>
      <c r="H42" s="27">
        <v>1</v>
      </c>
      <c r="I42" s="26" t="s">
        <v>169</v>
      </c>
      <c r="O42" s="19"/>
      <c r="P42" s="9"/>
      <c r="Q42" s="13"/>
      <c r="R42" s="18"/>
      <c r="AB42">
        <v>31</v>
      </c>
      <c r="AC42" t="s">
        <v>119</v>
      </c>
      <c r="AD42">
        <v>4.5599999999999996</v>
      </c>
      <c r="AE42" s="19">
        <v>0.29899999999999999</v>
      </c>
      <c r="AF42">
        <v>2.7879999999999998</v>
      </c>
      <c r="AG42">
        <v>0.80700000000000005</v>
      </c>
      <c r="AH42" s="13">
        <f t="shared" si="36"/>
        <v>0.93799449999999995</v>
      </c>
      <c r="AI42" s="27">
        <v>1</v>
      </c>
      <c r="AJ42" s="17">
        <f t="shared" si="37"/>
        <v>0.93799449999999995</v>
      </c>
      <c r="AP42" s="19">
        <v>2.7559999999999998</v>
      </c>
      <c r="AQ42" s="9">
        <v>7.5</v>
      </c>
      <c r="AR42" s="13">
        <f t="shared" si="26"/>
        <v>7.5854079999999993</v>
      </c>
      <c r="AS42" s="18">
        <f t="shared" si="27"/>
        <v>101.13877333333332</v>
      </c>
      <c r="BB42">
        <v>31</v>
      </c>
      <c r="BC42" t="s">
        <v>119</v>
      </c>
      <c r="BD42">
        <v>8.26</v>
      </c>
      <c r="BE42" s="19">
        <v>0.219</v>
      </c>
      <c r="BF42">
        <v>1.03</v>
      </c>
      <c r="BG42">
        <v>0.67349999999999999</v>
      </c>
      <c r="BH42" s="13">
        <f t="shared" si="31"/>
        <v>0.66391279999999997</v>
      </c>
      <c r="BI42" s="14">
        <v>1</v>
      </c>
      <c r="BJ42" s="17">
        <f t="shared" si="32"/>
        <v>0.66391279999999997</v>
      </c>
      <c r="CB42">
        <v>30</v>
      </c>
      <c r="CC42" t="s">
        <v>118</v>
      </c>
      <c r="CD42">
        <v>5.52</v>
      </c>
      <c r="CE42" s="19">
        <v>1E-3</v>
      </c>
      <c r="CF42">
        <v>3.0000000000000001E-3</v>
      </c>
      <c r="CG42">
        <v>2.2000000000000001E-3</v>
      </c>
      <c r="CH42" s="15" t="s">
        <v>179</v>
      </c>
      <c r="CI42" s="14">
        <v>1</v>
      </c>
      <c r="CJ42" s="15" t="s">
        <v>179</v>
      </c>
    </row>
    <row r="43" spans="1:95" ht="15.5" x14ac:dyDescent="0.35">
      <c r="A43">
        <v>32</v>
      </c>
      <c r="B43" t="s">
        <v>120</v>
      </c>
      <c r="C43">
        <v>9.27</v>
      </c>
      <c r="D43" s="19">
        <v>1.2999999999999999E-2</v>
      </c>
      <c r="E43">
        <v>5.8999999999999997E-2</v>
      </c>
      <c r="F43">
        <v>6.9000000000000006E-2</v>
      </c>
      <c r="G43" s="26" t="s">
        <v>169</v>
      </c>
      <c r="H43" s="27">
        <v>1</v>
      </c>
      <c r="I43" s="26" t="s">
        <v>169</v>
      </c>
      <c r="O43" s="9"/>
      <c r="P43" s="9"/>
      <c r="Q43" s="9" t="s">
        <v>51</v>
      </c>
      <c r="R43" s="9"/>
      <c r="AB43">
        <v>32</v>
      </c>
      <c r="AC43" t="s">
        <v>120</v>
      </c>
      <c r="AD43">
        <v>4.5599999999999996</v>
      </c>
      <c r="AE43" s="19">
        <v>0.16800000000000001</v>
      </c>
      <c r="AF43">
        <v>1.504</v>
      </c>
      <c r="AG43">
        <v>0.45229999999999998</v>
      </c>
      <c r="AH43" s="13">
        <f t="shared" ref="AH43" si="40" xml:space="preserve"> 3.2205*(AE43) +0.001279</f>
        <v>0.542323</v>
      </c>
      <c r="AI43" s="14">
        <v>1</v>
      </c>
      <c r="AJ43" s="17">
        <f t="shared" ref="AJ43" si="41">AH43*AI43</f>
        <v>0.542323</v>
      </c>
      <c r="AP43" s="19">
        <v>5.6130000000000004</v>
      </c>
      <c r="AQ43" s="9">
        <v>15</v>
      </c>
      <c r="AR43" s="13">
        <f t="shared" si="26"/>
        <v>15.3150215</v>
      </c>
      <c r="AS43" s="18">
        <f t="shared" si="27"/>
        <v>102.10014333333332</v>
      </c>
      <c r="BB43">
        <v>32</v>
      </c>
      <c r="BC43" t="s">
        <v>120</v>
      </c>
      <c r="BD43">
        <v>8.26</v>
      </c>
      <c r="BE43" s="19">
        <v>0.23499999999999999</v>
      </c>
      <c r="BF43">
        <v>1.0960000000000001</v>
      </c>
      <c r="BG43">
        <v>0.72230000000000005</v>
      </c>
      <c r="BH43" s="13">
        <f t="shared" si="31"/>
        <v>0.71674799999999994</v>
      </c>
      <c r="BI43" s="14">
        <v>1</v>
      </c>
      <c r="BJ43" s="17">
        <f t="shared" si="32"/>
        <v>0.71674799999999994</v>
      </c>
      <c r="CB43">
        <v>31</v>
      </c>
      <c r="CC43" t="s">
        <v>119</v>
      </c>
      <c r="CD43">
        <v>5.55</v>
      </c>
      <c r="CE43" s="19">
        <v>0</v>
      </c>
      <c r="CF43">
        <v>1E-3</v>
      </c>
      <c r="CG43">
        <v>5.9999999999999995E-4</v>
      </c>
      <c r="CH43" s="15" t="s">
        <v>179</v>
      </c>
      <c r="CI43" s="14">
        <v>1</v>
      </c>
      <c r="CJ43" s="15" t="s">
        <v>179</v>
      </c>
    </row>
    <row r="44" spans="1:95" ht="16" thickBot="1" x14ac:dyDescent="0.4">
      <c r="A44">
        <v>33</v>
      </c>
      <c r="B44" t="s">
        <v>121</v>
      </c>
      <c r="C44">
        <v>9.26</v>
      </c>
      <c r="D44" s="19">
        <v>1.0999999999999999E-2</v>
      </c>
      <c r="E44">
        <v>5.2999999999999999E-2</v>
      </c>
      <c r="F44">
        <v>5.9200000000000003E-2</v>
      </c>
      <c r="G44" s="26" t="s">
        <v>169</v>
      </c>
      <c r="H44" s="27">
        <v>1</v>
      </c>
      <c r="I44" s="26" t="s">
        <v>169</v>
      </c>
      <c r="O44" s="8" t="s">
        <v>95</v>
      </c>
      <c r="P44" s="8" t="s">
        <v>91</v>
      </c>
      <c r="Q44" s="8" t="s">
        <v>91</v>
      </c>
      <c r="R44" s="16" t="s">
        <v>96</v>
      </c>
      <c r="AB44">
        <v>33</v>
      </c>
      <c r="AC44" t="s">
        <v>121</v>
      </c>
      <c r="AD44">
        <v>4.55</v>
      </c>
      <c r="AE44" s="19">
        <v>0.73399999999999999</v>
      </c>
      <c r="AF44">
        <v>7.0460000000000003</v>
      </c>
      <c r="AG44">
        <v>1.982</v>
      </c>
      <c r="AH44" s="13">
        <f t="shared" ref="AH44" si="42" xml:space="preserve"> 2.7055*(AE44) +0.12905</f>
        <v>2.114887</v>
      </c>
      <c r="AI44" s="27">
        <v>1</v>
      </c>
      <c r="AJ44" s="17">
        <f t="shared" si="37"/>
        <v>2.114887</v>
      </c>
      <c r="AP44" s="19">
        <v>5.6559999999999997</v>
      </c>
      <c r="AQ44" s="9">
        <v>15</v>
      </c>
      <c r="AR44" s="13">
        <f t="shared" si="26"/>
        <v>15.431357999999998</v>
      </c>
      <c r="AS44" s="18">
        <f t="shared" si="27"/>
        <v>102.87571999999999</v>
      </c>
      <c r="BB44">
        <v>33</v>
      </c>
      <c r="BC44" t="s">
        <v>121</v>
      </c>
      <c r="BD44">
        <v>8.25</v>
      </c>
      <c r="BE44" s="19">
        <v>0.38</v>
      </c>
      <c r="BF44">
        <v>1.82</v>
      </c>
      <c r="BG44">
        <v>1.1707000000000001</v>
      </c>
      <c r="BH44" s="13">
        <f t="shared" si="31"/>
        <v>1.195567</v>
      </c>
      <c r="BI44" s="14">
        <v>1</v>
      </c>
      <c r="BJ44" s="17">
        <f t="shared" si="32"/>
        <v>1.195567</v>
      </c>
      <c r="CB44">
        <v>32</v>
      </c>
      <c r="CC44" t="s">
        <v>120</v>
      </c>
      <c r="CD44">
        <v>5.48</v>
      </c>
      <c r="CE44" s="19">
        <v>0</v>
      </c>
      <c r="CF44">
        <v>1E-3</v>
      </c>
      <c r="CG44">
        <v>5.9999999999999995E-4</v>
      </c>
      <c r="CH44" s="15" t="s">
        <v>179</v>
      </c>
      <c r="CI44" s="14">
        <v>1</v>
      </c>
      <c r="CJ44" s="15" t="s">
        <v>179</v>
      </c>
    </row>
    <row r="45" spans="1:95" ht="15.5" x14ac:dyDescent="0.35">
      <c r="A45">
        <v>34</v>
      </c>
      <c r="B45" t="s">
        <v>122</v>
      </c>
      <c r="C45">
        <v>9.2799999999999994</v>
      </c>
      <c r="D45" s="19">
        <v>1.2999999999999999E-2</v>
      </c>
      <c r="E45">
        <v>5.8999999999999997E-2</v>
      </c>
      <c r="F45">
        <v>6.8500000000000005E-2</v>
      </c>
      <c r="G45" s="26" t="s">
        <v>169</v>
      </c>
      <c r="H45" s="27">
        <v>1</v>
      </c>
      <c r="I45" s="26" t="s">
        <v>169</v>
      </c>
      <c r="O45" s="19">
        <v>0.33900000000000002</v>
      </c>
      <c r="P45" s="9">
        <v>2</v>
      </c>
      <c r="Q45" s="13">
        <f>5.0216*(O45)+0.35883</f>
        <v>2.0611524000000001</v>
      </c>
      <c r="R45" s="18">
        <f t="shared" ref="R45" si="43">Q45/P45*100</f>
        <v>103.05762</v>
      </c>
      <c r="AB45">
        <v>34</v>
      </c>
      <c r="AC45" t="s">
        <v>122</v>
      </c>
      <c r="AD45">
        <v>4.5599999999999996</v>
      </c>
      <c r="AE45" s="19">
        <v>0.13900000000000001</v>
      </c>
      <c r="AF45">
        <v>1.202</v>
      </c>
      <c r="AG45">
        <v>0.37469999999999998</v>
      </c>
      <c r="AH45" s="13">
        <f t="shared" ref="AH45" si="44" xml:space="preserve"> 3.2205*(AE45) +0.001279</f>
        <v>0.44892850000000001</v>
      </c>
      <c r="AI45" s="14">
        <v>1</v>
      </c>
      <c r="AJ45" s="17">
        <f t="shared" si="37"/>
        <v>0.44892850000000001</v>
      </c>
      <c r="BB45">
        <v>34</v>
      </c>
      <c r="BC45" t="s">
        <v>122</v>
      </c>
      <c r="BD45">
        <v>8.26</v>
      </c>
      <c r="BE45" s="19">
        <v>0.17799999999999999</v>
      </c>
      <c r="BF45">
        <v>0.80700000000000005</v>
      </c>
      <c r="BG45">
        <v>0.54730000000000001</v>
      </c>
      <c r="BH45" s="13">
        <f t="shared" si="31"/>
        <v>0.52852259999999995</v>
      </c>
      <c r="BI45" s="14">
        <v>1</v>
      </c>
      <c r="BJ45" s="17">
        <f t="shared" si="32"/>
        <v>0.52852259999999995</v>
      </c>
      <c r="CB45">
        <v>33</v>
      </c>
      <c r="CC45" t="s">
        <v>121</v>
      </c>
      <c r="CD45">
        <v>5.5</v>
      </c>
      <c r="CE45" s="19">
        <v>0</v>
      </c>
      <c r="CF45">
        <v>1E-3</v>
      </c>
      <c r="CG45">
        <v>4.0000000000000002E-4</v>
      </c>
      <c r="CH45" s="15" t="s">
        <v>179</v>
      </c>
      <c r="CI45" s="14">
        <v>1</v>
      </c>
      <c r="CJ45" s="15" t="s">
        <v>179</v>
      </c>
    </row>
    <row r="46" spans="1:95" ht="15.5" x14ac:dyDescent="0.35">
      <c r="A46" s="25">
        <v>4</v>
      </c>
      <c r="B46" s="25" t="s">
        <v>100</v>
      </c>
      <c r="C46" s="25">
        <v>9.27</v>
      </c>
      <c r="D46" s="19">
        <v>5.0000000000000001E-3</v>
      </c>
      <c r="E46" s="25">
        <v>2.5000000000000001E-2</v>
      </c>
      <c r="F46" s="25">
        <v>2.4899999999999999E-2</v>
      </c>
      <c r="G46" s="26" t="s">
        <v>169</v>
      </c>
      <c r="H46" s="27">
        <v>1</v>
      </c>
      <c r="I46" s="26" t="s">
        <v>169</v>
      </c>
      <c r="O46" s="19">
        <v>0.35</v>
      </c>
      <c r="P46" s="9">
        <v>2</v>
      </c>
      <c r="Q46" s="13">
        <f t="shared" ref="Q46:Q50" si="45">5.0216*(O46)+0.35883</f>
        <v>2.11639</v>
      </c>
      <c r="R46" s="18">
        <f t="shared" ref="R46:R50" si="46">Q46/P46*100</f>
        <v>105.81950000000001</v>
      </c>
      <c r="AB46">
        <v>4</v>
      </c>
      <c r="AC46" t="s">
        <v>100</v>
      </c>
      <c r="AD46">
        <v>4.55</v>
      </c>
      <c r="AE46" s="19">
        <v>0.59</v>
      </c>
      <c r="AF46">
        <v>5.7089999999999996</v>
      </c>
      <c r="AG46">
        <v>1.5922000000000001</v>
      </c>
      <c r="AH46" s="13">
        <f t="shared" ref="AH46:AH49" si="47" xml:space="preserve"> 2.7055*(AE46) +0.12905</f>
        <v>1.7252949999999996</v>
      </c>
      <c r="AI46" s="14">
        <v>1</v>
      </c>
      <c r="AJ46" s="17">
        <f t="shared" ref="AJ46:AJ50" si="48">AH46*AI46</f>
        <v>1.7252949999999996</v>
      </c>
      <c r="BB46">
        <v>4</v>
      </c>
      <c r="BC46" t="s">
        <v>100</v>
      </c>
      <c r="BD46">
        <v>8.23</v>
      </c>
      <c r="BE46" s="19">
        <v>0.76</v>
      </c>
      <c r="BF46">
        <v>3.7349999999999999</v>
      </c>
      <c r="BG46">
        <v>2.34</v>
      </c>
      <c r="BH46" s="13">
        <f t="shared" ref="BH46:BH47" si="49" xml:space="preserve"> 3.1191*(BE46) -0.11445</f>
        <v>2.2560659999999997</v>
      </c>
      <c r="BI46" s="14">
        <v>1</v>
      </c>
      <c r="BJ46" s="17">
        <f t="shared" si="32"/>
        <v>2.2560659999999997</v>
      </c>
      <c r="CB46">
        <v>34</v>
      </c>
      <c r="CC46" t="s">
        <v>122</v>
      </c>
      <c r="CD46">
        <v>5.59</v>
      </c>
      <c r="CE46" s="19">
        <v>0</v>
      </c>
      <c r="CF46">
        <v>2E-3</v>
      </c>
      <c r="CG46">
        <v>5.0000000000000001E-4</v>
      </c>
      <c r="CH46" s="15" t="s">
        <v>179</v>
      </c>
      <c r="CI46" s="14">
        <v>1</v>
      </c>
      <c r="CJ46" s="15" t="s">
        <v>179</v>
      </c>
    </row>
    <row r="47" spans="1:95" ht="15.5" x14ac:dyDescent="0.35">
      <c r="A47" s="25">
        <v>35</v>
      </c>
      <c r="B47" s="25" t="s">
        <v>123</v>
      </c>
      <c r="C47" s="25">
        <v>9.27</v>
      </c>
      <c r="D47" s="19">
        <v>1.2E-2</v>
      </c>
      <c r="E47" s="25">
        <v>5.5E-2</v>
      </c>
      <c r="F47" s="25">
        <v>6.1800000000000001E-2</v>
      </c>
      <c r="G47" s="26" t="s">
        <v>169</v>
      </c>
      <c r="H47" s="27">
        <v>1</v>
      </c>
      <c r="I47" s="26" t="s">
        <v>169</v>
      </c>
      <c r="M47" s="19"/>
      <c r="O47" s="19">
        <v>0.88700000000000001</v>
      </c>
      <c r="P47">
        <v>5</v>
      </c>
      <c r="Q47" s="13">
        <f t="shared" si="45"/>
        <v>4.8129892000000005</v>
      </c>
      <c r="R47" s="18">
        <f t="shared" si="46"/>
        <v>96.25978400000001</v>
      </c>
      <c r="AB47">
        <v>35</v>
      </c>
      <c r="AC47" t="s">
        <v>123</v>
      </c>
      <c r="AD47">
        <v>4.55</v>
      </c>
      <c r="AE47" s="19">
        <v>0.71099999999999997</v>
      </c>
      <c r="AF47">
        <v>6.8</v>
      </c>
      <c r="AG47">
        <v>1.9186000000000001</v>
      </c>
      <c r="AH47" s="13">
        <f t="shared" si="47"/>
        <v>2.0526604999999996</v>
      </c>
      <c r="AI47" s="14">
        <v>1</v>
      </c>
      <c r="AJ47" s="17">
        <f t="shared" si="48"/>
        <v>2.0526604999999996</v>
      </c>
      <c r="BB47">
        <v>35</v>
      </c>
      <c r="BC47" t="s">
        <v>123</v>
      </c>
      <c r="BD47">
        <v>8.24</v>
      </c>
      <c r="BE47" s="19">
        <v>0.93799999999999994</v>
      </c>
      <c r="BF47">
        <v>4.577</v>
      </c>
      <c r="BG47">
        <v>2.8866999999999998</v>
      </c>
      <c r="BH47" s="13">
        <f t="shared" si="49"/>
        <v>2.8112657999999997</v>
      </c>
      <c r="BI47" s="14">
        <v>1</v>
      </c>
      <c r="BJ47" s="17">
        <f t="shared" si="32"/>
        <v>2.8112657999999997</v>
      </c>
      <c r="BP47" s="19"/>
      <c r="BQ47" s="9"/>
      <c r="BR47" s="13"/>
      <c r="BS47" s="18"/>
      <c r="CB47">
        <v>4</v>
      </c>
      <c r="CC47" t="s">
        <v>100</v>
      </c>
      <c r="CD47">
        <v>5.54</v>
      </c>
      <c r="CE47" s="19">
        <v>0</v>
      </c>
      <c r="CF47">
        <v>2E-3</v>
      </c>
      <c r="CG47">
        <v>6.9999999999999999E-4</v>
      </c>
      <c r="CH47" s="15" t="s">
        <v>179</v>
      </c>
      <c r="CI47" s="14">
        <v>1</v>
      </c>
      <c r="CJ47" s="15" t="s">
        <v>179</v>
      </c>
    </row>
    <row r="48" spans="1:95" ht="15.5" x14ac:dyDescent="0.35">
      <c r="A48">
        <v>36</v>
      </c>
      <c r="B48" t="s">
        <v>124</v>
      </c>
      <c r="C48">
        <v>9.26</v>
      </c>
      <c r="D48" s="19">
        <v>0.05</v>
      </c>
      <c r="E48">
        <v>0.22900000000000001</v>
      </c>
      <c r="F48">
        <v>0.26840000000000003</v>
      </c>
      <c r="G48" s="13">
        <f t="shared" ref="G48" si="50" xml:space="preserve"> 6.3044*(D48) -0.051917</f>
        <v>0.26330300000000006</v>
      </c>
      <c r="H48" s="14">
        <v>1</v>
      </c>
      <c r="I48" s="17">
        <f t="shared" ref="I48" si="51">G48*H48</f>
        <v>0.26330300000000006</v>
      </c>
      <c r="M48" s="19"/>
      <c r="O48" s="19">
        <v>0.90800000000000003</v>
      </c>
      <c r="P48" s="9">
        <v>5</v>
      </c>
      <c r="Q48" s="13">
        <f t="shared" si="45"/>
        <v>4.9184428000000002</v>
      </c>
      <c r="R48" s="18">
        <f t="shared" si="46"/>
        <v>98.368856000000008</v>
      </c>
      <c r="AB48">
        <v>36</v>
      </c>
      <c r="AC48" t="s">
        <v>124</v>
      </c>
      <c r="AD48">
        <v>4.55</v>
      </c>
      <c r="AE48" s="19">
        <v>0.47399999999999998</v>
      </c>
      <c r="AF48">
        <v>4.4930000000000003</v>
      </c>
      <c r="AG48">
        <v>1.2794000000000001</v>
      </c>
      <c r="AH48" s="13">
        <f t="shared" si="47"/>
        <v>1.411457</v>
      </c>
      <c r="AI48" s="14">
        <v>1</v>
      </c>
      <c r="AJ48" s="17">
        <f t="shared" si="48"/>
        <v>1.411457</v>
      </c>
      <c r="AN48" s="19"/>
      <c r="BB48">
        <v>36</v>
      </c>
      <c r="BC48" t="s">
        <v>124</v>
      </c>
      <c r="BD48">
        <v>8.25</v>
      </c>
      <c r="BE48" s="19">
        <v>0.36199999999999999</v>
      </c>
      <c r="BF48">
        <v>1.7030000000000001</v>
      </c>
      <c r="BG48">
        <v>1.1147</v>
      </c>
      <c r="BH48" s="13">
        <f t="shared" ref="BH48" si="52" xml:space="preserve"> 3.3022*(BE48) -0.059269</f>
        <v>1.1361273999999999</v>
      </c>
      <c r="BI48" s="14">
        <v>1</v>
      </c>
      <c r="BJ48" s="17">
        <f t="shared" ref="BJ48:BJ51" si="53">BH48*BI48</f>
        <v>1.1361273999999999</v>
      </c>
      <c r="BP48" s="19"/>
      <c r="BQ48" s="9"/>
      <c r="BR48" s="13"/>
      <c r="BS48" s="18"/>
      <c r="CB48">
        <v>35</v>
      </c>
      <c r="CC48" t="s">
        <v>123</v>
      </c>
      <c r="CD48">
        <v>5.56</v>
      </c>
      <c r="CE48" s="19">
        <v>0</v>
      </c>
      <c r="CF48">
        <v>1E-3</v>
      </c>
      <c r="CG48">
        <v>2.9999999999999997E-4</v>
      </c>
      <c r="CH48" s="15" t="s">
        <v>179</v>
      </c>
      <c r="CI48" s="14">
        <v>1</v>
      </c>
      <c r="CJ48" s="15" t="s">
        <v>179</v>
      </c>
    </row>
    <row r="49" spans="1:88" ht="15.5" x14ac:dyDescent="0.35">
      <c r="A49">
        <v>37</v>
      </c>
      <c r="B49" t="s">
        <v>125</v>
      </c>
      <c r="C49">
        <v>9.27</v>
      </c>
      <c r="D49" s="19">
        <v>1.2999999999999999E-2</v>
      </c>
      <c r="E49">
        <v>6.4000000000000001E-2</v>
      </c>
      <c r="F49">
        <v>7.0499999999999993E-2</v>
      </c>
      <c r="G49" s="26" t="s">
        <v>169</v>
      </c>
      <c r="H49" s="27">
        <v>1</v>
      </c>
      <c r="I49" s="26" t="s">
        <v>169</v>
      </c>
      <c r="M49" s="19"/>
      <c r="O49" s="19">
        <v>1.9119999999999999</v>
      </c>
      <c r="P49" s="9">
        <v>10</v>
      </c>
      <c r="Q49" s="13">
        <f t="shared" si="45"/>
        <v>9.960129199999999</v>
      </c>
      <c r="R49" s="18">
        <f t="shared" si="46"/>
        <v>99.601291999999987</v>
      </c>
      <c r="AB49">
        <v>37</v>
      </c>
      <c r="AC49" t="s">
        <v>125</v>
      </c>
      <c r="AD49">
        <v>4.55</v>
      </c>
      <c r="AE49" s="19">
        <v>0.68</v>
      </c>
      <c r="AF49">
        <v>6.5229999999999997</v>
      </c>
      <c r="AG49">
        <v>1.8368</v>
      </c>
      <c r="AH49" s="13">
        <f t="shared" si="47"/>
        <v>1.9687899999999998</v>
      </c>
      <c r="AI49" s="14">
        <v>1</v>
      </c>
      <c r="AJ49" s="17">
        <f t="shared" si="48"/>
        <v>1.9687899999999998</v>
      </c>
      <c r="AN49" s="19"/>
      <c r="BB49">
        <v>37</v>
      </c>
      <c r="BC49" t="s">
        <v>125</v>
      </c>
      <c r="BD49">
        <v>8.24</v>
      </c>
      <c r="BE49" s="19">
        <v>0.86399999999999999</v>
      </c>
      <c r="BF49">
        <v>4.234</v>
      </c>
      <c r="BG49">
        <v>2.6593</v>
      </c>
      <c r="BH49" s="13">
        <f t="shared" ref="BH49" si="54" xml:space="preserve"> 3.1191*(BE49) -0.11445</f>
        <v>2.5804524</v>
      </c>
      <c r="BI49" s="14">
        <v>1</v>
      </c>
      <c r="BJ49" s="17">
        <f t="shared" si="53"/>
        <v>2.5804524</v>
      </c>
      <c r="BP49" s="19"/>
      <c r="BQ49" s="9"/>
      <c r="BR49" s="13"/>
      <c r="BS49" s="18"/>
      <c r="CB49">
        <v>36</v>
      </c>
      <c r="CC49" t="s">
        <v>124</v>
      </c>
      <c r="CD49">
        <v>5.52</v>
      </c>
      <c r="CE49" s="19">
        <v>0</v>
      </c>
      <c r="CF49">
        <v>0</v>
      </c>
      <c r="CG49">
        <v>0</v>
      </c>
      <c r="CH49" s="15" t="s">
        <v>179</v>
      </c>
      <c r="CI49" s="14">
        <v>1</v>
      </c>
      <c r="CJ49" s="15" t="s">
        <v>179</v>
      </c>
    </row>
    <row r="50" spans="1:88" ht="15.5" x14ac:dyDescent="0.35">
      <c r="A50">
        <v>38</v>
      </c>
      <c r="B50" t="s">
        <v>109</v>
      </c>
      <c r="C50">
        <v>9.26</v>
      </c>
      <c r="D50" s="19">
        <v>0.04</v>
      </c>
      <c r="E50">
        <v>0.17799999999999999</v>
      </c>
      <c r="F50">
        <v>0.21079999999999999</v>
      </c>
      <c r="G50" s="13">
        <f t="shared" ref="G50:G51" si="55" xml:space="preserve"> 6.3044*(D50) -0.051917</f>
        <v>0.20025900000000002</v>
      </c>
      <c r="H50" s="14">
        <v>1</v>
      </c>
      <c r="I50" s="17">
        <f t="shared" ref="I50:I51" si="56">G50*H50</f>
        <v>0.20025900000000002</v>
      </c>
      <c r="O50" s="19">
        <v>1.946</v>
      </c>
      <c r="P50" s="9">
        <v>10</v>
      </c>
      <c r="Q50" s="13">
        <f t="shared" si="45"/>
        <v>10.1308636</v>
      </c>
      <c r="R50" s="18">
        <f t="shared" si="46"/>
        <v>101.30863599999999</v>
      </c>
      <c r="AB50">
        <v>38</v>
      </c>
      <c r="AC50" t="s">
        <v>109</v>
      </c>
      <c r="AD50">
        <v>4.5599999999999996</v>
      </c>
      <c r="AE50" s="19">
        <v>9.4E-2</v>
      </c>
      <c r="AF50">
        <v>0.78600000000000003</v>
      </c>
      <c r="AG50">
        <v>0.25409999999999999</v>
      </c>
      <c r="AH50" s="13">
        <f t="shared" ref="AH50" si="57" xml:space="preserve"> 3.2205*(AE50) +0.001279</f>
        <v>0.30400599999999994</v>
      </c>
      <c r="AI50" s="14">
        <v>1</v>
      </c>
      <c r="AJ50" s="17">
        <f t="shared" si="48"/>
        <v>0.30400599999999994</v>
      </c>
      <c r="AN50" s="19"/>
      <c r="BB50">
        <v>38</v>
      </c>
      <c r="BC50" t="s">
        <v>109</v>
      </c>
      <c r="BD50">
        <v>8.27</v>
      </c>
      <c r="BE50" s="19">
        <v>0.13500000000000001</v>
      </c>
      <c r="BF50">
        <v>0.59499999999999997</v>
      </c>
      <c r="BG50">
        <v>0.41610000000000003</v>
      </c>
      <c r="BH50" s="13">
        <f t="shared" ref="BH50" si="58" xml:space="preserve"> 3.3022*(BE50) -0.059269</f>
        <v>0.38652800000000004</v>
      </c>
      <c r="BI50" s="14">
        <v>1</v>
      </c>
      <c r="BJ50" s="17">
        <f t="shared" si="53"/>
        <v>0.38652800000000004</v>
      </c>
      <c r="BP50" s="19"/>
      <c r="BQ50" s="9"/>
      <c r="BR50" s="13"/>
      <c r="BS50" s="18"/>
      <c r="CB50">
        <v>37</v>
      </c>
      <c r="CC50" t="s">
        <v>125</v>
      </c>
      <c r="CD50">
        <v>5.57</v>
      </c>
      <c r="CE50" s="19">
        <v>0</v>
      </c>
      <c r="CF50">
        <v>3.0000000000000001E-3</v>
      </c>
      <c r="CG50">
        <v>8.9999999999999998E-4</v>
      </c>
      <c r="CH50" s="15" t="s">
        <v>179</v>
      </c>
      <c r="CI50" s="14">
        <v>1</v>
      </c>
      <c r="CJ50" s="15" t="s">
        <v>179</v>
      </c>
    </row>
    <row r="51" spans="1:88" ht="15.5" x14ac:dyDescent="0.35">
      <c r="A51">
        <v>39</v>
      </c>
      <c r="B51" t="s">
        <v>126</v>
      </c>
      <c r="C51">
        <v>9.27</v>
      </c>
      <c r="D51" s="19">
        <v>1.7000000000000001E-2</v>
      </c>
      <c r="E51">
        <v>7.9000000000000001E-2</v>
      </c>
      <c r="F51">
        <v>8.8200000000000001E-2</v>
      </c>
      <c r="G51" s="22">
        <f t="shared" si="55"/>
        <v>5.5257800000000017E-2</v>
      </c>
      <c r="H51" s="31">
        <v>1</v>
      </c>
      <c r="I51" s="32">
        <f t="shared" si="56"/>
        <v>5.5257800000000017E-2</v>
      </c>
      <c r="J51" t="s">
        <v>170</v>
      </c>
      <c r="AB51">
        <v>39</v>
      </c>
      <c r="AC51" t="s">
        <v>126</v>
      </c>
      <c r="AD51">
        <v>4.55</v>
      </c>
      <c r="AE51" s="19">
        <v>0.73699999999999999</v>
      </c>
      <c r="AF51">
        <v>7.0720000000000001</v>
      </c>
      <c r="AG51">
        <v>1.9884999999999999</v>
      </c>
      <c r="AH51" s="13">
        <f t="shared" ref="AH51:AH52" si="59" xml:space="preserve"> 2.7055*(AE51) +0.12905</f>
        <v>2.1230034999999998</v>
      </c>
      <c r="AI51" s="14">
        <v>1</v>
      </c>
      <c r="AJ51" s="17">
        <f t="shared" ref="AJ51:AJ52" si="60">AH51*AI51</f>
        <v>2.1230034999999998</v>
      </c>
      <c r="BB51">
        <v>39</v>
      </c>
      <c r="BC51" t="s">
        <v>126</v>
      </c>
      <c r="BD51">
        <v>8.2200000000000006</v>
      </c>
      <c r="BE51" s="19">
        <v>1.966</v>
      </c>
      <c r="BF51">
        <v>9.4939999999999998</v>
      </c>
      <c r="BG51">
        <v>6.0518999999999998</v>
      </c>
      <c r="BH51" s="13">
        <f t="shared" ref="BH51" si="61" xml:space="preserve"> 3.1191*(BE51) -0.11445</f>
        <v>6.0177006000000004</v>
      </c>
      <c r="BI51" s="14">
        <v>1</v>
      </c>
      <c r="BJ51" s="17">
        <f t="shared" si="53"/>
        <v>6.0177006000000004</v>
      </c>
      <c r="BP51" s="19"/>
      <c r="BQ51" s="9"/>
      <c r="BR51" s="13"/>
      <c r="BS51" s="18"/>
      <c r="CB51">
        <v>38</v>
      </c>
      <c r="CC51" t="s">
        <v>109</v>
      </c>
      <c r="CD51">
        <v>5.56</v>
      </c>
      <c r="CE51" s="19">
        <v>1.7000000000000001E-2</v>
      </c>
      <c r="CF51">
        <v>0.121</v>
      </c>
      <c r="CG51">
        <v>7.1499999999999994E-2</v>
      </c>
      <c r="CH51" s="13">
        <f t="shared" ref="CH51" si="62" xml:space="preserve"> 5.2991*(CE51) + 0.0061791</f>
        <v>9.626380000000001E-2</v>
      </c>
      <c r="CI51" s="14">
        <v>1</v>
      </c>
      <c r="CJ51" s="17">
        <f t="shared" ref="CJ51" si="63">CH51*CI51</f>
        <v>9.626380000000001E-2</v>
      </c>
    </row>
    <row r="52" spans="1:88" ht="15.5" x14ac:dyDescent="0.35">
      <c r="A52">
        <v>40</v>
      </c>
      <c r="B52" t="s">
        <v>127</v>
      </c>
      <c r="C52">
        <v>9.26</v>
      </c>
      <c r="D52" s="19">
        <v>4.7E-2</v>
      </c>
      <c r="E52">
        <v>0.222</v>
      </c>
      <c r="F52">
        <v>0.25280000000000002</v>
      </c>
      <c r="G52" s="13">
        <f t="shared" ref="G52" si="64" xml:space="preserve"> 6.3044*(D52) -0.051917</f>
        <v>0.24438980000000005</v>
      </c>
      <c r="H52" s="14">
        <v>1</v>
      </c>
      <c r="I52" s="17">
        <f t="shared" ref="I52" si="65">G52*H52</f>
        <v>0.24438980000000005</v>
      </c>
      <c r="AB52">
        <v>40</v>
      </c>
      <c r="AC52" t="s">
        <v>127</v>
      </c>
      <c r="AD52">
        <v>4.55</v>
      </c>
      <c r="AE52" s="19">
        <v>0.39</v>
      </c>
      <c r="AF52">
        <v>3.649</v>
      </c>
      <c r="AG52">
        <v>1.0522</v>
      </c>
      <c r="AH52" s="13">
        <f t="shared" si="59"/>
        <v>1.1841949999999999</v>
      </c>
      <c r="AI52" s="14">
        <v>1</v>
      </c>
      <c r="AJ52" s="17">
        <f t="shared" si="60"/>
        <v>1.1841949999999999</v>
      </c>
      <c r="BB52">
        <v>40</v>
      </c>
      <c r="BC52" t="s">
        <v>127</v>
      </c>
      <c r="BD52">
        <v>8.25</v>
      </c>
      <c r="BE52" s="19">
        <v>0.59199999999999997</v>
      </c>
      <c r="BF52">
        <v>2.778</v>
      </c>
      <c r="BG52">
        <v>1.8221000000000001</v>
      </c>
      <c r="BH52" s="13">
        <f t="shared" ref="BH52:BH62" si="66" xml:space="preserve"> 3.3022*(BE52) -0.059269</f>
        <v>1.8956333999999999</v>
      </c>
      <c r="BI52" s="14">
        <v>1</v>
      </c>
      <c r="BJ52" s="17">
        <f t="shared" ref="BJ52:BJ63" si="67">BH52*BI52</f>
        <v>1.8956333999999999</v>
      </c>
      <c r="BP52" s="19"/>
      <c r="BQ52" s="9"/>
      <c r="BR52" s="13"/>
      <c r="BS52" s="18"/>
      <c r="CB52">
        <v>39</v>
      </c>
      <c r="CC52" t="s">
        <v>126</v>
      </c>
      <c r="CD52">
        <v>5.55</v>
      </c>
      <c r="CE52" s="19">
        <v>0</v>
      </c>
      <c r="CF52">
        <v>4.0000000000000001E-3</v>
      </c>
      <c r="CG52">
        <v>2.0999999999999999E-3</v>
      </c>
      <c r="CH52" s="15" t="s">
        <v>179</v>
      </c>
      <c r="CI52" s="14">
        <v>1</v>
      </c>
      <c r="CJ52" s="15" t="s">
        <v>179</v>
      </c>
    </row>
    <row r="53" spans="1:88" ht="15.5" x14ac:dyDescent="0.35">
      <c r="A53">
        <v>41</v>
      </c>
      <c r="B53" t="s">
        <v>128</v>
      </c>
      <c r="C53">
        <v>9.27</v>
      </c>
      <c r="D53" s="19">
        <v>1.2E-2</v>
      </c>
      <c r="E53">
        <v>5.1999999999999998E-2</v>
      </c>
      <c r="F53">
        <v>6.2199999999999998E-2</v>
      </c>
      <c r="G53" s="26" t="s">
        <v>169</v>
      </c>
      <c r="H53" s="27">
        <v>1</v>
      </c>
      <c r="I53" s="26" t="s">
        <v>169</v>
      </c>
      <c r="AB53">
        <v>41</v>
      </c>
      <c r="AC53" t="s">
        <v>128</v>
      </c>
      <c r="AD53">
        <v>4.5599999999999996</v>
      </c>
      <c r="AE53" s="19">
        <v>0.186</v>
      </c>
      <c r="AF53">
        <v>1.673</v>
      </c>
      <c r="AG53">
        <v>0.502</v>
      </c>
      <c r="AH53" s="13">
        <f t="shared" ref="AH53:AH54" si="68" xml:space="preserve"> 3.2205*(AE53) +0.001279</f>
        <v>0.60029200000000005</v>
      </c>
      <c r="AI53" s="14">
        <v>1</v>
      </c>
      <c r="AJ53" s="17">
        <f t="shared" ref="AJ53:AJ54" si="69">AH53*AI53</f>
        <v>0.60029200000000005</v>
      </c>
      <c r="BB53">
        <v>41</v>
      </c>
      <c r="BC53" t="s">
        <v>128</v>
      </c>
      <c r="BD53">
        <v>8.26</v>
      </c>
      <c r="BE53" s="19">
        <v>0.13900000000000001</v>
      </c>
      <c r="BF53">
        <v>0.59799999999999998</v>
      </c>
      <c r="BG53">
        <v>0.42649999999999999</v>
      </c>
      <c r="BH53" s="13">
        <f t="shared" si="66"/>
        <v>0.3997368</v>
      </c>
      <c r="BI53" s="14">
        <v>1</v>
      </c>
      <c r="BJ53" s="17">
        <f t="shared" si="67"/>
        <v>0.3997368</v>
      </c>
      <c r="BP53" s="19"/>
      <c r="BQ53" s="9"/>
      <c r="BR53" s="13"/>
      <c r="BS53" s="18"/>
      <c r="CB53">
        <v>40</v>
      </c>
      <c r="CC53" t="s">
        <v>127</v>
      </c>
      <c r="CD53">
        <v>5.56</v>
      </c>
      <c r="CE53" s="19">
        <v>1E-3</v>
      </c>
      <c r="CF53">
        <v>1.0999999999999999E-2</v>
      </c>
      <c r="CG53">
        <v>6.0000000000000001E-3</v>
      </c>
      <c r="CH53" s="15" t="s">
        <v>179</v>
      </c>
      <c r="CI53" s="14">
        <v>1</v>
      </c>
      <c r="CJ53" s="15" t="s">
        <v>179</v>
      </c>
    </row>
    <row r="54" spans="1:88" ht="15.5" x14ac:dyDescent="0.35">
      <c r="A54">
        <v>42</v>
      </c>
      <c r="B54" t="s">
        <v>129</v>
      </c>
      <c r="C54">
        <v>9.26</v>
      </c>
      <c r="D54" s="19">
        <v>1.4999999999999999E-2</v>
      </c>
      <c r="E54">
        <v>7.0999999999999994E-2</v>
      </c>
      <c r="F54">
        <v>8.2000000000000003E-2</v>
      </c>
      <c r="G54" s="26" t="s">
        <v>169</v>
      </c>
      <c r="H54" s="27">
        <v>1</v>
      </c>
      <c r="I54" s="26" t="s">
        <v>169</v>
      </c>
      <c r="AB54">
        <v>42</v>
      </c>
      <c r="AC54" t="s">
        <v>129</v>
      </c>
      <c r="AD54">
        <v>4.55</v>
      </c>
      <c r="AE54" s="19">
        <v>0.19900000000000001</v>
      </c>
      <c r="AF54">
        <v>1.788</v>
      </c>
      <c r="AG54">
        <v>0.53590000000000004</v>
      </c>
      <c r="AH54" s="13">
        <f t="shared" si="68"/>
        <v>0.64215850000000008</v>
      </c>
      <c r="AI54" s="14">
        <v>1</v>
      </c>
      <c r="AJ54" s="17">
        <f t="shared" si="69"/>
        <v>0.64215850000000008</v>
      </c>
      <c r="BB54">
        <v>42</v>
      </c>
      <c r="BC54" t="s">
        <v>129</v>
      </c>
      <c r="BD54">
        <v>8.25</v>
      </c>
      <c r="BE54" s="19">
        <v>0.33800000000000002</v>
      </c>
      <c r="BF54">
        <v>1.601</v>
      </c>
      <c r="BG54">
        <v>1.0401</v>
      </c>
      <c r="BH54" s="13">
        <f t="shared" si="66"/>
        <v>1.0568746</v>
      </c>
      <c r="BI54" s="14">
        <v>1</v>
      </c>
      <c r="BJ54" s="17">
        <f t="shared" si="67"/>
        <v>1.0568746</v>
      </c>
      <c r="BP54" s="19"/>
      <c r="BQ54" s="9"/>
      <c r="BR54" s="13"/>
      <c r="BS54" s="18"/>
      <c r="CB54">
        <v>41</v>
      </c>
      <c r="CC54" t="s">
        <v>128</v>
      </c>
      <c r="CD54">
        <v>5.5</v>
      </c>
      <c r="CE54" s="19">
        <v>0</v>
      </c>
      <c r="CF54">
        <v>0</v>
      </c>
      <c r="CG54">
        <v>0</v>
      </c>
      <c r="CH54" s="15" t="s">
        <v>179</v>
      </c>
      <c r="CI54" s="14">
        <v>1</v>
      </c>
      <c r="CJ54" s="15" t="s">
        <v>179</v>
      </c>
    </row>
    <row r="55" spans="1:88" ht="15.5" x14ac:dyDescent="0.35">
      <c r="A55">
        <v>43</v>
      </c>
      <c r="B55" t="s">
        <v>130</v>
      </c>
      <c r="C55">
        <v>9.27</v>
      </c>
      <c r="D55" s="19">
        <v>0.02</v>
      </c>
      <c r="E55">
        <v>9.1999999999999998E-2</v>
      </c>
      <c r="F55">
        <v>0.1067</v>
      </c>
      <c r="G55" s="13">
        <f t="shared" ref="G55:G57" si="70" xml:space="preserve"> 6.3044*(D55) -0.051917</f>
        <v>7.4171000000000015E-2</v>
      </c>
      <c r="H55" s="14">
        <v>1</v>
      </c>
      <c r="I55" s="17">
        <f t="shared" ref="I55:I57" si="71">G55*H55</f>
        <v>7.4171000000000015E-2</v>
      </c>
      <c r="AB55">
        <v>43</v>
      </c>
      <c r="AC55" t="s">
        <v>130</v>
      </c>
      <c r="AD55">
        <v>4.55</v>
      </c>
      <c r="AE55" s="19">
        <v>0.182</v>
      </c>
      <c r="AF55">
        <v>1.643</v>
      </c>
      <c r="AG55">
        <v>0.49</v>
      </c>
      <c r="AH55" s="13">
        <f t="shared" ref="AH55" si="72" xml:space="preserve"> 3.2205*(AE55) +0.001279</f>
        <v>0.58740999999999999</v>
      </c>
      <c r="AI55" s="14">
        <v>1</v>
      </c>
      <c r="AJ55" s="17">
        <f t="shared" ref="AJ55:AJ57" si="73">AH55*AI55</f>
        <v>0.58740999999999999</v>
      </c>
      <c r="BB55">
        <v>43</v>
      </c>
      <c r="BC55" t="s">
        <v>130</v>
      </c>
      <c r="BD55">
        <v>8.25</v>
      </c>
      <c r="BE55" s="19">
        <v>0.35</v>
      </c>
      <c r="BF55">
        <v>1.6619999999999999</v>
      </c>
      <c r="BG55">
        <v>1.0786</v>
      </c>
      <c r="BH55" s="13">
        <f t="shared" si="66"/>
        <v>1.0965009999999999</v>
      </c>
      <c r="BI55" s="14">
        <v>1</v>
      </c>
      <c r="BJ55" s="17">
        <f t="shared" si="67"/>
        <v>1.0965009999999999</v>
      </c>
      <c r="CB55">
        <v>42</v>
      </c>
      <c r="CC55" t="s">
        <v>129</v>
      </c>
      <c r="CD55">
        <v>5.55</v>
      </c>
      <c r="CE55" s="19">
        <v>0</v>
      </c>
      <c r="CF55">
        <v>2E-3</v>
      </c>
      <c r="CG55">
        <v>8.0000000000000004E-4</v>
      </c>
      <c r="CH55" s="15" t="s">
        <v>179</v>
      </c>
      <c r="CI55" s="14">
        <v>1</v>
      </c>
      <c r="CJ55" s="15" t="s">
        <v>179</v>
      </c>
    </row>
    <row r="56" spans="1:88" ht="15.5" x14ac:dyDescent="0.35">
      <c r="A56">
        <v>44</v>
      </c>
      <c r="B56" t="s">
        <v>131</v>
      </c>
      <c r="C56">
        <v>9.27</v>
      </c>
      <c r="D56" s="19">
        <v>1.7999999999999999E-2</v>
      </c>
      <c r="E56">
        <v>8.5000000000000006E-2</v>
      </c>
      <c r="F56">
        <v>9.7199999999999995E-2</v>
      </c>
      <c r="G56" s="22">
        <f t="shared" si="70"/>
        <v>6.1562200000000004E-2</v>
      </c>
      <c r="H56" s="31">
        <v>1</v>
      </c>
      <c r="I56" s="32">
        <f t="shared" si="71"/>
        <v>6.1562200000000004E-2</v>
      </c>
      <c r="J56" t="s">
        <v>170</v>
      </c>
      <c r="AB56">
        <v>44</v>
      </c>
      <c r="AC56" t="s">
        <v>131</v>
      </c>
      <c r="AD56">
        <v>4.5599999999999996</v>
      </c>
      <c r="AE56" s="19">
        <v>0.40300000000000002</v>
      </c>
      <c r="AF56">
        <v>3.823</v>
      </c>
      <c r="AG56">
        <v>1.0882000000000001</v>
      </c>
      <c r="AH56" s="13">
        <f t="shared" ref="AH56" si="74" xml:space="preserve"> 2.7055*(AE56) +0.12905</f>
        <v>1.2193665</v>
      </c>
      <c r="AI56" s="14">
        <v>1</v>
      </c>
      <c r="AJ56" s="17">
        <f t="shared" si="73"/>
        <v>1.2193665</v>
      </c>
      <c r="BB56">
        <v>44</v>
      </c>
      <c r="BC56" t="s">
        <v>131</v>
      </c>
      <c r="BD56">
        <v>8.25</v>
      </c>
      <c r="BE56" s="19">
        <v>0.46200000000000002</v>
      </c>
      <c r="BF56">
        <v>2.2250000000000001</v>
      </c>
      <c r="BG56">
        <v>1.4234</v>
      </c>
      <c r="BH56" s="13">
        <f t="shared" si="66"/>
        <v>1.4663474000000001</v>
      </c>
      <c r="BI56" s="14">
        <v>1</v>
      </c>
      <c r="BJ56" s="17">
        <f t="shared" si="67"/>
        <v>1.4663474000000001</v>
      </c>
      <c r="CB56">
        <v>43</v>
      </c>
      <c r="CC56" t="s">
        <v>130</v>
      </c>
      <c r="CD56">
        <v>5.6</v>
      </c>
      <c r="CE56" s="19">
        <v>0</v>
      </c>
      <c r="CF56">
        <v>3.0000000000000001E-3</v>
      </c>
      <c r="CG56">
        <v>1.9E-3</v>
      </c>
      <c r="CH56" s="15" t="s">
        <v>179</v>
      </c>
      <c r="CI56" s="14">
        <v>1</v>
      </c>
      <c r="CJ56" s="15" t="s">
        <v>179</v>
      </c>
    </row>
    <row r="57" spans="1:88" ht="15.5" x14ac:dyDescent="0.35">
      <c r="A57">
        <v>45</v>
      </c>
      <c r="B57" t="s">
        <v>132</v>
      </c>
      <c r="C57">
        <v>9.26</v>
      </c>
      <c r="D57" s="19">
        <v>2.4E-2</v>
      </c>
      <c r="E57">
        <v>0.112</v>
      </c>
      <c r="F57">
        <v>0.1285</v>
      </c>
      <c r="G57" s="13">
        <f t="shared" si="70"/>
        <v>9.9388600000000021E-2</v>
      </c>
      <c r="H57" s="14">
        <v>1</v>
      </c>
      <c r="I57" s="17">
        <f t="shared" si="71"/>
        <v>9.9388600000000021E-2</v>
      </c>
      <c r="AB57">
        <v>45</v>
      </c>
      <c r="AC57" t="s">
        <v>132</v>
      </c>
      <c r="AD57">
        <v>4.5599999999999996</v>
      </c>
      <c r="AE57" s="19">
        <v>0.188</v>
      </c>
      <c r="AF57">
        <v>1.722</v>
      </c>
      <c r="AG57">
        <v>0.50880000000000003</v>
      </c>
      <c r="AH57" s="13">
        <f t="shared" ref="AH57" si="75" xml:space="preserve"> 3.2205*(AE57) +0.001279</f>
        <v>0.60673299999999997</v>
      </c>
      <c r="AI57" s="14">
        <v>1</v>
      </c>
      <c r="AJ57" s="17">
        <f t="shared" si="73"/>
        <v>0.60673299999999997</v>
      </c>
      <c r="BB57">
        <v>45</v>
      </c>
      <c r="BC57" t="s">
        <v>132</v>
      </c>
      <c r="BD57">
        <v>8.25</v>
      </c>
      <c r="BE57" s="19">
        <v>0.29299999999999998</v>
      </c>
      <c r="BF57">
        <v>1.3859999999999999</v>
      </c>
      <c r="BG57">
        <v>0.90049999999999997</v>
      </c>
      <c r="BH57" s="13">
        <f t="shared" si="66"/>
        <v>0.90827559999999996</v>
      </c>
      <c r="BI57" s="14">
        <v>1</v>
      </c>
      <c r="BJ57" s="17">
        <f t="shared" si="67"/>
        <v>0.90827559999999996</v>
      </c>
      <c r="CB57">
        <v>44</v>
      </c>
      <c r="CC57" t="s">
        <v>131</v>
      </c>
      <c r="CD57">
        <v>5.57</v>
      </c>
      <c r="CE57" s="19">
        <v>0</v>
      </c>
      <c r="CF57">
        <v>2E-3</v>
      </c>
      <c r="CG57">
        <v>1E-3</v>
      </c>
      <c r="CH57" s="15" t="s">
        <v>179</v>
      </c>
      <c r="CI57" s="14">
        <v>1</v>
      </c>
      <c r="CJ57" s="15" t="s">
        <v>179</v>
      </c>
    </row>
    <row r="58" spans="1:88" ht="15.5" x14ac:dyDescent="0.35">
      <c r="A58" s="28">
        <v>5</v>
      </c>
      <c r="B58" s="28" t="s">
        <v>101</v>
      </c>
      <c r="C58" s="28">
        <v>9.25</v>
      </c>
      <c r="D58" s="29">
        <v>7.8E-2</v>
      </c>
      <c r="E58" s="28">
        <v>0.371</v>
      </c>
      <c r="F58" s="28">
        <v>0.41670000000000001</v>
      </c>
      <c r="G58" s="28">
        <f xml:space="preserve"> 6.3044*(D58) -0.051917</f>
        <v>0.4398262</v>
      </c>
      <c r="H58" s="28">
        <v>1</v>
      </c>
      <c r="I58" s="30">
        <f t="shared" ref="I58" si="76">G58*H58</f>
        <v>0.4398262</v>
      </c>
      <c r="AB58">
        <v>5</v>
      </c>
      <c r="AC58" t="s">
        <v>101</v>
      </c>
      <c r="AD58">
        <v>4.55</v>
      </c>
      <c r="AE58" s="19">
        <v>0.68100000000000005</v>
      </c>
      <c r="AF58">
        <v>6.5970000000000004</v>
      </c>
      <c r="AG58">
        <v>1.8376999999999999</v>
      </c>
      <c r="AH58" s="13">
        <f t="shared" ref="AH58:AH63" si="77" xml:space="preserve"> 2.7055*(AE58) +0.12905</f>
        <v>1.9714955000000001</v>
      </c>
      <c r="AI58" s="14">
        <v>1</v>
      </c>
      <c r="AJ58" s="17">
        <f t="shared" ref="AJ58:AJ63" si="78">AH58*AI58</f>
        <v>1.9714955000000001</v>
      </c>
      <c r="BB58">
        <v>5</v>
      </c>
      <c r="BC58" t="s">
        <v>101</v>
      </c>
      <c r="BD58">
        <v>8.24</v>
      </c>
      <c r="BE58" s="19">
        <v>0.54400000000000004</v>
      </c>
      <c r="BF58">
        <v>2.641</v>
      </c>
      <c r="BG58">
        <v>1.6752</v>
      </c>
      <c r="BH58" s="13">
        <f t="shared" si="66"/>
        <v>1.7371278000000001</v>
      </c>
      <c r="BI58" s="14">
        <v>1</v>
      </c>
      <c r="BJ58" s="17">
        <f t="shared" si="67"/>
        <v>1.7371278000000001</v>
      </c>
      <c r="CB58">
        <v>45</v>
      </c>
      <c r="CC58" t="s">
        <v>132</v>
      </c>
      <c r="CD58">
        <v>5.54</v>
      </c>
      <c r="CE58" s="19">
        <v>0</v>
      </c>
      <c r="CF58">
        <v>2E-3</v>
      </c>
      <c r="CG58">
        <v>1.2999999999999999E-3</v>
      </c>
      <c r="CH58" s="15" t="s">
        <v>179</v>
      </c>
      <c r="CI58" s="14">
        <v>1</v>
      </c>
      <c r="CJ58" s="15" t="s">
        <v>179</v>
      </c>
    </row>
    <row r="59" spans="1:88" ht="15.5" x14ac:dyDescent="0.35">
      <c r="A59">
        <v>46</v>
      </c>
      <c r="B59" t="s">
        <v>133</v>
      </c>
      <c r="C59">
        <v>9.26</v>
      </c>
      <c r="D59" s="19">
        <v>6.5000000000000002E-2</v>
      </c>
      <c r="E59">
        <v>0.30299999999999999</v>
      </c>
      <c r="F59">
        <v>0.34739999999999999</v>
      </c>
      <c r="G59" s="28">
        <f xml:space="preserve"> 6.3044*(D59) -0.051917</f>
        <v>0.35786900000000005</v>
      </c>
      <c r="H59" s="28">
        <v>1</v>
      </c>
      <c r="I59" s="30">
        <f t="shared" ref="I59:I61" si="79">G59*H59</f>
        <v>0.35786900000000005</v>
      </c>
      <c r="AB59">
        <v>46</v>
      </c>
      <c r="AC59" t="s">
        <v>133</v>
      </c>
      <c r="AD59">
        <v>4.55</v>
      </c>
      <c r="AE59" s="19">
        <v>0.69699999999999995</v>
      </c>
      <c r="AF59">
        <v>6.7149999999999999</v>
      </c>
      <c r="AG59">
        <v>1.8802000000000001</v>
      </c>
      <c r="AH59" s="13">
        <f t="shared" si="77"/>
        <v>2.0147834999999996</v>
      </c>
      <c r="AI59" s="14">
        <v>1</v>
      </c>
      <c r="AJ59" s="17">
        <f t="shared" si="78"/>
        <v>2.0147834999999996</v>
      </c>
      <c r="BB59">
        <v>46</v>
      </c>
      <c r="BC59" t="s">
        <v>133</v>
      </c>
      <c r="BD59">
        <v>8.24</v>
      </c>
      <c r="BE59" s="19">
        <v>0.51</v>
      </c>
      <c r="BF59">
        <v>2.468</v>
      </c>
      <c r="BG59">
        <v>1.5699000000000001</v>
      </c>
      <c r="BH59" s="13">
        <f t="shared" si="66"/>
        <v>1.6248530000000001</v>
      </c>
      <c r="BI59" s="14">
        <v>1</v>
      </c>
      <c r="BJ59" s="17">
        <f t="shared" si="67"/>
        <v>1.6248530000000001</v>
      </c>
      <c r="CB59">
        <v>5</v>
      </c>
      <c r="CC59" t="s">
        <v>101</v>
      </c>
      <c r="CD59">
        <v>5.54</v>
      </c>
      <c r="CE59" s="19">
        <v>1E-3</v>
      </c>
      <c r="CF59">
        <v>5.0000000000000001E-3</v>
      </c>
      <c r="CG59">
        <v>2.7000000000000001E-3</v>
      </c>
      <c r="CH59" s="15" t="s">
        <v>179</v>
      </c>
      <c r="CI59" s="14">
        <v>1</v>
      </c>
      <c r="CJ59" s="15" t="s">
        <v>179</v>
      </c>
    </row>
    <row r="60" spans="1:88" ht="15.5" x14ac:dyDescent="0.35">
      <c r="A60">
        <v>47</v>
      </c>
      <c r="B60" t="s">
        <v>134</v>
      </c>
      <c r="C60">
        <v>9.27</v>
      </c>
      <c r="D60" s="19">
        <v>2.9000000000000001E-2</v>
      </c>
      <c r="E60">
        <v>0.13800000000000001</v>
      </c>
      <c r="F60">
        <v>0.15709999999999999</v>
      </c>
      <c r="G60" s="13">
        <f t="shared" ref="G60:G61" si="80" xml:space="preserve"> 6.3044*(D60) -0.051917</f>
        <v>0.13091060000000002</v>
      </c>
      <c r="H60" s="14">
        <v>1</v>
      </c>
      <c r="I60" s="17">
        <f t="shared" si="79"/>
        <v>0.13091060000000002</v>
      </c>
      <c r="AB60">
        <v>47</v>
      </c>
      <c r="AC60" t="s">
        <v>134</v>
      </c>
      <c r="AD60">
        <v>4.5599999999999996</v>
      </c>
      <c r="AE60" s="19">
        <v>0.311</v>
      </c>
      <c r="AF60">
        <v>2.9</v>
      </c>
      <c r="AG60">
        <v>0.84050000000000002</v>
      </c>
      <c r="AH60" s="13">
        <f t="shared" si="77"/>
        <v>0.97046049999999995</v>
      </c>
      <c r="AI60" s="14">
        <v>1</v>
      </c>
      <c r="AJ60" s="17">
        <f t="shared" si="78"/>
        <v>0.97046049999999995</v>
      </c>
      <c r="BB60">
        <v>47</v>
      </c>
      <c r="BC60" t="s">
        <v>134</v>
      </c>
      <c r="BD60">
        <v>8.26</v>
      </c>
      <c r="BE60" s="19">
        <v>0.125</v>
      </c>
      <c r="BF60">
        <v>0.56999999999999995</v>
      </c>
      <c r="BG60">
        <v>0.38619999999999999</v>
      </c>
      <c r="BH60" s="13">
        <f t="shared" si="66"/>
        <v>0.35350599999999999</v>
      </c>
      <c r="BI60" s="14">
        <v>1</v>
      </c>
      <c r="BJ60" s="17">
        <f t="shared" si="67"/>
        <v>0.35350599999999999</v>
      </c>
      <c r="CB60">
        <v>46</v>
      </c>
      <c r="CC60" t="s">
        <v>133</v>
      </c>
      <c r="CD60">
        <v>5.56</v>
      </c>
      <c r="CE60" s="19">
        <v>1E-3</v>
      </c>
      <c r="CF60">
        <v>7.0000000000000001E-3</v>
      </c>
      <c r="CG60">
        <v>2.8E-3</v>
      </c>
      <c r="CH60" s="15" t="s">
        <v>179</v>
      </c>
      <c r="CI60" s="14">
        <v>1</v>
      </c>
      <c r="CJ60" s="15" t="s">
        <v>179</v>
      </c>
    </row>
    <row r="61" spans="1:88" ht="15.5" x14ac:dyDescent="0.35">
      <c r="A61">
        <v>48</v>
      </c>
      <c r="B61" t="s">
        <v>135</v>
      </c>
      <c r="C61">
        <v>9.26</v>
      </c>
      <c r="D61" s="19">
        <v>6.8000000000000005E-2</v>
      </c>
      <c r="E61">
        <v>0.318</v>
      </c>
      <c r="F61">
        <v>0.3634</v>
      </c>
      <c r="G61" s="13">
        <f t="shared" si="80"/>
        <v>0.37678220000000007</v>
      </c>
      <c r="H61" s="14">
        <v>1</v>
      </c>
      <c r="I61" s="17">
        <f t="shared" si="79"/>
        <v>0.37678220000000007</v>
      </c>
      <c r="AB61">
        <v>48</v>
      </c>
      <c r="AC61" t="s">
        <v>135</v>
      </c>
      <c r="AD61">
        <v>4.55</v>
      </c>
      <c r="AE61" s="19">
        <v>0.68200000000000005</v>
      </c>
      <c r="AF61">
        <v>6.5469999999999997</v>
      </c>
      <c r="AG61">
        <v>1.8421000000000001</v>
      </c>
      <c r="AH61" s="13">
        <f t="shared" si="77"/>
        <v>1.9742009999999999</v>
      </c>
      <c r="AI61" s="14">
        <v>1</v>
      </c>
      <c r="AJ61" s="17">
        <f t="shared" si="78"/>
        <v>1.9742009999999999</v>
      </c>
      <c r="BB61">
        <v>48</v>
      </c>
      <c r="BC61" t="s">
        <v>135</v>
      </c>
      <c r="BD61">
        <v>8.25</v>
      </c>
      <c r="BE61" s="19">
        <v>0.52900000000000003</v>
      </c>
      <c r="BF61">
        <v>2.5539999999999998</v>
      </c>
      <c r="BG61">
        <v>1.6274999999999999</v>
      </c>
      <c r="BH61" s="13">
        <f t="shared" si="66"/>
        <v>1.6875948000000001</v>
      </c>
      <c r="BI61" s="14">
        <v>1</v>
      </c>
      <c r="BJ61" s="17">
        <f t="shared" si="67"/>
        <v>1.6875948000000001</v>
      </c>
      <c r="CB61">
        <v>47</v>
      </c>
      <c r="CC61" t="s">
        <v>134</v>
      </c>
      <c r="CD61">
        <v>5.54</v>
      </c>
      <c r="CE61" s="19">
        <v>0</v>
      </c>
      <c r="CF61">
        <v>3.0000000000000001E-3</v>
      </c>
      <c r="CG61">
        <v>2E-3</v>
      </c>
      <c r="CH61" s="15" t="s">
        <v>179</v>
      </c>
      <c r="CI61" s="14">
        <v>1</v>
      </c>
      <c r="CJ61" s="15" t="s">
        <v>179</v>
      </c>
    </row>
    <row r="62" spans="1:88" ht="15.5" x14ac:dyDescent="0.35">
      <c r="A62">
        <v>49</v>
      </c>
      <c r="B62" t="s">
        <v>136</v>
      </c>
      <c r="C62">
        <v>9.24</v>
      </c>
      <c r="D62" s="19">
        <v>0.36299999999999999</v>
      </c>
      <c r="E62">
        <v>1.752</v>
      </c>
      <c r="F62">
        <v>1.9330000000000001</v>
      </c>
      <c r="G62" s="13">
        <f>5.0216*(D62)+0.35883</f>
        <v>2.1816708</v>
      </c>
      <c r="H62" s="14">
        <v>1</v>
      </c>
      <c r="I62" s="17">
        <f t="shared" ref="I62:I65" si="81">G62*H62</f>
        <v>2.1816708</v>
      </c>
      <c r="AB62">
        <v>49</v>
      </c>
      <c r="AC62" t="s">
        <v>136</v>
      </c>
      <c r="AD62">
        <v>4.55</v>
      </c>
      <c r="AE62" s="19">
        <v>0.96</v>
      </c>
      <c r="AF62">
        <v>9.1790000000000003</v>
      </c>
      <c r="AG62">
        <v>2.5911</v>
      </c>
      <c r="AH62" s="13">
        <f t="shared" si="77"/>
        <v>2.7263299999999995</v>
      </c>
      <c r="AI62" s="14">
        <v>1</v>
      </c>
      <c r="AJ62" s="17">
        <f t="shared" si="78"/>
        <v>2.7263299999999995</v>
      </c>
      <c r="BB62">
        <v>49</v>
      </c>
      <c r="BC62" t="s">
        <v>136</v>
      </c>
      <c r="BD62">
        <v>8.25</v>
      </c>
      <c r="BE62" s="19">
        <v>0.53300000000000003</v>
      </c>
      <c r="BF62">
        <v>2.5779999999999998</v>
      </c>
      <c r="BG62">
        <v>1.6406000000000001</v>
      </c>
      <c r="BH62" s="13">
        <f t="shared" si="66"/>
        <v>1.7008036000000002</v>
      </c>
      <c r="BI62" s="14">
        <v>1</v>
      </c>
      <c r="BJ62" s="17">
        <f t="shared" si="67"/>
        <v>1.7008036000000002</v>
      </c>
      <c r="CB62">
        <v>48</v>
      </c>
      <c r="CC62" t="s">
        <v>135</v>
      </c>
      <c r="CD62">
        <v>5.57</v>
      </c>
      <c r="CE62" s="19">
        <v>1E-3</v>
      </c>
      <c r="CF62">
        <v>4.0000000000000001E-3</v>
      </c>
      <c r="CG62">
        <v>3.0000000000000001E-3</v>
      </c>
      <c r="CH62" s="15" t="s">
        <v>179</v>
      </c>
      <c r="CI62" s="14">
        <v>1</v>
      </c>
      <c r="CJ62" s="15" t="s">
        <v>179</v>
      </c>
    </row>
    <row r="63" spans="1:88" ht="15.5" x14ac:dyDescent="0.35">
      <c r="A63">
        <v>50</v>
      </c>
      <c r="B63" t="s">
        <v>137</v>
      </c>
      <c r="C63">
        <v>9.26</v>
      </c>
      <c r="D63" s="19">
        <v>5.0999999999999997E-2</v>
      </c>
      <c r="E63">
        <v>0.23300000000000001</v>
      </c>
      <c r="F63">
        <v>0.27160000000000001</v>
      </c>
      <c r="G63" s="13">
        <f t="shared" ref="G63:G65" si="82" xml:space="preserve"> 6.3044*(D63) -0.051917</f>
        <v>0.2696074</v>
      </c>
      <c r="H63" s="14">
        <v>1</v>
      </c>
      <c r="I63" s="17">
        <f t="shared" si="81"/>
        <v>0.2696074</v>
      </c>
      <c r="AB63">
        <v>50</v>
      </c>
      <c r="AC63" t="s">
        <v>137</v>
      </c>
      <c r="AD63">
        <v>4.55</v>
      </c>
      <c r="AE63" s="19">
        <v>1.0269999999999999</v>
      </c>
      <c r="AF63">
        <v>9.8209999999999997</v>
      </c>
      <c r="AG63">
        <v>2.7732000000000001</v>
      </c>
      <c r="AH63" s="13">
        <f t="shared" si="77"/>
        <v>2.9075984999999993</v>
      </c>
      <c r="AI63" s="14">
        <v>1</v>
      </c>
      <c r="AJ63" s="17">
        <f t="shared" si="78"/>
        <v>2.9075984999999993</v>
      </c>
      <c r="BB63">
        <v>50</v>
      </c>
      <c r="BC63" t="s">
        <v>137</v>
      </c>
      <c r="BD63">
        <v>8.24</v>
      </c>
      <c r="BE63" s="19">
        <v>0.71299999999999997</v>
      </c>
      <c r="BF63">
        <v>3.427</v>
      </c>
      <c r="BG63">
        <v>2.1962000000000002</v>
      </c>
      <c r="BH63" s="13">
        <f t="shared" ref="BH63" si="83" xml:space="preserve"> 3.1191*(BE63) -0.11445</f>
        <v>2.1094682999999996</v>
      </c>
      <c r="BI63" s="14">
        <v>1</v>
      </c>
      <c r="BJ63" s="17">
        <f t="shared" si="67"/>
        <v>2.1094682999999996</v>
      </c>
      <c r="CB63">
        <v>49</v>
      </c>
      <c r="CC63" t="s">
        <v>136</v>
      </c>
      <c r="CD63">
        <v>5.56</v>
      </c>
      <c r="CE63" s="19">
        <v>3.0000000000000001E-3</v>
      </c>
      <c r="CF63">
        <v>2.1000000000000001E-2</v>
      </c>
      <c r="CG63">
        <v>1.1299999999999999E-2</v>
      </c>
      <c r="CH63" s="15" t="s">
        <v>179</v>
      </c>
      <c r="CI63" s="14">
        <v>1</v>
      </c>
      <c r="CJ63" s="15" t="s">
        <v>179</v>
      </c>
    </row>
    <row r="64" spans="1:88" ht="15.5" x14ac:dyDescent="0.35">
      <c r="A64">
        <v>51</v>
      </c>
      <c r="B64" t="s">
        <v>110</v>
      </c>
      <c r="C64">
        <v>9.26</v>
      </c>
      <c r="D64" s="19">
        <v>7.2999999999999995E-2</v>
      </c>
      <c r="E64">
        <v>0.33300000000000002</v>
      </c>
      <c r="F64">
        <v>0.38900000000000001</v>
      </c>
      <c r="G64" s="13">
        <f t="shared" si="82"/>
        <v>0.40830420000000001</v>
      </c>
      <c r="H64" s="14">
        <v>1</v>
      </c>
      <c r="I64" s="17">
        <f t="shared" si="81"/>
        <v>0.40830420000000001</v>
      </c>
      <c r="AB64">
        <v>51</v>
      </c>
      <c r="AC64" t="s">
        <v>110</v>
      </c>
      <c r="AD64">
        <v>4.5599999999999996</v>
      </c>
      <c r="AE64" s="19">
        <v>0.182</v>
      </c>
      <c r="AF64">
        <v>1.6</v>
      </c>
      <c r="AG64">
        <v>0.49120000000000003</v>
      </c>
      <c r="AH64" s="13">
        <f t="shared" ref="AH64" si="84" xml:space="preserve"> 3.2205*(AE64) +0.001279</f>
        <v>0.58740999999999999</v>
      </c>
      <c r="AI64" s="14">
        <v>1</v>
      </c>
      <c r="AJ64" s="17">
        <f t="shared" ref="AJ64:AJ65" si="85">AH64*AI64</f>
        <v>0.58740999999999999</v>
      </c>
      <c r="BB64">
        <v>51</v>
      </c>
      <c r="BC64" t="s">
        <v>110</v>
      </c>
      <c r="BD64">
        <v>8.26</v>
      </c>
      <c r="BE64" s="19">
        <v>0.23100000000000001</v>
      </c>
      <c r="BF64">
        <v>1.07</v>
      </c>
      <c r="BG64">
        <v>0.71120000000000005</v>
      </c>
      <c r="BH64" s="13">
        <f t="shared" ref="BH64:BH66" si="86" xml:space="preserve"> 3.3022*(BE64) -0.059269</f>
        <v>0.70353920000000003</v>
      </c>
      <c r="BI64" s="14">
        <v>1</v>
      </c>
      <c r="BJ64" s="17">
        <f t="shared" ref="BJ64:BJ68" si="87">BH64*BI64</f>
        <v>0.70353920000000003</v>
      </c>
      <c r="CB64">
        <v>50</v>
      </c>
      <c r="CC64" t="s">
        <v>137</v>
      </c>
      <c r="CD64">
        <v>5.55</v>
      </c>
      <c r="CE64" s="19">
        <v>0</v>
      </c>
      <c r="CF64">
        <v>2E-3</v>
      </c>
      <c r="CG64">
        <v>4.0000000000000002E-4</v>
      </c>
      <c r="CH64" s="15" t="s">
        <v>179</v>
      </c>
      <c r="CI64" s="14">
        <v>1</v>
      </c>
      <c r="CJ64" s="15" t="s">
        <v>179</v>
      </c>
    </row>
    <row r="65" spans="1:88" ht="15.5" x14ac:dyDescent="0.35">
      <c r="A65">
        <v>52</v>
      </c>
      <c r="B65" t="s">
        <v>138</v>
      </c>
      <c r="C65">
        <v>9.26</v>
      </c>
      <c r="D65" s="19">
        <v>6.3E-2</v>
      </c>
      <c r="E65">
        <v>0.29499999999999998</v>
      </c>
      <c r="F65">
        <v>0.33779999999999999</v>
      </c>
      <c r="G65" s="13">
        <f t="shared" si="82"/>
        <v>0.34526020000000002</v>
      </c>
      <c r="H65" s="14">
        <v>1</v>
      </c>
      <c r="I65" s="17">
        <f t="shared" si="81"/>
        <v>0.34526020000000002</v>
      </c>
      <c r="AB65">
        <v>52</v>
      </c>
      <c r="AC65" t="s">
        <v>138</v>
      </c>
      <c r="AD65">
        <v>4.55</v>
      </c>
      <c r="AE65" s="19">
        <v>0.873</v>
      </c>
      <c r="AF65">
        <v>8.3640000000000008</v>
      </c>
      <c r="AG65">
        <v>2.3555000000000001</v>
      </c>
      <c r="AH65" s="13">
        <f t="shared" ref="AH65" si="88" xml:space="preserve"> 2.7055*(AE65) +0.12905</f>
        <v>2.4909514999999995</v>
      </c>
      <c r="AI65" s="14">
        <v>1</v>
      </c>
      <c r="AJ65" s="17">
        <f t="shared" si="85"/>
        <v>2.4909514999999995</v>
      </c>
      <c r="BB65">
        <v>52</v>
      </c>
      <c r="BC65" t="s">
        <v>138</v>
      </c>
      <c r="BD65">
        <v>8.24</v>
      </c>
      <c r="BE65" s="19">
        <v>0.623</v>
      </c>
      <c r="BF65">
        <v>3</v>
      </c>
      <c r="BG65">
        <v>1.9174</v>
      </c>
      <c r="BH65" s="13">
        <f t="shared" si="86"/>
        <v>1.9980015999999998</v>
      </c>
      <c r="BI65" s="14">
        <v>1</v>
      </c>
      <c r="BJ65" s="17">
        <f t="shared" si="87"/>
        <v>1.9980015999999998</v>
      </c>
      <c r="CB65">
        <v>51</v>
      </c>
      <c r="CC65" t="s">
        <v>110</v>
      </c>
      <c r="CD65">
        <v>5.56</v>
      </c>
      <c r="CE65" s="19">
        <v>3.4000000000000002E-2</v>
      </c>
      <c r="CF65">
        <v>0.249</v>
      </c>
      <c r="CG65">
        <v>0.14660000000000001</v>
      </c>
      <c r="CH65" s="13">
        <f t="shared" ref="CH65" si="89" xml:space="preserve"> 5.2991*(CE65) + 0.0061791</f>
        <v>0.1863485</v>
      </c>
      <c r="CI65" s="14">
        <v>1</v>
      </c>
      <c r="CJ65" s="17">
        <f t="shared" ref="CJ65" si="90">CH65*CI65</f>
        <v>0.1863485</v>
      </c>
    </row>
    <row r="66" spans="1:88" ht="15.5" x14ac:dyDescent="0.35">
      <c r="A66">
        <v>53</v>
      </c>
      <c r="B66" t="s">
        <v>139</v>
      </c>
      <c r="C66">
        <v>9.27</v>
      </c>
      <c r="D66" s="19">
        <v>8.9999999999999993E-3</v>
      </c>
      <c r="E66">
        <v>4.2000000000000003E-2</v>
      </c>
      <c r="F66">
        <v>4.8300000000000003E-2</v>
      </c>
      <c r="G66" s="26" t="s">
        <v>169</v>
      </c>
      <c r="H66" s="27">
        <v>1</v>
      </c>
      <c r="I66" s="26" t="s">
        <v>169</v>
      </c>
      <c r="AB66">
        <v>53</v>
      </c>
      <c r="AC66" t="s">
        <v>139</v>
      </c>
      <c r="AD66">
        <v>4.55</v>
      </c>
      <c r="AE66" s="19">
        <v>0.14199999999999999</v>
      </c>
      <c r="AF66">
        <v>1.2470000000000001</v>
      </c>
      <c r="AG66">
        <v>0.3846</v>
      </c>
      <c r="AH66" s="13">
        <f t="shared" ref="AH66" si="91" xml:space="preserve"> 3.2205*(AE66) +0.001279</f>
        <v>0.45858999999999994</v>
      </c>
      <c r="AI66" s="14">
        <v>1</v>
      </c>
      <c r="AJ66" s="17">
        <f t="shared" ref="AJ66:AJ68" si="92">AH66*AI66</f>
        <v>0.45858999999999994</v>
      </c>
      <c r="BB66">
        <v>53</v>
      </c>
      <c r="BC66" t="s">
        <v>139</v>
      </c>
      <c r="BD66">
        <v>8.25</v>
      </c>
      <c r="BE66" s="19">
        <v>0.45100000000000001</v>
      </c>
      <c r="BF66">
        <v>2.1480000000000001</v>
      </c>
      <c r="BG66">
        <v>1.3867</v>
      </c>
      <c r="BH66" s="13">
        <f t="shared" si="86"/>
        <v>1.4300231999999999</v>
      </c>
      <c r="BI66" s="14">
        <v>1</v>
      </c>
      <c r="BJ66" s="17">
        <f t="shared" si="87"/>
        <v>1.4300231999999999</v>
      </c>
      <c r="CB66">
        <v>52</v>
      </c>
      <c r="CC66" t="s">
        <v>138</v>
      </c>
      <c r="CD66">
        <v>5.56</v>
      </c>
      <c r="CE66" s="19">
        <v>1E-3</v>
      </c>
      <c r="CF66">
        <v>8.0000000000000002E-3</v>
      </c>
      <c r="CG66">
        <v>4.4999999999999997E-3</v>
      </c>
      <c r="CH66" s="15" t="s">
        <v>179</v>
      </c>
      <c r="CI66" s="14">
        <v>1</v>
      </c>
      <c r="CJ66" s="15" t="s">
        <v>179</v>
      </c>
    </row>
    <row r="67" spans="1:88" ht="15.5" x14ac:dyDescent="0.35">
      <c r="A67">
        <v>54</v>
      </c>
      <c r="B67" t="s">
        <v>140</v>
      </c>
      <c r="C67">
        <v>9.25</v>
      </c>
      <c r="D67" s="19">
        <v>0.16400000000000001</v>
      </c>
      <c r="E67">
        <v>0.78</v>
      </c>
      <c r="F67">
        <v>0.87150000000000005</v>
      </c>
      <c r="G67" s="13">
        <f>5.8389*(D67)-0.0032962</f>
        <v>0.9542834</v>
      </c>
      <c r="H67" s="14">
        <v>1</v>
      </c>
      <c r="I67" s="17">
        <f t="shared" ref="I67" si="93">G67*H67</f>
        <v>0.9542834</v>
      </c>
      <c r="AB67">
        <v>54</v>
      </c>
      <c r="AC67" t="s">
        <v>140</v>
      </c>
      <c r="AD67">
        <v>4.55</v>
      </c>
      <c r="AE67" s="19">
        <v>1.8660000000000001</v>
      </c>
      <c r="AF67">
        <v>17.841999999999999</v>
      </c>
      <c r="AG67">
        <v>5.0369000000000002</v>
      </c>
      <c r="AH67" s="13">
        <f t="shared" ref="AH67:AH68" si="94" xml:space="preserve"> 2.7055*(AE67) +0.12905</f>
        <v>5.1775130000000003</v>
      </c>
      <c r="AI67" s="14">
        <v>1</v>
      </c>
      <c r="AJ67" s="17">
        <f t="shared" si="92"/>
        <v>5.1775130000000003</v>
      </c>
      <c r="BB67">
        <v>54</v>
      </c>
      <c r="BC67" t="s">
        <v>140</v>
      </c>
      <c r="BD67">
        <v>8.23</v>
      </c>
      <c r="BE67" s="19">
        <v>1.073</v>
      </c>
      <c r="BF67">
        <v>5.2080000000000002</v>
      </c>
      <c r="BG67">
        <v>3.3035000000000001</v>
      </c>
      <c r="BH67" s="13">
        <f t="shared" ref="BH67:BH68" si="95" xml:space="preserve"> 3.1191*(BE67) -0.11445</f>
        <v>3.2323442999999998</v>
      </c>
      <c r="BI67" s="14">
        <v>1</v>
      </c>
      <c r="BJ67" s="17">
        <f t="shared" si="87"/>
        <v>3.2323442999999998</v>
      </c>
      <c r="CB67">
        <v>53</v>
      </c>
      <c r="CC67" t="s">
        <v>139</v>
      </c>
      <c r="CD67">
        <v>5.57</v>
      </c>
      <c r="CE67" s="19">
        <v>0</v>
      </c>
      <c r="CF67">
        <v>3.0000000000000001E-3</v>
      </c>
      <c r="CG67">
        <v>1.1000000000000001E-3</v>
      </c>
      <c r="CH67" s="15" t="s">
        <v>179</v>
      </c>
      <c r="CI67" s="14">
        <v>1</v>
      </c>
      <c r="CJ67" s="15" t="s">
        <v>179</v>
      </c>
    </row>
    <row r="68" spans="1:88" ht="15.5" x14ac:dyDescent="0.35">
      <c r="A68">
        <v>55</v>
      </c>
      <c r="B68" t="s">
        <v>141</v>
      </c>
      <c r="C68">
        <v>9.26</v>
      </c>
      <c r="D68" s="19">
        <v>9.0999999999999998E-2</v>
      </c>
      <c r="E68">
        <v>0.42399999999999999</v>
      </c>
      <c r="F68">
        <v>0.48709999999999998</v>
      </c>
      <c r="G68" s="13">
        <f>5.8389*(D68)-0.0032962</f>
        <v>0.5280437</v>
      </c>
      <c r="H68" s="14">
        <v>1</v>
      </c>
      <c r="I68" s="17">
        <f t="shared" ref="I68:I69" si="96">G68*H68</f>
        <v>0.5280437</v>
      </c>
      <c r="AB68">
        <v>55</v>
      </c>
      <c r="AC68" t="s">
        <v>141</v>
      </c>
      <c r="AD68">
        <v>4.55</v>
      </c>
      <c r="AE68" s="19">
        <v>1.0009999999999999</v>
      </c>
      <c r="AF68">
        <v>9.5150000000000006</v>
      </c>
      <c r="AG68">
        <v>2.7025000000000001</v>
      </c>
      <c r="AH68" s="13">
        <f t="shared" si="94"/>
        <v>2.8372554999999995</v>
      </c>
      <c r="AI68" s="14">
        <v>1</v>
      </c>
      <c r="AJ68" s="17">
        <f t="shared" si="92"/>
        <v>2.8372554999999995</v>
      </c>
      <c r="BB68">
        <v>55</v>
      </c>
      <c r="BC68" t="s">
        <v>141</v>
      </c>
      <c r="BD68">
        <v>8.24</v>
      </c>
      <c r="BE68" s="19">
        <v>0.94</v>
      </c>
      <c r="BF68">
        <v>4.524</v>
      </c>
      <c r="BG68">
        <v>2.8942000000000001</v>
      </c>
      <c r="BH68" s="13">
        <f t="shared" si="95"/>
        <v>2.8175039999999996</v>
      </c>
      <c r="BI68" s="14">
        <v>1</v>
      </c>
      <c r="BJ68" s="17">
        <f t="shared" si="87"/>
        <v>2.8175039999999996</v>
      </c>
      <c r="CB68">
        <v>54</v>
      </c>
      <c r="CC68" t="s">
        <v>140</v>
      </c>
      <c r="CD68">
        <v>5.55</v>
      </c>
      <c r="CE68" s="19">
        <v>2E-3</v>
      </c>
      <c r="CF68">
        <v>1.6E-2</v>
      </c>
      <c r="CG68">
        <v>8.8000000000000005E-3</v>
      </c>
      <c r="CH68" s="15" t="s">
        <v>179</v>
      </c>
      <c r="CI68" s="14">
        <v>1</v>
      </c>
      <c r="CJ68" s="15" t="s">
        <v>179</v>
      </c>
    </row>
    <row r="69" spans="1:88" ht="15.5" x14ac:dyDescent="0.35">
      <c r="A69">
        <v>56</v>
      </c>
      <c r="B69" t="s">
        <v>142</v>
      </c>
      <c r="C69">
        <v>9.27</v>
      </c>
      <c r="D69" s="19">
        <v>1.7000000000000001E-2</v>
      </c>
      <c r="E69">
        <v>7.9000000000000001E-2</v>
      </c>
      <c r="F69">
        <v>9.06E-2</v>
      </c>
      <c r="G69" s="22">
        <f t="shared" ref="G69" si="97" xml:space="preserve"> 6.3044*(D69) -0.051917</f>
        <v>5.5257800000000017E-2</v>
      </c>
      <c r="H69" s="31">
        <v>1</v>
      </c>
      <c r="I69" s="32">
        <f t="shared" si="96"/>
        <v>5.5257800000000017E-2</v>
      </c>
      <c r="J69" t="s">
        <v>170</v>
      </c>
      <c r="AB69">
        <v>56</v>
      </c>
      <c r="AC69" t="s">
        <v>142</v>
      </c>
      <c r="AD69">
        <v>4.5599999999999996</v>
      </c>
      <c r="AE69" s="19">
        <v>0.13900000000000001</v>
      </c>
      <c r="AF69">
        <v>1.1759999999999999</v>
      </c>
      <c r="AG69">
        <v>0.37630000000000002</v>
      </c>
      <c r="AH69" s="13">
        <f t="shared" ref="AH69" si="98" xml:space="preserve"> 3.2205*(AE69) +0.001279</f>
        <v>0.44892850000000001</v>
      </c>
      <c r="AI69" s="14">
        <v>1</v>
      </c>
      <c r="AJ69" s="17">
        <f t="shared" ref="AJ69:AJ73" si="99">AH69*AI69</f>
        <v>0.44892850000000001</v>
      </c>
      <c r="BB69">
        <v>56</v>
      </c>
      <c r="BC69" t="s">
        <v>142</v>
      </c>
      <c r="BD69">
        <v>8.24</v>
      </c>
      <c r="BE69" s="19">
        <v>0.59699999999999998</v>
      </c>
      <c r="BF69">
        <v>2.8220000000000001</v>
      </c>
      <c r="BG69">
        <v>1.8372999999999999</v>
      </c>
      <c r="BH69" s="13">
        <f t="shared" ref="BH69:BH91" si="100" xml:space="preserve"> 3.3022*(BE69) -0.059269</f>
        <v>1.9121443999999999</v>
      </c>
      <c r="BI69" s="14">
        <v>1</v>
      </c>
      <c r="BJ69" s="17">
        <f t="shared" ref="BJ69:BJ91" si="101">BH69*BI69</f>
        <v>1.9121443999999999</v>
      </c>
      <c r="CB69">
        <v>55</v>
      </c>
      <c r="CC69" t="s">
        <v>141</v>
      </c>
      <c r="CD69">
        <v>5.57</v>
      </c>
      <c r="CE69" s="19">
        <v>1E-3</v>
      </c>
      <c r="CF69">
        <v>8.0000000000000002E-3</v>
      </c>
      <c r="CG69">
        <v>4.7999999999999996E-3</v>
      </c>
      <c r="CH69" s="15" t="s">
        <v>179</v>
      </c>
      <c r="CI69" s="14">
        <v>1</v>
      </c>
      <c r="CJ69" s="15" t="s">
        <v>179</v>
      </c>
    </row>
    <row r="70" spans="1:88" ht="15.5" x14ac:dyDescent="0.35">
      <c r="A70" s="25">
        <v>6</v>
      </c>
      <c r="B70" s="25" t="s">
        <v>102</v>
      </c>
      <c r="C70" s="25">
        <v>9.26</v>
      </c>
      <c r="D70" s="19">
        <v>1.2E-2</v>
      </c>
      <c r="E70" s="25">
        <v>0.06</v>
      </c>
      <c r="F70" s="25">
        <v>6.6600000000000006E-2</v>
      </c>
      <c r="G70" s="26" t="s">
        <v>169</v>
      </c>
      <c r="H70" s="27">
        <v>1</v>
      </c>
      <c r="I70" s="26" t="s">
        <v>169</v>
      </c>
      <c r="AB70">
        <v>6</v>
      </c>
      <c r="AC70" t="s">
        <v>102</v>
      </c>
      <c r="AD70">
        <v>4.55</v>
      </c>
      <c r="AE70" s="19">
        <v>0.22500000000000001</v>
      </c>
      <c r="AF70">
        <v>2.0680000000000001</v>
      </c>
      <c r="AG70">
        <v>0.60780000000000001</v>
      </c>
      <c r="AH70" s="13">
        <f t="shared" ref="AH70:AH73" si="102" xml:space="preserve"> 2.7055*(AE70) +0.12905</f>
        <v>0.73778749999999993</v>
      </c>
      <c r="AI70" s="14">
        <v>1</v>
      </c>
      <c r="AJ70" s="17">
        <f t="shared" si="99"/>
        <v>0.73778749999999993</v>
      </c>
      <c r="BB70">
        <v>6</v>
      </c>
      <c r="BC70" t="s">
        <v>102</v>
      </c>
      <c r="BD70">
        <v>8.25</v>
      </c>
      <c r="BE70" s="19">
        <v>0.107</v>
      </c>
      <c r="BF70">
        <v>0.46</v>
      </c>
      <c r="BG70">
        <v>0.32840000000000003</v>
      </c>
      <c r="BH70" s="13">
        <f t="shared" si="100"/>
        <v>0.29406640000000001</v>
      </c>
      <c r="BI70" s="14">
        <v>1</v>
      </c>
      <c r="BJ70" s="17">
        <f t="shared" si="101"/>
        <v>0.29406640000000001</v>
      </c>
      <c r="CB70">
        <v>56</v>
      </c>
      <c r="CC70" t="s">
        <v>142</v>
      </c>
      <c r="CD70">
        <v>5.56</v>
      </c>
      <c r="CE70" s="19">
        <v>0</v>
      </c>
      <c r="CF70">
        <v>2E-3</v>
      </c>
      <c r="CG70">
        <v>8.9999999999999998E-4</v>
      </c>
      <c r="CH70" s="15" t="s">
        <v>179</v>
      </c>
      <c r="CI70" s="14">
        <v>1</v>
      </c>
      <c r="CJ70" s="15" t="s">
        <v>179</v>
      </c>
    </row>
    <row r="71" spans="1:88" ht="15.5" x14ac:dyDescent="0.35">
      <c r="A71">
        <v>57</v>
      </c>
      <c r="B71" t="s">
        <v>143</v>
      </c>
      <c r="C71">
        <v>9.27</v>
      </c>
      <c r="D71" s="19">
        <v>0.01</v>
      </c>
      <c r="E71">
        <v>4.7E-2</v>
      </c>
      <c r="F71">
        <v>5.3900000000000003E-2</v>
      </c>
      <c r="G71" s="26" t="s">
        <v>169</v>
      </c>
      <c r="H71" s="27">
        <v>1</v>
      </c>
      <c r="I71" s="26" t="s">
        <v>169</v>
      </c>
      <c r="AB71">
        <v>57</v>
      </c>
      <c r="AC71" t="s">
        <v>143</v>
      </c>
      <c r="AD71">
        <v>4.55</v>
      </c>
      <c r="AE71" s="19">
        <v>0.22900000000000001</v>
      </c>
      <c r="AF71">
        <v>2.1070000000000002</v>
      </c>
      <c r="AG71">
        <v>0.61870000000000003</v>
      </c>
      <c r="AH71" s="13">
        <f t="shared" si="102"/>
        <v>0.74860949999999993</v>
      </c>
      <c r="AI71" s="14">
        <v>1</v>
      </c>
      <c r="AJ71" s="17">
        <f t="shared" si="99"/>
        <v>0.74860949999999993</v>
      </c>
      <c r="BB71">
        <v>57</v>
      </c>
      <c r="BC71" t="s">
        <v>143</v>
      </c>
      <c r="BD71">
        <v>8.26</v>
      </c>
      <c r="BE71" s="19">
        <v>0.10100000000000001</v>
      </c>
      <c r="BF71">
        <v>0.434</v>
      </c>
      <c r="BG71">
        <v>0.31159999999999999</v>
      </c>
      <c r="BH71" s="13">
        <f t="shared" si="100"/>
        <v>0.27425320000000003</v>
      </c>
      <c r="BI71" s="14">
        <v>1</v>
      </c>
      <c r="BJ71" s="17">
        <f t="shared" si="101"/>
        <v>0.27425320000000003</v>
      </c>
      <c r="CB71">
        <v>6</v>
      </c>
      <c r="CC71" t="s">
        <v>102</v>
      </c>
      <c r="CD71">
        <v>5.41</v>
      </c>
      <c r="CE71" s="19">
        <v>0</v>
      </c>
      <c r="CF71">
        <v>2E-3</v>
      </c>
      <c r="CG71">
        <v>1.6999999999999999E-3</v>
      </c>
      <c r="CH71" s="15" t="s">
        <v>179</v>
      </c>
      <c r="CI71" s="14">
        <v>1</v>
      </c>
      <c r="CJ71" s="15" t="s">
        <v>179</v>
      </c>
    </row>
    <row r="72" spans="1:88" ht="15.5" x14ac:dyDescent="0.35">
      <c r="A72">
        <v>58</v>
      </c>
      <c r="B72" t="s">
        <v>144</v>
      </c>
      <c r="C72">
        <v>9.26</v>
      </c>
      <c r="D72" s="19">
        <v>3.7999999999999999E-2</v>
      </c>
      <c r="E72">
        <v>0.17499999999999999</v>
      </c>
      <c r="F72">
        <v>0.20369999999999999</v>
      </c>
      <c r="G72" s="13">
        <f t="shared" ref="G72" si="103" xml:space="preserve"> 6.3044*(D72) -0.051917</f>
        <v>0.18765020000000002</v>
      </c>
      <c r="H72" s="14">
        <v>1</v>
      </c>
      <c r="I72" s="17">
        <f t="shared" ref="I72" si="104">G72*H72</f>
        <v>0.18765020000000002</v>
      </c>
      <c r="AB72">
        <v>58</v>
      </c>
      <c r="AC72" t="s">
        <v>144</v>
      </c>
      <c r="AD72">
        <v>4.55</v>
      </c>
      <c r="AE72" s="19">
        <v>0.53500000000000003</v>
      </c>
      <c r="AF72">
        <v>5.1059999999999999</v>
      </c>
      <c r="AG72">
        <v>1.4450000000000001</v>
      </c>
      <c r="AH72" s="13">
        <f t="shared" si="102"/>
        <v>1.5764925000000001</v>
      </c>
      <c r="AI72" s="14">
        <v>1</v>
      </c>
      <c r="AJ72" s="17">
        <f t="shared" si="99"/>
        <v>1.5764925000000001</v>
      </c>
      <c r="BB72">
        <v>58</v>
      </c>
      <c r="BC72" t="s">
        <v>144</v>
      </c>
      <c r="BD72">
        <v>8.26</v>
      </c>
      <c r="BE72" s="19">
        <v>0.108</v>
      </c>
      <c r="BF72">
        <v>0.48599999999999999</v>
      </c>
      <c r="BG72">
        <v>0.33160000000000001</v>
      </c>
      <c r="BH72" s="13">
        <f t="shared" si="100"/>
        <v>0.29736859999999998</v>
      </c>
      <c r="BI72" s="14">
        <v>1</v>
      </c>
      <c r="BJ72" s="17">
        <f t="shared" si="101"/>
        <v>0.29736859999999998</v>
      </c>
      <c r="CB72">
        <v>57</v>
      </c>
      <c r="CC72" t="s">
        <v>143</v>
      </c>
      <c r="CD72">
        <v>5.59</v>
      </c>
      <c r="CE72" s="19">
        <v>0</v>
      </c>
      <c r="CF72">
        <v>2E-3</v>
      </c>
      <c r="CG72">
        <v>1E-3</v>
      </c>
      <c r="CH72" s="15" t="s">
        <v>179</v>
      </c>
      <c r="CI72" s="14">
        <v>1</v>
      </c>
      <c r="CJ72" s="15" t="s">
        <v>179</v>
      </c>
    </row>
    <row r="73" spans="1:88" ht="15.5" x14ac:dyDescent="0.35">
      <c r="A73">
        <v>59</v>
      </c>
      <c r="B73" t="s">
        <v>145</v>
      </c>
      <c r="C73">
        <v>9.27</v>
      </c>
      <c r="D73" s="19">
        <v>1.0999999999999999E-2</v>
      </c>
      <c r="E73">
        <v>5.0999999999999997E-2</v>
      </c>
      <c r="F73">
        <v>5.8099999999999999E-2</v>
      </c>
      <c r="G73" s="26" t="s">
        <v>169</v>
      </c>
      <c r="H73" s="27">
        <v>1</v>
      </c>
      <c r="I73" s="26" t="s">
        <v>169</v>
      </c>
      <c r="AB73">
        <v>59</v>
      </c>
      <c r="AC73" t="s">
        <v>145</v>
      </c>
      <c r="AD73">
        <v>4.55</v>
      </c>
      <c r="AE73" s="19">
        <v>0.3</v>
      </c>
      <c r="AF73">
        <v>2.8140000000000001</v>
      </c>
      <c r="AG73">
        <v>0.80910000000000004</v>
      </c>
      <c r="AH73" s="13">
        <f t="shared" si="102"/>
        <v>0.94069999999999987</v>
      </c>
      <c r="AI73" s="14">
        <v>1</v>
      </c>
      <c r="AJ73" s="17">
        <f t="shared" si="99"/>
        <v>0.94069999999999987</v>
      </c>
      <c r="BB73">
        <v>59</v>
      </c>
      <c r="BC73" t="s">
        <v>145</v>
      </c>
      <c r="BD73">
        <v>8.26</v>
      </c>
      <c r="BE73" s="19">
        <v>9.0999999999999998E-2</v>
      </c>
      <c r="BF73">
        <v>0.41099999999999998</v>
      </c>
      <c r="BG73">
        <v>0.27910000000000001</v>
      </c>
      <c r="BH73" s="13">
        <f t="shared" si="100"/>
        <v>0.24123119999999998</v>
      </c>
      <c r="BI73" s="14">
        <v>1</v>
      </c>
      <c r="BJ73" s="17">
        <f t="shared" si="101"/>
        <v>0.24123119999999998</v>
      </c>
      <c r="CB73">
        <v>58</v>
      </c>
      <c r="CC73" t="s">
        <v>144</v>
      </c>
      <c r="CD73">
        <v>5.55</v>
      </c>
      <c r="CE73" s="19">
        <v>0</v>
      </c>
      <c r="CF73">
        <v>3.0000000000000001E-3</v>
      </c>
      <c r="CG73">
        <v>1.1000000000000001E-3</v>
      </c>
      <c r="CH73" s="15" t="s">
        <v>179</v>
      </c>
      <c r="CI73" s="14">
        <v>1</v>
      </c>
      <c r="CJ73" s="15" t="s">
        <v>179</v>
      </c>
    </row>
    <row r="74" spans="1:88" ht="15.5" x14ac:dyDescent="0.35">
      <c r="A74">
        <v>60</v>
      </c>
      <c r="B74" t="s">
        <v>146</v>
      </c>
      <c r="C74">
        <v>9.26</v>
      </c>
      <c r="D74" s="19">
        <v>0.01</v>
      </c>
      <c r="E74">
        <v>4.9000000000000002E-2</v>
      </c>
      <c r="F74">
        <v>5.28E-2</v>
      </c>
      <c r="G74" s="26" t="s">
        <v>169</v>
      </c>
      <c r="H74" s="27">
        <v>1</v>
      </c>
      <c r="I74" s="26" t="s">
        <v>169</v>
      </c>
      <c r="AB74">
        <v>60</v>
      </c>
      <c r="AC74" t="s">
        <v>146</v>
      </c>
      <c r="AD74">
        <v>4.55</v>
      </c>
      <c r="AE74" s="19">
        <v>0.188</v>
      </c>
      <c r="AF74">
        <v>1.7150000000000001</v>
      </c>
      <c r="AG74">
        <v>0.50670000000000004</v>
      </c>
      <c r="AH74" s="13">
        <f t="shared" ref="AH74" si="105" xml:space="preserve"> 3.2205*(AE74) +0.001279</f>
        <v>0.60673299999999997</v>
      </c>
      <c r="AI74" s="14">
        <v>1</v>
      </c>
      <c r="AJ74" s="17">
        <f t="shared" ref="AJ74:AJ80" si="106">AH74*AI74</f>
        <v>0.60673299999999997</v>
      </c>
      <c r="BB74">
        <v>60</v>
      </c>
      <c r="BC74" t="s">
        <v>146</v>
      </c>
      <c r="BD74">
        <v>8.25</v>
      </c>
      <c r="BE74" s="19">
        <v>0.28599999999999998</v>
      </c>
      <c r="BF74">
        <v>1.3420000000000001</v>
      </c>
      <c r="BG74">
        <v>0.88139999999999996</v>
      </c>
      <c r="BH74" s="13">
        <f t="shared" si="100"/>
        <v>0.88516019999999995</v>
      </c>
      <c r="BI74" s="14">
        <v>1</v>
      </c>
      <c r="BJ74" s="17">
        <f t="shared" si="101"/>
        <v>0.88516019999999995</v>
      </c>
      <c r="CB74">
        <v>59</v>
      </c>
      <c r="CC74" t="s">
        <v>145</v>
      </c>
      <c r="CD74">
        <v>5.47</v>
      </c>
      <c r="CE74" s="19">
        <v>0</v>
      </c>
      <c r="CF74">
        <v>1E-3</v>
      </c>
      <c r="CG74">
        <v>4.0000000000000002E-4</v>
      </c>
      <c r="CH74" s="15" t="s">
        <v>179</v>
      </c>
      <c r="CI74" s="14">
        <v>1</v>
      </c>
      <c r="CJ74" s="15" t="s">
        <v>179</v>
      </c>
    </row>
    <row r="75" spans="1:88" ht="15.5" x14ac:dyDescent="0.35">
      <c r="A75">
        <v>61</v>
      </c>
      <c r="B75" t="s">
        <v>147</v>
      </c>
      <c r="C75">
        <v>9.27</v>
      </c>
      <c r="D75" s="19">
        <v>1.0999999999999999E-2</v>
      </c>
      <c r="E75">
        <v>5.1999999999999998E-2</v>
      </c>
      <c r="F75">
        <v>5.7599999999999998E-2</v>
      </c>
      <c r="G75" s="26" t="s">
        <v>169</v>
      </c>
      <c r="H75" s="27">
        <v>1</v>
      </c>
      <c r="I75" s="26" t="s">
        <v>169</v>
      </c>
      <c r="AB75">
        <v>61</v>
      </c>
      <c r="AC75" t="s">
        <v>147</v>
      </c>
      <c r="AD75">
        <v>4.55</v>
      </c>
      <c r="AE75" s="19">
        <v>0.32500000000000001</v>
      </c>
      <c r="AF75">
        <v>3.06</v>
      </c>
      <c r="AG75">
        <v>0.87770000000000004</v>
      </c>
      <c r="AH75" s="13">
        <f t="shared" ref="AH75:AH80" si="107" xml:space="preserve"> 2.7055*(AE75) +0.12905</f>
        <v>1.0083375000000001</v>
      </c>
      <c r="AI75" s="14">
        <v>1</v>
      </c>
      <c r="AJ75" s="17">
        <f t="shared" si="106"/>
        <v>1.0083375000000001</v>
      </c>
      <c r="BB75">
        <v>61</v>
      </c>
      <c r="BC75" t="s">
        <v>147</v>
      </c>
      <c r="BD75">
        <v>8.25</v>
      </c>
      <c r="BE75" s="19">
        <v>0.33100000000000002</v>
      </c>
      <c r="BF75">
        <v>1.5680000000000001</v>
      </c>
      <c r="BG75">
        <v>1.0198</v>
      </c>
      <c r="BH75" s="13">
        <f t="shared" si="100"/>
        <v>1.0337592</v>
      </c>
      <c r="BI75" s="14">
        <v>1</v>
      </c>
      <c r="BJ75" s="17">
        <f t="shared" si="101"/>
        <v>1.0337592</v>
      </c>
      <c r="CB75">
        <v>60</v>
      </c>
      <c r="CC75" t="s">
        <v>146</v>
      </c>
      <c r="CD75">
        <v>5.53</v>
      </c>
      <c r="CE75" s="19">
        <v>0</v>
      </c>
      <c r="CF75">
        <v>5.0000000000000001E-3</v>
      </c>
      <c r="CG75">
        <v>2E-3</v>
      </c>
      <c r="CH75" s="15" t="s">
        <v>179</v>
      </c>
      <c r="CI75" s="14">
        <v>1</v>
      </c>
      <c r="CJ75" s="15" t="s">
        <v>179</v>
      </c>
    </row>
    <row r="76" spans="1:88" ht="15.5" x14ac:dyDescent="0.35">
      <c r="A76">
        <v>62</v>
      </c>
      <c r="B76" t="s">
        <v>148</v>
      </c>
      <c r="C76">
        <v>9.27</v>
      </c>
      <c r="D76" s="19">
        <v>0.01</v>
      </c>
      <c r="E76">
        <v>4.8000000000000001E-2</v>
      </c>
      <c r="F76">
        <v>5.57E-2</v>
      </c>
      <c r="G76" s="26" t="s">
        <v>169</v>
      </c>
      <c r="H76" s="27">
        <v>1</v>
      </c>
      <c r="I76" s="26" t="s">
        <v>169</v>
      </c>
      <c r="AB76">
        <v>62</v>
      </c>
      <c r="AC76" t="s">
        <v>148</v>
      </c>
      <c r="AD76">
        <v>4.5599999999999996</v>
      </c>
      <c r="AE76" s="19">
        <v>0.23</v>
      </c>
      <c r="AF76">
        <v>2.1110000000000002</v>
      </c>
      <c r="AG76">
        <v>0.62150000000000005</v>
      </c>
      <c r="AH76" s="13">
        <f t="shared" si="107"/>
        <v>0.75131499999999996</v>
      </c>
      <c r="AI76" s="14">
        <v>1</v>
      </c>
      <c r="AJ76" s="17">
        <f t="shared" si="106"/>
        <v>0.75131499999999996</v>
      </c>
      <c r="BB76">
        <v>62</v>
      </c>
      <c r="BC76" t="s">
        <v>148</v>
      </c>
      <c r="BD76">
        <v>8.25</v>
      </c>
      <c r="BE76" s="19">
        <v>0.3</v>
      </c>
      <c r="BF76">
        <v>1.411</v>
      </c>
      <c r="BG76">
        <v>0.9234</v>
      </c>
      <c r="BH76" s="13">
        <f t="shared" si="100"/>
        <v>0.93139099999999997</v>
      </c>
      <c r="BI76" s="14">
        <v>1</v>
      </c>
      <c r="BJ76" s="17">
        <f t="shared" si="101"/>
        <v>0.93139099999999997</v>
      </c>
      <c r="CB76">
        <v>61</v>
      </c>
      <c r="CC76" t="s">
        <v>147</v>
      </c>
      <c r="CD76">
        <v>5.54</v>
      </c>
      <c r="CE76" s="19">
        <v>1E-3</v>
      </c>
      <c r="CF76">
        <v>6.0000000000000001E-3</v>
      </c>
      <c r="CG76">
        <v>2.7000000000000001E-3</v>
      </c>
      <c r="CH76" s="15" t="s">
        <v>179</v>
      </c>
      <c r="CI76" s="14">
        <v>1</v>
      </c>
      <c r="CJ76" s="15" t="s">
        <v>179</v>
      </c>
    </row>
    <row r="77" spans="1:88" ht="15.5" x14ac:dyDescent="0.35">
      <c r="A77">
        <v>63</v>
      </c>
      <c r="B77" t="s">
        <v>149</v>
      </c>
      <c r="C77">
        <v>9.26</v>
      </c>
      <c r="D77" s="19">
        <v>1.4E-2</v>
      </c>
      <c r="E77">
        <v>6.5000000000000002E-2</v>
      </c>
      <c r="F77">
        <v>7.1999999999999995E-2</v>
      </c>
      <c r="G77" s="26" t="s">
        <v>169</v>
      </c>
      <c r="H77" s="27">
        <v>1</v>
      </c>
      <c r="I77" s="26" t="s">
        <v>169</v>
      </c>
      <c r="AB77">
        <v>63</v>
      </c>
      <c r="AC77" t="s">
        <v>149</v>
      </c>
      <c r="AD77">
        <v>4.55</v>
      </c>
      <c r="AE77" s="19">
        <v>0.77600000000000002</v>
      </c>
      <c r="AF77">
        <v>7.4880000000000004</v>
      </c>
      <c r="AG77">
        <v>2.0943999999999998</v>
      </c>
      <c r="AH77" s="13">
        <f t="shared" si="107"/>
        <v>2.2285179999999998</v>
      </c>
      <c r="AI77" s="14">
        <v>1</v>
      </c>
      <c r="AJ77" s="17">
        <f t="shared" si="106"/>
        <v>2.2285179999999998</v>
      </c>
      <c r="BB77">
        <v>63</v>
      </c>
      <c r="BC77" t="s">
        <v>149</v>
      </c>
      <c r="BD77">
        <v>8.24</v>
      </c>
      <c r="BE77" s="19">
        <v>0.433</v>
      </c>
      <c r="BF77">
        <v>2.073</v>
      </c>
      <c r="BG77">
        <v>1.3325</v>
      </c>
      <c r="BH77" s="13">
        <f t="shared" si="100"/>
        <v>1.3705836</v>
      </c>
      <c r="BI77" s="14">
        <v>1</v>
      </c>
      <c r="BJ77" s="17">
        <f t="shared" si="101"/>
        <v>1.3705836</v>
      </c>
      <c r="CB77">
        <v>62</v>
      </c>
      <c r="CC77" t="s">
        <v>148</v>
      </c>
      <c r="CD77">
        <v>5.58</v>
      </c>
      <c r="CE77" s="19">
        <v>1E-3</v>
      </c>
      <c r="CF77">
        <v>4.0000000000000001E-3</v>
      </c>
      <c r="CG77">
        <v>3.2000000000000002E-3</v>
      </c>
      <c r="CH77" s="15" t="s">
        <v>179</v>
      </c>
      <c r="CI77" s="14">
        <v>1</v>
      </c>
      <c r="CJ77" s="15" t="s">
        <v>179</v>
      </c>
    </row>
    <row r="78" spans="1:88" ht="15.5" x14ac:dyDescent="0.35">
      <c r="A78">
        <v>64</v>
      </c>
      <c r="B78" t="s">
        <v>111</v>
      </c>
      <c r="C78">
        <v>9.25</v>
      </c>
      <c r="D78" s="19">
        <v>0.16700000000000001</v>
      </c>
      <c r="E78">
        <v>0.78400000000000003</v>
      </c>
      <c r="F78">
        <v>0.88819999999999999</v>
      </c>
      <c r="G78" s="13">
        <f>5.8389*(D78)-0.0032962</f>
        <v>0.97180010000000006</v>
      </c>
      <c r="H78" s="14">
        <v>1</v>
      </c>
      <c r="I78" s="17">
        <f t="shared" ref="I78:I80" si="108">G78*H78</f>
        <v>0.97180010000000006</v>
      </c>
      <c r="AB78">
        <v>64</v>
      </c>
      <c r="AC78" t="s">
        <v>111</v>
      </c>
      <c r="AD78">
        <v>4.55</v>
      </c>
      <c r="AE78" s="19">
        <v>0.48</v>
      </c>
      <c r="AF78">
        <v>4.5709999999999997</v>
      </c>
      <c r="AG78">
        <v>1.2967</v>
      </c>
      <c r="AH78" s="13">
        <f t="shared" si="107"/>
        <v>1.4276899999999997</v>
      </c>
      <c r="AI78" s="14">
        <v>1</v>
      </c>
      <c r="AJ78" s="17">
        <f t="shared" si="106"/>
        <v>1.4276899999999997</v>
      </c>
      <c r="BB78">
        <v>64</v>
      </c>
      <c r="BC78" t="s">
        <v>111</v>
      </c>
      <c r="BD78">
        <v>8.25</v>
      </c>
      <c r="BE78" s="19">
        <v>0.55200000000000005</v>
      </c>
      <c r="BF78">
        <v>2.6850000000000001</v>
      </c>
      <c r="BG78">
        <v>1.7001999999999999</v>
      </c>
      <c r="BH78" s="13">
        <f t="shared" si="100"/>
        <v>1.7635454000000002</v>
      </c>
      <c r="BI78" s="14">
        <v>1</v>
      </c>
      <c r="BJ78" s="17">
        <f t="shared" si="101"/>
        <v>1.7635454000000002</v>
      </c>
      <c r="CB78">
        <v>63</v>
      </c>
      <c r="CC78" t="s">
        <v>149</v>
      </c>
      <c r="CD78">
        <v>5.54</v>
      </c>
      <c r="CE78" s="19">
        <v>1E-3</v>
      </c>
      <c r="CF78">
        <v>4.0000000000000001E-3</v>
      </c>
      <c r="CG78">
        <v>2.2000000000000001E-3</v>
      </c>
      <c r="CH78" s="15" t="s">
        <v>179</v>
      </c>
      <c r="CI78" s="14">
        <v>1</v>
      </c>
      <c r="CJ78" s="15" t="s">
        <v>179</v>
      </c>
    </row>
    <row r="79" spans="1:88" ht="15.5" x14ac:dyDescent="0.35">
      <c r="A79">
        <v>65</v>
      </c>
      <c r="B79" t="s">
        <v>150</v>
      </c>
      <c r="C79">
        <v>9.27</v>
      </c>
      <c r="D79" s="19">
        <v>1.6E-2</v>
      </c>
      <c r="E79">
        <v>7.3999999999999996E-2</v>
      </c>
      <c r="F79">
        <v>8.7499999999999994E-2</v>
      </c>
      <c r="G79" s="22">
        <f t="shared" ref="G79:G80" si="109" xml:space="preserve"> 6.3044*(D79) -0.051917</f>
        <v>4.8953400000000001E-2</v>
      </c>
      <c r="H79" s="31">
        <v>1</v>
      </c>
      <c r="I79" s="32">
        <f t="shared" si="108"/>
        <v>4.8953400000000001E-2</v>
      </c>
      <c r="J79" t="s">
        <v>170</v>
      </c>
      <c r="AB79">
        <v>65</v>
      </c>
      <c r="AC79" t="s">
        <v>150</v>
      </c>
      <c r="AD79">
        <v>4.55</v>
      </c>
      <c r="AE79" s="19">
        <v>0.31</v>
      </c>
      <c r="AF79">
        <v>2.9079999999999999</v>
      </c>
      <c r="AG79">
        <v>0.83620000000000005</v>
      </c>
      <c r="AH79" s="13">
        <f t="shared" si="107"/>
        <v>0.96775499999999992</v>
      </c>
      <c r="AI79" s="14">
        <v>1</v>
      </c>
      <c r="AJ79" s="17">
        <f t="shared" si="106"/>
        <v>0.96775499999999992</v>
      </c>
      <c r="BB79">
        <v>65</v>
      </c>
      <c r="BC79" t="s">
        <v>150</v>
      </c>
      <c r="BD79">
        <v>8.25</v>
      </c>
      <c r="BE79" s="19">
        <v>0.13100000000000001</v>
      </c>
      <c r="BF79">
        <v>0.58099999999999996</v>
      </c>
      <c r="BG79">
        <v>0.40450000000000003</v>
      </c>
      <c r="BH79" s="13">
        <f t="shared" si="100"/>
        <v>0.37331920000000002</v>
      </c>
      <c r="BI79" s="14">
        <v>1</v>
      </c>
      <c r="BJ79" s="17">
        <f t="shared" si="101"/>
        <v>0.37331920000000002</v>
      </c>
      <c r="CB79">
        <v>64</v>
      </c>
      <c r="CC79" t="s">
        <v>111</v>
      </c>
      <c r="CD79">
        <v>5.55</v>
      </c>
      <c r="CE79" s="19">
        <v>8.7999999999999995E-2</v>
      </c>
      <c r="CF79">
        <v>0.67100000000000004</v>
      </c>
      <c r="CG79">
        <v>0.3821</v>
      </c>
      <c r="CH79" s="13">
        <f t="shared" ref="CH79" si="110" xml:space="preserve"> 5.2991*(CE79) + 0.0061791</f>
        <v>0.47249989999999997</v>
      </c>
      <c r="CI79" s="14">
        <v>1</v>
      </c>
      <c r="CJ79" s="17">
        <f t="shared" ref="CJ79" si="111">CH79*CI79</f>
        <v>0.47249989999999997</v>
      </c>
    </row>
    <row r="80" spans="1:88" ht="15.5" x14ac:dyDescent="0.35">
      <c r="A80">
        <v>66</v>
      </c>
      <c r="B80" t="s">
        <v>151</v>
      </c>
      <c r="C80">
        <v>9.27</v>
      </c>
      <c r="D80" s="19">
        <v>1.7000000000000001E-2</v>
      </c>
      <c r="E80">
        <v>0.08</v>
      </c>
      <c r="F80">
        <v>9.0499999999999997E-2</v>
      </c>
      <c r="G80" s="22">
        <f t="shared" si="109"/>
        <v>5.5257800000000017E-2</v>
      </c>
      <c r="H80" s="31">
        <v>1</v>
      </c>
      <c r="I80" s="32">
        <f t="shared" si="108"/>
        <v>5.5257800000000017E-2</v>
      </c>
      <c r="J80" t="s">
        <v>170</v>
      </c>
      <c r="AB80">
        <v>66</v>
      </c>
      <c r="AC80" t="s">
        <v>151</v>
      </c>
      <c r="AD80">
        <v>4.55</v>
      </c>
      <c r="AE80" s="19">
        <v>1.712</v>
      </c>
      <c r="AF80">
        <v>16.335999999999999</v>
      </c>
      <c r="AG80">
        <v>4.6223000000000001</v>
      </c>
      <c r="AH80" s="13">
        <f t="shared" si="107"/>
        <v>4.760866</v>
      </c>
      <c r="AI80" s="14">
        <v>1</v>
      </c>
      <c r="AJ80" s="17">
        <f t="shared" si="106"/>
        <v>4.760866</v>
      </c>
      <c r="BB80">
        <v>66</v>
      </c>
      <c r="BC80" t="s">
        <v>151</v>
      </c>
      <c r="BD80">
        <v>8.25</v>
      </c>
      <c r="BE80" s="19">
        <v>0.373</v>
      </c>
      <c r="BF80">
        <v>1.7849999999999999</v>
      </c>
      <c r="BG80">
        <v>1.1473</v>
      </c>
      <c r="BH80" s="13">
        <f t="shared" si="100"/>
        <v>1.1724516</v>
      </c>
      <c r="BI80" s="14">
        <v>1</v>
      </c>
      <c r="BJ80" s="17">
        <f t="shared" si="101"/>
        <v>1.1724516</v>
      </c>
      <c r="CB80">
        <v>65</v>
      </c>
      <c r="CC80" t="s">
        <v>150</v>
      </c>
      <c r="CD80">
        <v>5.55</v>
      </c>
      <c r="CE80" s="19">
        <v>1E-3</v>
      </c>
      <c r="CF80">
        <v>6.0000000000000001E-3</v>
      </c>
      <c r="CG80">
        <v>3.8E-3</v>
      </c>
      <c r="CH80" s="15" t="s">
        <v>179</v>
      </c>
      <c r="CI80" s="14">
        <v>1</v>
      </c>
      <c r="CJ80" s="15" t="s">
        <v>179</v>
      </c>
    </row>
    <row r="81" spans="1:88" ht="15.5" x14ac:dyDescent="0.35">
      <c r="A81">
        <v>67</v>
      </c>
      <c r="B81" t="s">
        <v>152</v>
      </c>
      <c r="C81">
        <v>9.26</v>
      </c>
      <c r="D81" s="19">
        <v>7.0000000000000001E-3</v>
      </c>
      <c r="E81">
        <v>3.4000000000000002E-2</v>
      </c>
      <c r="F81">
        <v>3.8199999999999998E-2</v>
      </c>
      <c r="G81" s="26" t="s">
        <v>169</v>
      </c>
      <c r="H81" s="27">
        <v>1</v>
      </c>
      <c r="I81" s="26" t="s">
        <v>169</v>
      </c>
      <c r="AB81">
        <v>67</v>
      </c>
      <c r="AC81" t="s">
        <v>152</v>
      </c>
      <c r="AD81">
        <v>4.55</v>
      </c>
      <c r="AE81" s="19">
        <v>0.17899999999999999</v>
      </c>
      <c r="AF81">
        <v>1.5820000000000001</v>
      </c>
      <c r="AG81">
        <v>0.48359999999999997</v>
      </c>
      <c r="AH81" s="13">
        <f t="shared" ref="AH81" si="112" xml:space="preserve"> 3.2205*(AE81) +0.001279</f>
        <v>0.5777485</v>
      </c>
      <c r="AI81" s="14">
        <v>1</v>
      </c>
      <c r="AJ81" s="17">
        <f t="shared" ref="AJ81:AJ91" si="113">AH81*AI81</f>
        <v>0.5777485</v>
      </c>
      <c r="BB81">
        <v>67</v>
      </c>
      <c r="BC81" t="s">
        <v>152</v>
      </c>
      <c r="BD81">
        <v>8.26</v>
      </c>
      <c r="BE81" s="19">
        <v>0.22800000000000001</v>
      </c>
      <c r="BF81">
        <v>1.0549999999999999</v>
      </c>
      <c r="BG81">
        <v>0.70209999999999995</v>
      </c>
      <c r="BH81" s="13">
        <f t="shared" si="100"/>
        <v>0.69363260000000004</v>
      </c>
      <c r="BI81" s="14">
        <v>1</v>
      </c>
      <c r="BJ81" s="17">
        <f t="shared" si="101"/>
        <v>0.69363260000000004</v>
      </c>
      <c r="CB81">
        <v>66</v>
      </c>
      <c r="CC81" t="s">
        <v>151</v>
      </c>
      <c r="CD81">
        <v>5.57</v>
      </c>
      <c r="CE81" s="19">
        <v>1E-3</v>
      </c>
      <c r="CF81">
        <v>6.0000000000000001E-3</v>
      </c>
      <c r="CG81">
        <v>2.5999999999999999E-3</v>
      </c>
      <c r="CH81" s="15" t="s">
        <v>179</v>
      </c>
      <c r="CI81" s="14">
        <v>1</v>
      </c>
      <c r="CJ81" s="15" t="s">
        <v>179</v>
      </c>
    </row>
    <row r="82" spans="1:88" ht="15.5" x14ac:dyDescent="0.35">
      <c r="A82" s="25">
        <v>7</v>
      </c>
      <c r="B82" s="25" t="s">
        <v>103</v>
      </c>
      <c r="C82" s="25">
        <v>9.27</v>
      </c>
      <c r="D82" s="19">
        <v>1.2999999999999999E-2</v>
      </c>
      <c r="E82" s="25">
        <v>6.0999999999999999E-2</v>
      </c>
      <c r="F82" s="25">
        <v>6.7299999999999999E-2</v>
      </c>
      <c r="G82" s="26" t="s">
        <v>169</v>
      </c>
      <c r="H82" s="27">
        <v>1</v>
      </c>
      <c r="I82" s="26" t="s">
        <v>169</v>
      </c>
      <c r="AB82">
        <v>7</v>
      </c>
      <c r="AC82" t="s">
        <v>103</v>
      </c>
      <c r="AD82">
        <v>4.55</v>
      </c>
      <c r="AE82" s="19">
        <v>0.495</v>
      </c>
      <c r="AF82">
        <v>4.7709999999999999</v>
      </c>
      <c r="AG82">
        <v>1.3353999999999999</v>
      </c>
      <c r="AH82" s="13">
        <f t="shared" ref="AH82:AH91" si="114" xml:space="preserve"> 2.7055*(AE82) +0.12905</f>
        <v>1.4682724999999999</v>
      </c>
      <c r="AI82" s="14">
        <v>1</v>
      </c>
      <c r="AJ82" s="17">
        <f t="shared" si="113"/>
        <v>1.4682724999999999</v>
      </c>
      <c r="BB82">
        <v>7</v>
      </c>
      <c r="BC82" t="s">
        <v>103</v>
      </c>
      <c r="BD82">
        <v>8.24</v>
      </c>
      <c r="BE82" s="19">
        <v>0.34699999999999998</v>
      </c>
      <c r="BF82">
        <v>1.6539999999999999</v>
      </c>
      <c r="BG82">
        <v>1.0696000000000001</v>
      </c>
      <c r="BH82" s="13">
        <f t="shared" si="100"/>
        <v>1.0865943999999998</v>
      </c>
      <c r="BI82" s="14">
        <v>1</v>
      </c>
      <c r="BJ82" s="17">
        <f t="shared" si="101"/>
        <v>1.0865943999999998</v>
      </c>
      <c r="CB82">
        <v>67</v>
      </c>
      <c r="CC82" t="s">
        <v>152</v>
      </c>
      <c r="CD82">
        <v>5.54</v>
      </c>
      <c r="CE82" s="19">
        <v>0</v>
      </c>
      <c r="CF82">
        <v>3.0000000000000001E-3</v>
      </c>
      <c r="CG82">
        <v>2E-3</v>
      </c>
      <c r="CH82" s="15" t="s">
        <v>179</v>
      </c>
      <c r="CI82" s="14">
        <v>1</v>
      </c>
      <c r="CJ82" s="15" t="s">
        <v>179</v>
      </c>
    </row>
    <row r="83" spans="1:88" ht="15.5" x14ac:dyDescent="0.35">
      <c r="A83">
        <v>68</v>
      </c>
      <c r="B83" t="s">
        <v>153</v>
      </c>
      <c r="C83">
        <v>9.27</v>
      </c>
      <c r="D83" s="19">
        <v>0.01</v>
      </c>
      <c r="E83">
        <v>0.05</v>
      </c>
      <c r="F83">
        <v>5.33E-2</v>
      </c>
      <c r="G83" s="26" t="s">
        <v>169</v>
      </c>
      <c r="H83" s="27">
        <v>1</v>
      </c>
      <c r="I83" s="26" t="s">
        <v>169</v>
      </c>
      <c r="AB83">
        <v>68</v>
      </c>
      <c r="AC83" t="s">
        <v>153</v>
      </c>
      <c r="AD83">
        <v>4.55</v>
      </c>
      <c r="AE83" s="19">
        <v>0.496</v>
      </c>
      <c r="AF83">
        <v>4.76</v>
      </c>
      <c r="AG83">
        <v>1.3393999999999999</v>
      </c>
      <c r="AH83" s="13">
        <f t="shared" si="114"/>
        <v>1.4709779999999997</v>
      </c>
      <c r="AI83" s="14">
        <v>1</v>
      </c>
      <c r="AJ83" s="17">
        <f t="shared" si="113"/>
        <v>1.4709779999999997</v>
      </c>
      <c r="BB83">
        <v>68</v>
      </c>
      <c r="BC83" t="s">
        <v>153</v>
      </c>
      <c r="BD83">
        <v>8.25</v>
      </c>
      <c r="BE83" s="19">
        <v>0.32900000000000001</v>
      </c>
      <c r="BF83">
        <v>1.5669999999999999</v>
      </c>
      <c r="BG83">
        <v>1.0128999999999999</v>
      </c>
      <c r="BH83" s="13">
        <f t="shared" si="100"/>
        <v>1.0271548000000001</v>
      </c>
      <c r="BI83" s="14">
        <v>1</v>
      </c>
      <c r="BJ83" s="17">
        <f t="shared" si="101"/>
        <v>1.0271548000000001</v>
      </c>
      <c r="CB83">
        <v>7</v>
      </c>
      <c r="CC83" t="s">
        <v>103</v>
      </c>
      <c r="CD83">
        <v>5.54</v>
      </c>
      <c r="CE83" s="19">
        <v>1E-3</v>
      </c>
      <c r="CF83">
        <v>5.0000000000000001E-3</v>
      </c>
      <c r="CG83">
        <v>2.8999999999999998E-3</v>
      </c>
      <c r="CH83" s="15" t="s">
        <v>179</v>
      </c>
      <c r="CI83" s="14">
        <v>1</v>
      </c>
      <c r="CJ83" s="15" t="s">
        <v>179</v>
      </c>
    </row>
    <row r="84" spans="1:88" ht="15.5" x14ac:dyDescent="0.35">
      <c r="A84">
        <v>69</v>
      </c>
      <c r="B84" t="s">
        <v>154</v>
      </c>
      <c r="C84">
        <v>9.25</v>
      </c>
      <c r="D84" s="19">
        <v>0.113</v>
      </c>
      <c r="E84">
        <v>0.54</v>
      </c>
      <c r="F84">
        <v>0.60399999999999998</v>
      </c>
      <c r="G84" s="13">
        <f t="shared" ref="G84" si="115">5.8389*(D84)-0.0032962</f>
        <v>0.65649950000000001</v>
      </c>
      <c r="H84" s="14">
        <v>1</v>
      </c>
      <c r="I84" s="17">
        <f t="shared" ref="I84:I85" si="116">G84*H84</f>
        <v>0.65649950000000001</v>
      </c>
      <c r="AB84">
        <v>69</v>
      </c>
      <c r="AC84" t="s">
        <v>154</v>
      </c>
      <c r="AD84">
        <v>4.55</v>
      </c>
      <c r="AE84" s="19">
        <v>1.0589999999999999</v>
      </c>
      <c r="AF84">
        <v>10.199999999999999</v>
      </c>
      <c r="AG84">
        <v>2.8593999999999999</v>
      </c>
      <c r="AH84" s="13">
        <f t="shared" si="114"/>
        <v>2.9941744999999993</v>
      </c>
      <c r="AI84" s="14">
        <v>1</v>
      </c>
      <c r="AJ84" s="17">
        <f t="shared" si="113"/>
        <v>2.9941744999999993</v>
      </c>
      <c r="BB84">
        <v>69</v>
      </c>
      <c r="BC84" t="s">
        <v>154</v>
      </c>
      <c r="BD84">
        <v>8.24</v>
      </c>
      <c r="BE84" s="19">
        <v>0.80900000000000005</v>
      </c>
      <c r="BF84">
        <v>3.988</v>
      </c>
      <c r="BG84">
        <v>2.4908000000000001</v>
      </c>
      <c r="BH84" s="13">
        <f t="shared" si="100"/>
        <v>2.6122108000000002</v>
      </c>
      <c r="BI84" s="14">
        <v>1</v>
      </c>
      <c r="BJ84" s="17">
        <f t="shared" si="101"/>
        <v>2.6122108000000002</v>
      </c>
      <c r="CB84">
        <v>68</v>
      </c>
      <c r="CC84" t="s">
        <v>153</v>
      </c>
      <c r="CD84">
        <v>5.54</v>
      </c>
      <c r="CE84" s="19">
        <v>0</v>
      </c>
      <c r="CF84">
        <v>5.0000000000000001E-3</v>
      </c>
      <c r="CG84">
        <v>2.0999999999999999E-3</v>
      </c>
      <c r="CH84" s="15" t="s">
        <v>179</v>
      </c>
      <c r="CI84" s="14">
        <v>1</v>
      </c>
      <c r="CJ84" s="15" t="s">
        <v>179</v>
      </c>
    </row>
    <row r="85" spans="1:88" ht="15.5" x14ac:dyDescent="0.35">
      <c r="A85">
        <v>70</v>
      </c>
      <c r="B85" t="s">
        <v>155</v>
      </c>
      <c r="C85">
        <v>9.23</v>
      </c>
      <c r="D85" s="19">
        <v>0.45700000000000002</v>
      </c>
      <c r="E85">
        <v>2.2160000000000002</v>
      </c>
      <c r="F85">
        <v>2.4340999999999999</v>
      </c>
      <c r="G85" s="13">
        <f>5.0216*(D85)+0.35883</f>
        <v>2.6537012000000004</v>
      </c>
      <c r="H85" s="14">
        <v>1</v>
      </c>
      <c r="I85" s="17">
        <f t="shared" si="116"/>
        <v>2.6537012000000004</v>
      </c>
      <c r="AB85">
        <v>70</v>
      </c>
      <c r="AC85" t="s">
        <v>155</v>
      </c>
      <c r="AD85">
        <v>4.55</v>
      </c>
      <c r="AE85" s="19">
        <v>1.3819999999999999</v>
      </c>
      <c r="AF85">
        <v>13.266</v>
      </c>
      <c r="AG85">
        <v>3.7315</v>
      </c>
      <c r="AH85" s="13">
        <f t="shared" si="114"/>
        <v>3.8680509999999995</v>
      </c>
      <c r="AI85" s="14">
        <v>1</v>
      </c>
      <c r="AJ85" s="17">
        <f t="shared" si="113"/>
        <v>3.8680509999999995</v>
      </c>
      <c r="BB85">
        <v>70</v>
      </c>
      <c r="BC85" t="s">
        <v>155</v>
      </c>
      <c r="BD85">
        <v>8.2100000000000009</v>
      </c>
      <c r="BE85" s="19">
        <v>1.966</v>
      </c>
      <c r="BF85">
        <v>9.4570000000000007</v>
      </c>
      <c r="BG85">
        <v>6.0500999999999996</v>
      </c>
      <c r="BH85" s="13">
        <f t="shared" si="100"/>
        <v>6.4328562000000007</v>
      </c>
      <c r="BI85" s="14">
        <v>1</v>
      </c>
      <c r="BJ85" s="17">
        <f t="shared" si="101"/>
        <v>6.4328562000000007</v>
      </c>
      <c r="CB85">
        <v>69</v>
      </c>
      <c r="CC85" t="s">
        <v>154</v>
      </c>
      <c r="CD85">
        <v>5.56</v>
      </c>
      <c r="CE85" s="19">
        <v>1E-3</v>
      </c>
      <c r="CF85">
        <v>5.0000000000000001E-3</v>
      </c>
      <c r="CG85">
        <v>2.5999999999999999E-3</v>
      </c>
      <c r="CH85" s="15" t="s">
        <v>179</v>
      </c>
      <c r="CI85" s="14">
        <v>1</v>
      </c>
      <c r="CJ85" s="15" t="s">
        <v>179</v>
      </c>
    </row>
    <row r="86" spans="1:88" ht="15.5" x14ac:dyDescent="0.35">
      <c r="A86">
        <v>71</v>
      </c>
      <c r="B86" t="s">
        <v>156</v>
      </c>
      <c r="C86">
        <v>9.27</v>
      </c>
      <c r="D86" s="19">
        <v>1.2E-2</v>
      </c>
      <c r="E86">
        <v>5.1999999999999998E-2</v>
      </c>
      <c r="F86">
        <v>6.2199999999999998E-2</v>
      </c>
      <c r="G86" s="26" t="s">
        <v>169</v>
      </c>
      <c r="H86" s="27">
        <v>1</v>
      </c>
      <c r="I86" s="26" t="s">
        <v>169</v>
      </c>
      <c r="AB86">
        <v>71</v>
      </c>
      <c r="AC86" t="s">
        <v>156</v>
      </c>
      <c r="AD86">
        <v>4.55</v>
      </c>
      <c r="AE86" s="19">
        <v>0.52100000000000002</v>
      </c>
      <c r="AF86">
        <v>4.97</v>
      </c>
      <c r="AG86">
        <v>1.4056999999999999</v>
      </c>
      <c r="AH86" s="13">
        <f t="shared" si="114"/>
        <v>1.5386155000000001</v>
      </c>
      <c r="AI86" s="14">
        <v>1</v>
      </c>
      <c r="AJ86" s="17">
        <f t="shared" si="113"/>
        <v>1.5386155000000001</v>
      </c>
      <c r="BB86">
        <v>71</v>
      </c>
      <c r="BC86" t="s">
        <v>156</v>
      </c>
      <c r="BD86">
        <v>8.23</v>
      </c>
      <c r="BE86" s="19">
        <v>0.85899999999999999</v>
      </c>
      <c r="BF86">
        <v>4.0970000000000004</v>
      </c>
      <c r="BG86">
        <v>2.6435</v>
      </c>
      <c r="BH86" s="13">
        <f t="shared" si="100"/>
        <v>2.7773208</v>
      </c>
      <c r="BI86" s="14">
        <v>1</v>
      </c>
      <c r="BJ86" s="17">
        <f t="shared" si="101"/>
        <v>2.7773208</v>
      </c>
      <c r="CB86">
        <v>70</v>
      </c>
      <c r="CC86" t="s">
        <v>155</v>
      </c>
      <c r="CD86">
        <v>5.55</v>
      </c>
      <c r="CE86" s="19">
        <v>3.0000000000000001E-3</v>
      </c>
      <c r="CF86">
        <v>1.9E-2</v>
      </c>
      <c r="CG86">
        <v>1.14E-2</v>
      </c>
      <c r="CH86" s="15" t="s">
        <v>179</v>
      </c>
      <c r="CI86" s="14">
        <v>1</v>
      </c>
      <c r="CJ86" s="15" t="s">
        <v>179</v>
      </c>
    </row>
    <row r="87" spans="1:88" ht="15.5" x14ac:dyDescent="0.35">
      <c r="A87">
        <v>72</v>
      </c>
      <c r="B87" t="s">
        <v>157</v>
      </c>
      <c r="C87">
        <v>9.19</v>
      </c>
      <c r="D87" s="19">
        <v>1.492</v>
      </c>
      <c r="E87">
        <v>7.1710000000000003</v>
      </c>
      <c r="F87">
        <v>7.9463999999999997</v>
      </c>
      <c r="G87" s="13">
        <f>5.0216*(D87)+0.35883</f>
        <v>7.8510572000000005</v>
      </c>
      <c r="H87" s="14">
        <v>1</v>
      </c>
      <c r="I87" s="17">
        <f t="shared" ref="I87:I89" si="117">G87*H87</f>
        <v>7.8510572000000005</v>
      </c>
      <c r="AB87">
        <v>72</v>
      </c>
      <c r="AC87" t="s">
        <v>157</v>
      </c>
      <c r="AD87">
        <v>4.55</v>
      </c>
      <c r="AE87" s="19">
        <v>1.9410000000000001</v>
      </c>
      <c r="AF87">
        <v>18.585000000000001</v>
      </c>
      <c r="AG87">
        <v>5.2382999999999997</v>
      </c>
      <c r="AH87" s="13">
        <f t="shared" si="114"/>
        <v>5.3804255000000003</v>
      </c>
      <c r="AI87" s="14">
        <v>1</v>
      </c>
      <c r="AJ87" s="17">
        <f t="shared" si="113"/>
        <v>5.3804255000000003</v>
      </c>
      <c r="BB87">
        <v>72</v>
      </c>
      <c r="BC87" t="s">
        <v>157</v>
      </c>
      <c r="BD87">
        <v>8.1999999999999993</v>
      </c>
      <c r="BE87" s="19">
        <v>2.6829999999999998</v>
      </c>
      <c r="BF87">
        <v>12.759</v>
      </c>
      <c r="BG87">
        <v>8.2574000000000005</v>
      </c>
      <c r="BH87" s="13">
        <f t="shared" si="100"/>
        <v>8.8005335999999996</v>
      </c>
      <c r="BI87" s="14">
        <v>1</v>
      </c>
      <c r="BJ87" s="17">
        <f t="shared" si="101"/>
        <v>8.8005335999999996</v>
      </c>
      <c r="CB87">
        <v>71</v>
      </c>
      <c r="CC87" t="s">
        <v>156</v>
      </c>
      <c r="CD87">
        <v>5.57</v>
      </c>
      <c r="CE87" s="19">
        <v>0</v>
      </c>
      <c r="CF87">
        <v>4.0000000000000001E-3</v>
      </c>
      <c r="CG87">
        <v>1.6999999999999999E-3</v>
      </c>
      <c r="CH87" s="15" t="s">
        <v>179</v>
      </c>
      <c r="CI87" s="14">
        <v>1</v>
      </c>
      <c r="CJ87" s="15" t="s">
        <v>179</v>
      </c>
    </row>
    <row r="88" spans="1:88" ht="15.5" x14ac:dyDescent="0.35">
      <c r="A88">
        <v>73</v>
      </c>
      <c r="B88" t="s">
        <v>158</v>
      </c>
      <c r="C88">
        <v>9.2200000000000006</v>
      </c>
      <c r="D88" s="19">
        <v>0.67</v>
      </c>
      <c r="E88">
        <v>3.2549999999999999</v>
      </c>
      <c r="F88">
        <v>3.5701999999999998</v>
      </c>
      <c r="G88" s="13">
        <f>5.0216*(D88)+0.35883</f>
        <v>3.7233020000000003</v>
      </c>
      <c r="H88" s="14">
        <v>1</v>
      </c>
      <c r="I88" s="17">
        <f t="shared" si="117"/>
        <v>3.7233020000000003</v>
      </c>
      <c r="AB88">
        <v>73</v>
      </c>
      <c r="AC88" t="s">
        <v>158</v>
      </c>
      <c r="AD88">
        <v>4.55</v>
      </c>
      <c r="AE88" s="19">
        <v>2.3029999999999999</v>
      </c>
      <c r="AF88">
        <v>22.021999999999998</v>
      </c>
      <c r="AG88">
        <v>6.2172999999999998</v>
      </c>
      <c r="AH88" s="13">
        <f t="shared" si="114"/>
        <v>6.3598165</v>
      </c>
      <c r="AI88" s="14">
        <v>1</v>
      </c>
      <c r="AJ88" s="17">
        <f t="shared" si="113"/>
        <v>6.3598165</v>
      </c>
      <c r="BB88">
        <v>73</v>
      </c>
      <c r="BC88" t="s">
        <v>158</v>
      </c>
      <c r="BD88">
        <v>8.18</v>
      </c>
      <c r="BE88" s="19">
        <v>3.464</v>
      </c>
      <c r="BF88">
        <v>16.186</v>
      </c>
      <c r="BG88">
        <v>10.664</v>
      </c>
      <c r="BH88" s="13">
        <f t="shared" si="100"/>
        <v>11.3795518</v>
      </c>
      <c r="BI88" s="14">
        <v>1</v>
      </c>
      <c r="BJ88" s="17">
        <f t="shared" si="101"/>
        <v>11.3795518</v>
      </c>
      <c r="CB88">
        <v>72</v>
      </c>
      <c r="CC88" t="s">
        <v>157</v>
      </c>
      <c r="CD88">
        <v>5.55</v>
      </c>
      <c r="CE88" s="19">
        <v>6.0000000000000001E-3</v>
      </c>
      <c r="CF88">
        <v>4.4999999999999998E-2</v>
      </c>
      <c r="CG88">
        <v>2.5600000000000001E-2</v>
      </c>
      <c r="CH88" s="13">
        <f t="shared" ref="CH88" si="118" xml:space="preserve"> 5.2991*(CE88) + 0.0061791</f>
        <v>3.7973699999999999E-2</v>
      </c>
      <c r="CI88" s="14">
        <v>1</v>
      </c>
      <c r="CJ88" s="38">
        <f t="shared" ref="CJ88" si="119">CH88*CI88</f>
        <v>3.7973699999999999E-2</v>
      </c>
    </row>
    <row r="89" spans="1:88" ht="15.5" x14ac:dyDescent="0.35">
      <c r="A89">
        <v>74</v>
      </c>
      <c r="B89" t="s">
        <v>159</v>
      </c>
      <c r="C89">
        <v>9.24</v>
      </c>
      <c r="D89" s="19">
        <v>0.28399999999999997</v>
      </c>
      <c r="E89">
        <v>1.375</v>
      </c>
      <c r="F89">
        <v>1.5145</v>
      </c>
      <c r="G89" s="13">
        <f t="shared" ref="G89" si="120">5.8389*(D89)-0.0032962</f>
        <v>1.6549513999999996</v>
      </c>
      <c r="H89" s="14">
        <v>1</v>
      </c>
      <c r="I89" s="17">
        <f t="shared" si="117"/>
        <v>1.6549513999999996</v>
      </c>
      <c r="AB89">
        <v>74</v>
      </c>
      <c r="AC89" t="s">
        <v>159</v>
      </c>
      <c r="AD89">
        <v>4.55</v>
      </c>
      <c r="AE89" s="19">
        <v>2.605</v>
      </c>
      <c r="AF89">
        <v>24.855</v>
      </c>
      <c r="AG89">
        <v>7.0313999999999997</v>
      </c>
      <c r="AH89" s="13">
        <f t="shared" si="114"/>
        <v>7.1768774999999998</v>
      </c>
      <c r="AI89" s="14">
        <v>1</v>
      </c>
      <c r="AJ89" s="17">
        <f t="shared" si="113"/>
        <v>7.1768774999999998</v>
      </c>
      <c r="BB89">
        <v>74</v>
      </c>
      <c r="BC89" t="s">
        <v>159</v>
      </c>
      <c r="BD89">
        <v>8.18</v>
      </c>
      <c r="BE89" s="19">
        <v>3.629</v>
      </c>
      <c r="BF89">
        <v>16.896999999999998</v>
      </c>
      <c r="BG89">
        <v>11.169600000000001</v>
      </c>
      <c r="BH89" s="13">
        <f t="shared" si="100"/>
        <v>11.924414799999999</v>
      </c>
      <c r="BI89" s="14">
        <v>1</v>
      </c>
      <c r="BJ89" s="17">
        <f t="shared" si="101"/>
        <v>11.924414799999999</v>
      </c>
      <c r="CB89">
        <v>73</v>
      </c>
      <c r="CC89" t="s">
        <v>158</v>
      </c>
      <c r="CD89">
        <v>5.55</v>
      </c>
      <c r="CE89" s="19">
        <v>1E-3</v>
      </c>
      <c r="CF89">
        <v>1.2999999999999999E-2</v>
      </c>
      <c r="CG89">
        <v>6.1000000000000004E-3</v>
      </c>
      <c r="CH89" s="15" t="s">
        <v>179</v>
      </c>
      <c r="CI89" s="14">
        <v>1</v>
      </c>
      <c r="CJ89" s="15" t="s">
        <v>179</v>
      </c>
    </row>
    <row r="90" spans="1:88" ht="15.5" x14ac:dyDescent="0.35">
      <c r="A90" s="25">
        <v>8</v>
      </c>
      <c r="B90" s="25" t="s">
        <v>104</v>
      </c>
      <c r="C90" s="25">
        <v>9.23</v>
      </c>
      <c r="D90" s="19">
        <v>0.33200000000000002</v>
      </c>
      <c r="E90" s="25">
        <v>1.6439999999999999</v>
      </c>
      <c r="F90" s="25">
        <v>1.7661</v>
      </c>
      <c r="G90" s="28">
        <f>5.8389*(D90)-0.0032962</f>
        <v>1.9352186</v>
      </c>
      <c r="H90" s="27">
        <v>1</v>
      </c>
      <c r="I90" s="30">
        <f t="shared" ref="I90" si="121">G90*H90</f>
        <v>1.9352186</v>
      </c>
      <c r="AB90">
        <v>8</v>
      </c>
      <c r="AC90" t="s">
        <v>104</v>
      </c>
      <c r="AD90">
        <v>4.55</v>
      </c>
      <c r="AE90" s="19">
        <v>2.766</v>
      </c>
      <c r="AF90">
        <v>26.681000000000001</v>
      </c>
      <c r="AG90">
        <v>7.4676</v>
      </c>
      <c r="AH90" s="13">
        <f t="shared" si="114"/>
        <v>7.612463</v>
      </c>
      <c r="AI90" s="14">
        <v>1</v>
      </c>
      <c r="AJ90" s="17">
        <f t="shared" si="113"/>
        <v>7.612463</v>
      </c>
      <c r="BB90" s="9">
        <v>8</v>
      </c>
      <c r="BC90" s="25" t="s">
        <v>104</v>
      </c>
      <c r="BD90" s="25">
        <v>8.18</v>
      </c>
      <c r="BE90" s="19">
        <v>3.6190000000000002</v>
      </c>
      <c r="BF90" s="25">
        <v>16.911999999999999</v>
      </c>
      <c r="BG90" s="25">
        <v>11.1393</v>
      </c>
      <c r="BH90" s="13">
        <f t="shared" si="100"/>
        <v>11.8913928</v>
      </c>
      <c r="BI90" s="14">
        <v>1</v>
      </c>
      <c r="BJ90" s="17">
        <f t="shared" si="101"/>
        <v>11.8913928</v>
      </c>
      <c r="CB90">
        <v>74</v>
      </c>
      <c r="CC90" t="s">
        <v>159</v>
      </c>
      <c r="CD90">
        <v>5.55</v>
      </c>
      <c r="CE90" s="19">
        <v>1E-3</v>
      </c>
      <c r="CF90">
        <v>8.9999999999999993E-3</v>
      </c>
      <c r="CG90">
        <v>4.0000000000000001E-3</v>
      </c>
      <c r="CH90" s="15" t="s">
        <v>179</v>
      </c>
      <c r="CI90" s="14">
        <v>1</v>
      </c>
      <c r="CJ90" s="15" t="s">
        <v>179</v>
      </c>
    </row>
    <row r="91" spans="1:88" ht="15.5" x14ac:dyDescent="0.35">
      <c r="A91">
        <v>75</v>
      </c>
      <c r="B91" t="s">
        <v>160</v>
      </c>
      <c r="C91">
        <v>9.24</v>
      </c>
      <c r="D91" s="19">
        <v>0.33900000000000002</v>
      </c>
      <c r="E91">
        <v>1.6619999999999999</v>
      </c>
      <c r="F91">
        <v>1.8063</v>
      </c>
      <c r="G91" s="28">
        <f>5.8389*(D91)-0.0032962</f>
        <v>1.9760909</v>
      </c>
      <c r="H91" s="27">
        <v>1</v>
      </c>
      <c r="I91" s="30">
        <f t="shared" ref="I91" si="122">G91*H91</f>
        <v>1.9760909</v>
      </c>
      <c r="AB91">
        <v>75</v>
      </c>
      <c r="AC91" t="s">
        <v>160</v>
      </c>
      <c r="AD91">
        <v>4.55</v>
      </c>
      <c r="AE91" s="19">
        <v>2.8340000000000001</v>
      </c>
      <c r="AF91">
        <v>26.981000000000002</v>
      </c>
      <c r="AG91">
        <v>7.65</v>
      </c>
      <c r="AH91" s="13">
        <f t="shared" si="114"/>
        <v>7.7964370000000001</v>
      </c>
      <c r="AI91" s="14">
        <v>1</v>
      </c>
      <c r="AJ91" s="17">
        <f t="shared" si="113"/>
        <v>7.7964370000000001</v>
      </c>
      <c r="BB91">
        <v>75</v>
      </c>
      <c r="BC91" t="s">
        <v>160</v>
      </c>
      <c r="BD91">
        <v>8.18</v>
      </c>
      <c r="BE91" s="19">
        <v>3.68</v>
      </c>
      <c r="BF91">
        <v>17.106999999999999</v>
      </c>
      <c r="BG91">
        <v>11.328799999999999</v>
      </c>
      <c r="BH91" s="13">
        <f t="shared" si="100"/>
        <v>12.092827</v>
      </c>
      <c r="BI91" s="14">
        <v>1</v>
      </c>
      <c r="BJ91" s="17">
        <f t="shared" si="101"/>
        <v>12.092827</v>
      </c>
      <c r="CB91">
        <v>8</v>
      </c>
      <c r="CC91" t="s">
        <v>104</v>
      </c>
      <c r="CD91">
        <v>5.54</v>
      </c>
      <c r="CE91" s="19">
        <v>1E-3</v>
      </c>
      <c r="CF91">
        <v>5.0000000000000001E-3</v>
      </c>
      <c r="CG91">
        <v>2.3E-3</v>
      </c>
      <c r="CH91" s="15" t="s">
        <v>179</v>
      </c>
      <c r="CI91" s="14">
        <v>1</v>
      </c>
      <c r="CJ91" s="15" t="s">
        <v>179</v>
      </c>
    </row>
    <row r="92" spans="1:88" ht="15.5" x14ac:dyDescent="0.35">
      <c r="A92">
        <v>76</v>
      </c>
      <c r="B92" t="s">
        <v>93</v>
      </c>
      <c r="C92" t="s">
        <v>94</v>
      </c>
      <c r="D92" s="19" t="s">
        <v>94</v>
      </c>
      <c r="E92" t="s">
        <v>94</v>
      </c>
      <c r="F92" t="s">
        <v>94</v>
      </c>
      <c r="G92" s="26" t="s">
        <v>169</v>
      </c>
      <c r="H92" s="27">
        <v>1</v>
      </c>
      <c r="I92" s="26" t="s">
        <v>169</v>
      </c>
      <c r="AB92">
        <v>76</v>
      </c>
      <c r="AC92" t="s">
        <v>93</v>
      </c>
      <c r="AD92" t="s">
        <v>94</v>
      </c>
      <c r="AE92" s="19" t="s">
        <v>94</v>
      </c>
      <c r="AF92" t="s">
        <v>94</v>
      </c>
      <c r="AG92" t="s">
        <v>94</v>
      </c>
      <c r="AH92" s="15" t="s">
        <v>173</v>
      </c>
      <c r="AI92" s="14">
        <v>1</v>
      </c>
      <c r="AJ92" s="15" t="s">
        <v>173</v>
      </c>
      <c r="BB92">
        <v>76</v>
      </c>
      <c r="BC92" t="s">
        <v>93</v>
      </c>
      <c r="BD92" t="s">
        <v>94</v>
      </c>
      <c r="BE92" s="19" t="s">
        <v>94</v>
      </c>
      <c r="BF92" t="s">
        <v>94</v>
      </c>
      <c r="BG92" t="s">
        <v>94</v>
      </c>
      <c r="BH92" s="15" t="s">
        <v>176</v>
      </c>
      <c r="BI92" s="14">
        <v>1</v>
      </c>
      <c r="BJ92" s="15" t="s">
        <v>176</v>
      </c>
      <c r="CB92">
        <v>75</v>
      </c>
      <c r="CC92" t="s">
        <v>160</v>
      </c>
      <c r="CD92">
        <v>5.53</v>
      </c>
      <c r="CE92" s="19">
        <v>0</v>
      </c>
      <c r="CF92">
        <v>5.0000000000000001E-3</v>
      </c>
      <c r="CG92">
        <v>2.0999999999999999E-3</v>
      </c>
      <c r="CH92" s="15" t="s">
        <v>179</v>
      </c>
      <c r="CI92" s="14">
        <v>1</v>
      </c>
      <c r="CJ92" s="15" t="s">
        <v>179</v>
      </c>
    </row>
    <row r="93" spans="1:88" ht="15.5" x14ac:dyDescent="0.35">
      <c r="A93">
        <v>77</v>
      </c>
      <c r="B93" t="s">
        <v>105</v>
      </c>
      <c r="C93">
        <v>9.27</v>
      </c>
      <c r="D93" s="19">
        <v>1.2999999999999999E-2</v>
      </c>
      <c r="E93">
        <v>0.06</v>
      </c>
      <c r="F93">
        <v>7.0499999999999993E-2</v>
      </c>
      <c r="G93" s="26" t="s">
        <v>169</v>
      </c>
      <c r="H93" s="27">
        <v>1</v>
      </c>
      <c r="I93" s="26" t="s">
        <v>169</v>
      </c>
      <c r="AB93">
        <v>77</v>
      </c>
      <c r="AC93" t="s">
        <v>105</v>
      </c>
      <c r="AD93">
        <v>4.5599999999999996</v>
      </c>
      <c r="AE93" s="19">
        <v>0.02</v>
      </c>
      <c r="AF93">
        <v>0.17100000000000001</v>
      </c>
      <c r="AG93">
        <v>5.5E-2</v>
      </c>
      <c r="AH93" s="15" t="s">
        <v>173</v>
      </c>
      <c r="AI93" s="14">
        <v>1</v>
      </c>
      <c r="AJ93" s="15" t="s">
        <v>173</v>
      </c>
      <c r="BB93">
        <v>77</v>
      </c>
      <c r="BC93" t="s">
        <v>105</v>
      </c>
      <c r="BD93">
        <v>8.27</v>
      </c>
      <c r="BE93" s="19">
        <v>0.03</v>
      </c>
      <c r="BF93">
        <v>0.123</v>
      </c>
      <c r="BG93">
        <v>9.2999999999999999E-2</v>
      </c>
      <c r="BH93" s="15" t="s">
        <v>176</v>
      </c>
      <c r="BI93" s="14">
        <v>1</v>
      </c>
      <c r="BJ93" s="15" t="s">
        <v>176</v>
      </c>
      <c r="CB93">
        <v>76</v>
      </c>
      <c r="CC93" t="s">
        <v>93</v>
      </c>
      <c r="CD93" t="s">
        <v>94</v>
      </c>
      <c r="CE93" s="19" t="s">
        <v>94</v>
      </c>
      <c r="CF93" t="s">
        <v>94</v>
      </c>
      <c r="CG93" t="s">
        <v>94</v>
      </c>
      <c r="CH93" s="15" t="s">
        <v>179</v>
      </c>
      <c r="CI93" s="14">
        <v>1</v>
      </c>
      <c r="CJ93" s="15" t="s">
        <v>179</v>
      </c>
    </row>
    <row r="94" spans="1:88" ht="15.5" x14ac:dyDescent="0.35">
      <c r="A94">
        <v>78</v>
      </c>
      <c r="B94" t="s">
        <v>106</v>
      </c>
      <c r="C94">
        <v>9.27</v>
      </c>
      <c r="D94" s="19">
        <v>2.1999999999999999E-2</v>
      </c>
      <c r="E94">
        <v>9.8000000000000004E-2</v>
      </c>
      <c r="F94">
        <v>0.1193</v>
      </c>
      <c r="G94" s="26" t="s">
        <v>169</v>
      </c>
      <c r="H94" s="27">
        <v>1</v>
      </c>
      <c r="I94" s="26" t="s">
        <v>169</v>
      </c>
      <c r="AB94">
        <v>78</v>
      </c>
      <c r="AC94" t="s">
        <v>106</v>
      </c>
      <c r="AD94">
        <v>4.5599999999999996</v>
      </c>
      <c r="AE94" s="19">
        <v>2.5999999999999999E-2</v>
      </c>
      <c r="AF94">
        <v>0.215</v>
      </c>
      <c r="AG94">
        <v>7.0800000000000002E-2</v>
      </c>
      <c r="AH94" s="15" t="s">
        <v>173</v>
      </c>
      <c r="AI94" s="14">
        <v>1</v>
      </c>
      <c r="AJ94" s="15" t="s">
        <v>173</v>
      </c>
      <c r="BB94">
        <v>78</v>
      </c>
      <c r="BC94" t="s">
        <v>106</v>
      </c>
      <c r="BD94">
        <v>8.27</v>
      </c>
      <c r="BE94" s="19">
        <v>4.3999999999999997E-2</v>
      </c>
      <c r="BF94">
        <v>0.184</v>
      </c>
      <c r="BG94">
        <v>0.1348</v>
      </c>
      <c r="BH94" s="15" t="s">
        <v>176</v>
      </c>
      <c r="BI94" s="14">
        <v>1</v>
      </c>
      <c r="BJ94" s="15" t="s">
        <v>176</v>
      </c>
      <c r="CB94">
        <v>77</v>
      </c>
      <c r="CC94" t="s">
        <v>105</v>
      </c>
      <c r="CD94">
        <v>5.56</v>
      </c>
      <c r="CE94" s="19">
        <v>3.0000000000000001E-3</v>
      </c>
      <c r="CF94">
        <v>2.4E-2</v>
      </c>
      <c r="CG94">
        <v>1.23E-2</v>
      </c>
      <c r="CH94" s="15" t="s">
        <v>179</v>
      </c>
      <c r="CI94" s="14">
        <v>1</v>
      </c>
      <c r="CJ94" s="15" t="s">
        <v>179</v>
      </c>
    </row>
    <row r="95" spans="1:88" ht="15.5" x14ac:dyDescent="0.35">
      <c r="A95">
        <v>79</v>
      </c>
      <c r="B95" s="24" t="s">
        <v>107</v>
      </c>
      <c r="C95" s="24">
        <v>9.27</v>
      </c>
      <c r="D95" s="21">
        <v>4.4999999999999998E-2</v>
      </c>
      <c r="E95" s="24">
        <v>0.20200000000000001</v>
      </c>
      <c r="F95" s="24">
        <v>0.23960000000000001</v>
      </c>
      <c r="G95" s="28"/>
      <c r="H95" s="28"/>
      <c r="I95" s="30"/>
      <c r="AB95">
        <v>79</v>
      </c>
      <c r="AC95" t="s">
        <v>107</v>
      </c>
      <c r="AD95">
        <v>4.5599999999999996</v>
      </c>
      <c r="AE95" s="19">
        <v>4.2000000000000003E-2</v>
      </c>
      <c r="AF95">
        <v>0.33700000000000002</v>
      </c>
      <c r="AG95">
        <v>0.11409999999999999</v>
      </c>
      <c r="AH95" s="13">
        <f t="shared" ref="AH95:AH98" si="123" xml:space="preserve"> 3.2205*(AE95) +0.001279</f>
        <v>0.13653999999999999</v>
      </c>
      <c r="AI95" s="14">
        <v>1</v>
      </c>
      <c r="AJ95" s="17">
        <f t="shared" ref="AJ95:AJ102" si="124">AH95*AI95</f>
        <v>0.13653999999999999</v>
      </c>
      <c r="BB95">
        <v>79</v>
      </c>
      <c r="BC95" t="s">
        <v>107</v>
      </c>
      <c r="BD95">
        <v>8.27</v>
      </c>
      <c r="BE95" s="19">
        <v>5.7000000000000002E-2</v>
      </c>
      <c r="BF95">
        <v>0.25900000000000001</v>
      </c>
      <c r="BG95">
        <v>0.17469999999999999</v>
      </c>
      <c r="BH95" s="15" t="s">
        <v>176</v>
      </c>
      <c r="BI95" s="14">
        <v>1</v>
      </c>
      <c r="BJ95" s="15" t="s">
        <v>176</v>
      </c>
      <c r="CB95">
        <v>78</v>
      </c>
      <c r="CC95" t="s">
        <v>106</v>
      </c>
      <c r="CD95">
        <v>5.56</v>
      </c>
      <c r="CE95" s="19">
        <v>4.0000000000000001E-3</v>
      </c>
      <c r="CF95">
        <v>3.1E-2</v>
      </c>
      <c r="CG95">
        <v>1.7100000000000001E-2</v>
      </c>
      <c r="CH95" s="15" t="s">
        <v>179</v>
      </c>
      <c r="CI95" s="14">
        <v>1</v>
      </c>
      <c r="CJ95" s="15" t="s">
        <v>179</v>
      </c>
    </row>
    <row r="96" spans="1:88" ht="15.5" x14ac:dyDescent="0.35">
      <c r="A96">
        <v>80</v>
      </c>
      <c r="B96" t="s">
        <v>108</v>
      </c>
      <c r="C96">
        <v>9.27</v>
      </c>
      <c r="D96" s="19">
        <v>0.03</v>
      </c>
      <c r="E96">
        <v>0.13500000000000001</v>
      </c>
      <c r="F96">
        <v>0.15759999999999999</v>
      </c>
      <c r="G96" s="28">
        <f t="shared" ref="G96" si="125" xml:space="preserve"> 6.3044*(D96) -0.051917</f>
        <v>0.137215</v>
      </c>
      <c r="H96" s="28">
        <v>1</v>
      </c>
      <c r="I96" s="30">
        <f t="shared" ref="I96" si="126">G96*H96</f>
        <v>0.137215</v>
      </c>
      <c r="AB96">
        <v>80</v>
      </c>
      <c r="AC96" t="s">
        <v>108</v>
      </c>
      <c r="AD96">
        <v>4.5599999999999996</v>
      </c>
      <c r="AE96" s="19">
        <v>7.6999999999999999E-2</v>
      </c>
      <c r="AF96">
        <v>0.67</v>
      </c>
      <c r="AG96">
        <v>0.2089</v>
      </c>
      <c r="AH96" s="13">
        <f t="shared" si="123"/>
        <v>0.24925749999999999</v>
      </c>
      <c r="AI96" s="14">
        <v>1</v>
      </c>
      <c r="AJ96" s="17">
        <f t="shared" si="124"/>
        <v>0.24925749999999999</v>
      </c>
      <c r="BB96">
        <v>80</v>
      </c>
      <c r="BC96" t="s">
        <v>108</v>
      </c>
      <c r="BD96">
        <v>8.27</v>
      </c>
      <c r="BE96" s="19">
        <v>7.3999999999999996E-2</v>
      </c>
      <c r="BF96">
        <v>0.33200000000000002</v>
      </c>
      <c r="BG96">
        <v>0.22889999999999999</v>
      </c>
      <c r="BH96" s="13">
        <f t="shared" ref="BH96:BH99" si="127" xml:space="preserve"> 3.3022*(BE96) -0.059269</f>
        <v>0.18509379999999998</v>
      </c>
      <c r="BI96" s="14">
        <v>1</v>
      </c>
      <c r="BJ96" s="17">
        <f t="shared" ref="BJ96:BJ102" si="128">BH96*BI96</f>
        <v>0.18509379999999998</v>
      </c>
      <c r="CB96">
        <v>79</v>
      </c>
      <c r="CC96" t="s">
        <v>107</v>
      </c>
      <c r="CD96">
        <v>5.56</v>
      </c>
      <c r="CE96" s="19">
        <v>6.0000000000000001E-3</v>
      </c>
      <c r="CF96">
        <v>4.2999999999999997E-2</v>
      </c>
      <c r="CG96">
        <v>2.53E-2</v>
      </c>
      <c r="CH96" s="13">
        <f t="shared" ref="CH96:CH100" si="129" xml:space="preserve"> 5.2991*(CE96) + 0.0061791</f>
        <v>3.7973699999999999E-2</v>
      </c>
      <c r="CI96" s="14">
        <v>1</v>
      </c>
      <c r="CJ96" s="17">
        <f t="shared" ref="CJ96:CJ100" si="130">CH96*CI96</f>
        <v>3.7973699999999999E-2</v>
      </c>
    </row>
    <row r="97" spans="1:88" ht="15.5" x14ac:dyDescent="0.35">
      <c r="A97" s="24">
        <v>81</v>
      </c>
      <c r="B97" s="24" t="s">
        <v>109</v>
      </c>
      <c r="C97" s="24">
        <v>9.26</v>
      </c>
      <c r="D97" s="21">
        <v>4.7E-2</v>
      </c>
      <c r="E97" s="24">
        <v>0.216</v>
      </c>
      <c r="F97" s="24">
        <v>0.25190000000000001</v>
      </c>
      <c r="G97" s="28"/>
      <c r="H97" s="28"/>
      <c r="I97" s="30"/>
      <c r="AB97">
        <v>81</v>
      </c>
      <c r="AC97" t="s">
        <v>109</v>
      </c>
      <c r="AD97">
        <v>4.5599999999999996</v>
      </c>
      <c r="AE97" s="19">
        <v>9.1999999999999998E-2</v>
      </c>
      <c r="AF97">
        <v>0.79700000000000004</v>
      </c>
      <c r="AG97">
        <v>0.249</v>
      </c>
      <c r="AH97" s="13">
        <f t="shared" si="123"/>
        <v>0.29756499999999997</v>
      </c>
      <c r="AI97" s="14">
        <v>1</v>
      </c>
      <c r="AJ97" s="17">
        <f t="shared" si="124"/>
        <v>0.29756499999999997</v>
      </c>
      <c r="BB97">
        <v>81</v>
      </c>
      <c r="BC97" t="s">
        <v>109</v>
      </c>
      <c r="BD97">
        <v>8.27</v>
      </c>
      <c r="BE97" s="19">
        <v>0.13800000000000001</v>
      </c>
      <c r="BF97">
        <v>0.64900000000000002</v>
      </c>
      <c r="BG97">
        <v>0.42409999999999998</v>
      </c>
      <c r="BH97" s="13">
        <f t="shared" si="127"/>
        <v>0.39643460000000003</v>
      </c>
      <c r="BI97" s="14">
        <v>1</v>
      </c>
      <c r="BJ97" s="17">
        <f t="shared" si="128"/>
        <v>0.39643460000000003</v>
      </c>
      <c r="CB97">
        <v>80</v>
      </c>
      <c r="CC97" t="s">
        <v>108</v>
      </c>
      <c r="CD97">
        <v>5.56</v>
      </c>
      <c r="CE97" s="19">
        <v>8.9999999999999993E-3</v>
      </c>
      <c r="CF97">
        <v>6.3E-2</v>
      </c>
      <c r="CG97">
        <v>3.78E-2</v>
      </c>
      <c r="CH97" s="13">
        <f t="shared" si="129"/>
        <v>5.3870999999999995E-2</v>
      </c>
      <c r="CI97" s="14">
        <v>1</v>
      </c>
      <c r="CJ97" s="17">
        <f t="shared" si="130"/>
        <v>5.3870999999999995E-2</v>
      </c>
    </row>
    <row r="98" spans="1:88" ht="15.5" x14ac:dyDescent="0.35">
      <c r="A98">
        <v>82</v>
      </c>
      <c r="B98" t="s">
        <v>110</v>
      </c>
      <c r="C98">
        <v>9.26</v>
      </c>
      <c r="D98" s="19">
        <v>7.0999999999999994E-2</v>
      </c>
      <c r="E98">
        <v>0.32100000000000001</v>
      </c>
      <c r="F98">
        <v>0.37669999999999998</v>
      </c>
      <c r="G98" s="13">
        <f xml:space="preserve"> 6.3044*(D98) -0.051917</f>
        <v>0.39569539999999997</v>
      </c>
      <c r="H98" s="14">
        <v>1</v>
      </c>
      <c r="I98" s="17">
        <f t="shared" ref="I98:I102" si="131">G98*H98</f>
        <v>0.39569539999999997</v>
      </c>
      <c r="AB98">
        <v>82</v>
      </c>
      <c r="AC98" t="s">
        <v>110</v>
      </c>
      <c r="AD98">
        <v>4.5599999999999996</v>
      </c>
      <c r="AE98" s="19">
        <v>0.187</v>
      </c>
      <c r="AF98">
        <v>1.6870000000000001</v>
      </c>
      <c r="AG98">
        <v>0.50509999999999999</v>
      </c>
      <c r="AH98" s="13">
        <f t="shared" si="123"/>
        <v>0.60351250000000001</v>
      </c>
      <c r="AI98" s="14">
        <v>1</v>
      </c>
      <c r="AJ98" s="17">
        <f t="shared" si="124"/>
        <v>0.60351250000000001</v>
      </c>
      <c r="BB98">
        <v>82</v>
      </c>
      <c r="BC98" t="s">
        <v>110</v>
      </c>
      <c r="BD98">
        <v>8.26</v>
      </c>
      <c r="BE98" s="19">
        <v>0.26900000000000002</v>
      </c>
      <c r="BF98">
        <v>1.284</v>
      </c>
      <c r="BG98">
        <v>0.82899999999999996</v>
      </c>
      <c r="BH98" s="13">
        <f t="shared" si="127"/>
        <v>0.82902280000000006</v>
      </c>
      <c r="BI98" s="14">
        <v>1</v>
      </c>
      <c r="BJ98" s="17">
        <f t="shared" si="128"/>
        <v>0.82902280000000006</v>
      </c>
      <c r="CB98">
        <v>81</v>
      </c>
      <c r="CC98" t="s">
        <v>109</v>
      </c>
      <c r="CD98">
        <v>5.56</v>
      </c>
      <c r="CE98" s="19">
        <v>1.7999999999999999E-2</v>
      </c>
      <c r="CF98">
        <v>0.127</v>
      </c>
      <c r="CG98">
        <v>7.5899999999999995E-2</v>
      </c>
      <c r="CH98" s="13">
        <f t="shared" si="129"/>
        <v>0.10156289999999998</v>
      </c>
      <c r="CI98" s="14">
        <v>1</v>
      </c>
      <c r="CJ98" s="17">
        <f t="shared" si="130"/>
        <v>0.10156289999999998</v>
      </c>
    </row>
    <row r="99" spans="1:88" ht="15.5" x14ac:dyDescent="0.35">
      <c r="A99">
        <v>83</v>
      </c>
      <c r="B99" t="s">
        <v>111</v>
      </c>
      <c r="C99">
        <v>9.25</v>
      </c>
      <c r="D99" s="19">
        <v>0.16800000000000001</v>
      </c>
      <c r="E99">
        <v>0.77200000000000002</v>
      </c>
      <c r="F99">
        <v>0.89359999999999995</v>
      </c>
      <c r="G99" s="13">
        <f t="shared" ref="G99:G100" si="132">5.8389*(D99)-0.0032962</f>
        <v>0.97763900000000004</v>
      </c>
      <c r="H99" s="14">
        <v>1</v>
      </c>
      <c r="I99" s="17">
        <f t="shared" si="131"/>
        <v>0.97763900000000004</v>
      </c>
      <c r="AB99">
        <v>83</v>
      </c>
      <c r="AC99" t="s">
        <v>111</v>
      </c>
      <c r="AD99">
        <v>4.55</v>
      </c>
      <c r="AE99" s="19">
        <v>0.502</v>
      </c>
      <c r="AF99">
        <v>4.75</v>
      </c>
      <c r="AG99">
        <v>1.3539000000000001</v>
      </c>
      <c r="AH99" s="13">
        <f t="shared" ref="AH99:AH102" si="133" xml:space="preserve"> 2.7055*(AE99) +0.12905</f>
        <v>1.4872109999999998</v>
      </c>
      <c r="AI99" s="14">
        <v>1</v>
      </c>
      <c r="AJ99" s="17">
        <f t="shared" si="124"/>
        <v>1.4872109999999998</v>
      </c>
      <c r="BB99">
        <v>83</v>
      </c>
      <c r="BC99" t="s">
        <v>111</v>
      </c>
      <c r="BD99">
        <v>8.25</v>
      </c>
      <c r="BE99" s="19">
        <v>0.621</v>
      </c>
      <c r="BF99">
        <v>3.02</v>
      </c>
      <c r="BG99">
        <v>1.9118999999999999</v>
      </c>
      <c r="BH99" s="13">
        <f t="shared" si="127"/>
        <v>1.9913972000000002</v>
      </c>
      <c r="BI99" s="14">
        <v>1</v>
      </c>
      <c r="BJ99" s="17">
        <f t="shared" si="128"/>
        <v>1.9913972000000002</v>
      </c>
      <c r="CB99">
        <v>82</v>
      </c>
      <c r="CC99" t="s">
        <v>110</v>
      </c>
      <c r="CD99">
        <v>5.56</v>
      </c>
      <c r="CE99" s="19">
        <v>3.5000000000000003E-2</v>
      </c>
      <c r="CF99">
        <v>0.25900000000000001</v>
      </c>
      <c r="CG99">
        <v>0.15160000000000001</v>
      </c>
      <c r="CH99" s="13">
        <f t="shared" si="129"/>
        <v>0.19164760000000003</v>
      </c>
      <c r="CI99" s="14">
        <v>1</v>
      </c>
      <c r="CJ99" s="17">
        <f t="shared" si="130"/>
        <v>0.19164760000000003</v>
      </c>
    </row>
    <row r="100" spans="1:88" ht="15.5" x14ac:dyDescent="0.35">
      <c r="A100">
        <v>84</v>
      </c>
      <c r="B100" t="s">
        <v>112</v>
      </c>
      <c r="C100">
        <v>9.24</v>
      </c>
      <c r="D100" s="19">
        <v>0.35</v>
      </c>
      <c r="E100">
        <v>1.657</v>
      </c>
      <c r="F100">
        <v>1.8629</v>
      </c>
      <c r="G100" s="13">
        <f t="shared" si="132"/>
        <v>2.0403188000000001</v>
      </c>
      <c r="H100" s="14">
        <v>1</v>
      </c>
      <c r="I100" s="17">
        <f t="shared" si="131"/>
        <v>2.0403188000000001</v>
      </c>
      <c r="AB100">
        <v>84</v>
      </c>
      <c r="AC100" t="s">
        <v>112</v>
      </c>
      <c r="AD100">
        <v>4.55</v>
      </c>
      <c r="AE100" s="19">
        <v>1.038</v>
      </c>
      <c r="AF100">
        <v>9.8689999999999998</v>
      </c>
      <c r="AG100">
        <v>2.8018999999999998</v>
      </c>
      <c r="AH100" s="13">
        <f t="shared" si="133"/>
        <v>2.9373589999999998</v>
      </c>
      <c r="AI100" s="14">
        <v>1</v>
      </c>
      <c r="AJ100" s="17">
        <f t="shared" si="124"/>
        <v>2.9373589999999998</v>
      </c>
      <c r="BB100">
        <v>84</v>
      </c>
      <c r="BC100" t="s">
        <v>112</v>
      </c>
      <c r="BD100">
        <v>8.24</v>
      </c>
      <c r="BE100" s="19">
        <v>1.284</v>
      </c>
      <c r="BF100">
        <v>6.2439999999999998</v>
      </c>
      <c r="BG100">
        <v>3.9529000000000001</v>
      </c>
      <c r="BH100" s="13">
        <f t="shared" ref="BH100:BH102" si="134" xml:space="preserve"> 3.1191*(BE100) -0.11445</f>
        <v>3.8904744</v>
      </c>
      <c r="BI100" s="14">
        <v>1</v>
      </c>
      <c r="BJ100" s="17">
        <f t="shared" si="128"/>
        <v>3.8904744</v>
      </c>
      <c r="CB100">
        <v>83</v>
      </c>
      <c r="CC100" t="s">
        <v>111</v>
      </c>
      <c r="CD100">
        <v>5.56</v>
      </c>
      <c r="CE100" s="19">
        <v>9.2999999999999999E-2</v>
      </c>
      <c r="CF100">
        <v>0.70399999999999996</v>
      </c>
      <c r="CG100">
        <v>0.4037</v>
      </c>
      <c r="CH100" s="13">
        <f t="shared" si="129"/>
        <v>0.49899539999999998</v>
      </c>
      <c r="CI100" s="14">
        <v>1</v>
      </c>
      <c r="CJ100" s="17">
        <f t="shared" si="130"/>
        <v>0.49899539999999998</v>
      </c>
    </row>
    <row r="101" spans="1:88" ht="15.5" x14ac:dyDescent="0.35">
      <c r="A101">
        <v>85</v>
      </c>
      <c r="B101" t="s">
        <v>97</v>
      </c>
      <c r="C101">
        <v>9.2100000000000009</v>
      </c>
      <c r="D101" s="19">
        <v>0.90800000000000003</v>
      </c>
      <c r="E101">
        <v>4.3869999999999996</v>
      </c>
      <c r="F101">
        <v>4.8346</v>
      </c>
      <c r="G101" s="13">
        <f>5.0216*(D101)+0.35883</f>
        <v>4.9184428000000002</v>
      </c>
      <c r="H101" s="14">
        <v>1</v>
      </c>
      <c r="I101" s="17">
        <f t="shared" si="131"/>
        <v>4.9184428000000002</v>
      </c>
      <c r="AB101">
        <v>85</v>
      </c>
      <c r="AC101" t="s">
        <v>97</v>
      </c>
      <c r="AD101">
        <v>4.55</v>
      </c>
      <c r="AE101" s="19">
        <v>2.7559999999999998</v>
      </c>
      <c r="AF101">
        <v>25.887</v>
      </c>
      <c r="AG101">
        <v>7.4397000000000002</v>
      </c>
      <c r="AH101" s="13">
        <f t="shared" si="133"/>
        <v>7.5854079999999993</v>
      </c>
      <c r="AI101" s="14">
        <v>1</v>
      </c>
      <c r="AJ101" s="17">
        <f t="shared" si="124"/>
        <v>7.5854079999999993</v>
      </c>
      <c r="BB101">
        <v>85</v>
      </c>
      <c r="BC101" t="s">
        <v>97</v>
      </c>
      <c r="BD101">
        <v>8.1999999999999993</v>
      </c>
      <c r="BE101" s="19">
        <v>3.2839999999999998</v>
      </c>
      <c r="BF101">
        <v>15.6</v>
      </c>
      <c r="BG101">
        <v>10.107100000000001</v>
      </c>
      <c r="BH101" s="13">
        <f t="shared" si="134"/>
        <v>10.1286744</v>
      </c>
      <c r="BI101" s="14">
        <v>1</v>
      </c>
      <c r="BJ101" s="17">
        <f t="shared" si="128"/>
        <v>10.1286744</v>
      </c>
      <c r="CB101">
        <v>84</v>
      </c>
      <c r="CC101" t="s">
        <v>112</v>
      </c>
      <c r="CD101">
        <v>5.55</v>
      </c>
      <c r="CE101" s="19">
        <v>0.19400000000000001</v>
      </c>
      <c r="CF101">
        <v>1.5049999999999999</v>
      </c>
      <c r="CG101">
        <v>0.83899999999999997</v>
      </c>
    </row>
    <row r="102" spans="1:88" ht="15.5" x14ac:dyDescent="0.35">
      <c r="A102">
        <v>86</v>
      </c>
      <c r="B102" t="s">
        <v>113</v>
      </c>
      <c r="C102">
        <v>9.17</v>
      </c>
      <c r="D102" s="19">
        <v>1.946</v>
      </c>
      <c r="E102">
        <v>9.2629999999999999</v>
      </c>
      <c r="F102">
        <v>10.3644</v>
      </c>
      <c r="G102" s="13">
        <f>5.0216*(D102)+0.35883</f>
        <v>10.1308636</v>
      </c>
      <c r="H102" s="14">
        <v>1</v>
      </c>
      <c r="I102" s="17">
        <f t="shared" si="131"/>
        <v>10.1308636</v>
      </c>
      <c r="AB102">
        <v>86</v>
      </c>
      <c r="AC102" t="s">
        <v>113</v>
      </c>
      <c r="AD102">
        <v>4.55</v>
      </c>
      <c r="AE102" s="19">
        <v>5.6559999999999997</v>
      </c>
      <c r="AF102">
        <v>52.887999999999998</v>
      </c>
      <c r="AG102">
        <v>15.2683</v>
      </c>
      <c r="AH102" s="13">
        <f t="shared" si="133"/>
        <v>15.431357999999998</v>
      </c>
      <c r="AI102" s="14">
        <v>1</v>
      </c>
      <c r="AJ102" s="17">
        <f t="shared" si="124"/>
        <v>15.431357999999998</v>
      </c>
      <c r="BB102">
        <v>86</v>
      </c>
      <c r="BC102" t="s">
        <v>113</v>
      </c>
      <c r="BD102">
        <v>8.15</v>
      </c>
      <c r="BE102" s="19">
        <v>6.4050000000000002</v>
      </c>
      <c r="BF102">
        <v>28.795000000000002</v>
      </c>
      <c r="BG102">
        <v>19.715599999999998</v>
      </c>
      <c r="BH102" s="13">
        <f t="shared" si="134"/>
        <v>19.8633855</v>
      </c>
      <c r="BI102" s="14">
        <v>1</v>
      </c>
      <c r="BJ102" s="17">
        <f t="shared" si="128"/>
        <v>19.8633855</v>
      </c>
      <c r="CB102">
        <v>85</v>
      </c>
      <c r="CC102" t="s">
        <v>97</v>
      </c>
      <c r="CD102">
        <v>5.55</v>
      </c>
      <c r="CE102" s="19">
        <v>0.56999999999999995</v>
      </c>
      <c r="CF102">
        <v>4.3739999999999997</v>
      </c>
      <c r="CG102">
        <v>2.4659</v>
      </c>
    </row>
    <row r="103" spans="1:88" x14ac:dyDescent="0.35">
      <c r="A103">
        <v>87</v>
      </c>
      <c r="B103" t="s">
        <v>161</v>
      </c>
      <c r="C103" t="s">
        <v>94</v>
      </c>
      <c r="D103" s="19" t="s">
        <v>94</v>
      </c>
      <c r="E103" t="s">
        <v>94</v>
      </c>
      <c r="F103" t="s">
        <v>94</v>
      </c>
      <c r="AB103">
        <v>87</v>
      </c>
      <c r="AC103" t="s">
        <v>161</v>
      </c>
      <c r="AD103" t="s">
        <v>94</v>
      </c>
      <c r="AE103" s="19" t="s">
        <v>94</v>
      </c>
      <c r="AF103" t="s">
        <v>94</v>
      </c>
      <c r="AG103" t="s">
        <v>94</v>
      </c>
      <c r="BB103">
        <v>87</v>
      </c>
      <c r="BC103" t="s">
        <v>161</v>
      </c>
      <c r="BD103" t="s">
        <v>94</v>
      </c>
      <c r="BE103" s="19" t="s">
        <v>94</v>
      </c>
      <c r="BF103" t="s">
        <v>94</v>
      </c>
      <c r="BG103" t="s">
        <v>94</v>
      </c>
      <c r="CB103">
        <v>86</v>
      </c>
      <c r="CC103" t="s">
        <v>113</v>
      </c>
      <c r="CD103">
        <v>5.54</v>
      </c>
      <c r="CE103" s="19">
        <v>1.181</v>
      </c>
      <c r="CF103">
        <v>9.2899999999999991</v>
      </c>
      <c r="CG103">
        <v>5.1116999999999999</v>
      </c>
    </row>
    <row r="104" spans="1:88" x14ac:dyDescent="0.35">
      <c r="CB104">
        <v>87</v>
      </c>
      <c r="CC104" t="s">
        <v>161</v>
      </c>
      <c r="CD104" t="s">
        <v>94</v>
      </c>
      <c r="CE104" s="19" t="s">
        <v>94</v>
      </c>
      <c r="CF104" t="s">
        <v>94</v>
      </c>
      <c r="CG104" t="s">
        <v>94</v>
      </c>
    </row>
    <row r="106" spans="1:88" x14ac:dyDescent="0.35">
      <c r="C106" t="s">
        <v>162</v>
      </c>
      <c r="D106" s="19" t="s">
        <v>95</v>
      </c>
      <c r="E106" t="s">
        <v>163</v>
      </c>
      <c r="F106" t="s">
        <v>164</v>
      </c>
      <c r="AD106" t="s">
        <v>162</v>
      </c>
      <c r="AE106" s="19" t="s">
        <v>95</v>
      </c>
      <c r="AF106" t="s">
        <v>163</v>
      </c>
      <c r="AG106" t="s">
        <v>164</v>
      </c>
      <c r="BD106" t="s">
        <v>162</v>
      </c>
      <c r="BE106" s="19" t="s">
        <v>95</v>
      </c>
      <c r="BF106" t="s">
        <v>163</v>
      </c>
      <c r="BG106" t="s">
        <v>164</v>
      </c>
    </row>
    <row r="107" spans="1:88" x14ac:dyDescent="0.35">
      <c r="B107" t="s">
        <v>165</v>
      </c>
      <c r="C107">
        <v>9.2579999999999991</v>
      </c>
      <c r="D107" s="19">
        <v>0.16400000000000001</v>
      </c>
      <c r="E107">
        <v>0.77700000000000002</v>
      </c>
      <c r="F107">
        <v>0.875</v>
      </c>
      <c r="AC107" t="s">
        <v>165</v>
      </c>
      <c r="AD107">
        <v>4.5540000000000003</v>
      </c>
      <c r="AE107" s="19">
        <v>0.73899999999999999</v>
      </c>
      <c r="AF107">
        <v>6.9880000000000004</v>
      </c>
      <c r="AG107">
        <v>1.9950000000000001</v>
      </c>
      <c r="BC107" t="s">
        <v>165</v>
      </c>
      <c r="BD107">
        <v>8.2449999999999992</v>
      </c>
      <c r="BE107" s="19">
        <v>0.82199999999999995</v>
      </c>
      <c r="BF107">
        <v>3.8610000000000002</v>
      </c>
      <c r="BG107">
        <v>2.5310000000000001</v>
      </c>
      <c r="CD107" t="s">
        <v>162</v>
      </c>
      <c r="CE107" s="19" t="s">
        <v>95</v>
      </c>
      <c r="CF107" t="s">
        <v>163</v>
      </c>
      <c r="CG107" t="s">
        <v>164</v>
      </c>
    </row>
    <row r="108" spans="1:88" x14ac:dyDescent="0.35">
      <c r="B108" t="s">
        <v>166</v>
      </c>
      <c r="C108">
        <v>2.1000000000000001E-2</v>
      </c>
      <c r="D108" s="19">
        <v>0.37</v>
      </c>
      <c r="E108">
        <v>1.7669999999999999</v>
      </c>
      <c r="F108">
        <v>1.9730000000000001</v>
      </c>
      <c r="AC108" t="s">
        <v>166</v>
      </c>
      <c r="AD108">
        <v>3.0000000000000001E-3</v>
      </c>
      <c r="AE108" s="19">
        <v>1.069</v>
      </c>
      <c r="AF108">
        <v>10.08</v>
      </c>
      <c r="AG108">
        <v>2.8860000000000001</v>
      </c>
      <c r="BC108" t="s">
        <v>166</v>
      </c>
      <c r="BD108">
        <v>2.9000000000000001E-2</v>
      </c>
      <c r="BE108" s="19">
        <v>1.296</v>
      </c>
      <c r="BF108">
        <v>5.9530000000000003</v>
      </c>
      <c r="BG108">
        <v>3.9910000000000001</v>
      </c>
      <c r="CC108" t="s">
        <v>165</v>
      </c>
      <c r="CD108">
        <v>5.548</v>
      </c>
      <c r="CE108" s="19">
        <v>5.5E-2</v>
      </c>
      <c r="CF108">
        <v>0.43</v>
      </c>
      <c r="CG108">
        <v>0.23799999999999999</v>
      </c>
    </row>
    <row r="109" spans="1:88" x14ac:dyDescent="0.35">
      <c r="B109" t="s">
        <v>167</v>
      </c>
      <c r="C109">
        <v>9.2769999999999992</v>
      </c>
      <c r="D109" s="19">
        <v>1.946</v>
      </c>
      <c r="E109">
        <v>9.2629999999999999</v>
      </c>
      <c r="F109">
        <v>10.364000000000001</v>
      </c>
      <c r="AC109" t="s">
        <v>167</v>
      </c>
      <c r="AD109">
        <v>4.5599999999999996</v>
      </c>
      <c r="AE109" s="19">
        <v>5.6559999999999997</v>
      </c>
      <c r="AF109">
        <v>52.887999999999998</v>
      </c>
      <c r="AG109">
        <v>15.268000000000001</v>
      </c>
      <c r="BC109" t="s">
        <v>167</v>
      </c>
      <c r="BD109">
        <v>8.2799999999999994</v>
      </c>
      <c r="BE109" s="19">
        <v>6.4779999999999998</v>
      </c>
      <c r="BF109">
        <v>29.105</v>
      </c>
      <c r="BG109">
        <v>19.939</v>
      </c>
      <c r="CC109" t="s">
        <v>166</v>
      </c>
      <c r="CD109">
        <v>3.3000000000000002E-2</v>
      </c>
      <c r="CE109" s="19">
        <v>0.20399999999999999</v>
      </c>
      <c r="CF109">
        <v>1.5980000000000001</v>
      </c>
      <c r="CG109">
        <v>0.88100000000000001</v>
      </c>
    </row>
    <row r="110" spans="1:88" x14ac:dyDescent="0.35">
      <c r="B110" t="s">
        <v>168</v>
      </c>
      <c r="C110">
        <v>9.173</v>
      </c>
      <c r="D110" s="19">
        <v>5.0000000000000001E-3</v>
      </c>
      <c r="E110">
        <v>2.5000000000000001E-2</v>
      </c>
      <c r="F110">
        <v>2.5000000000000001E-2</v>
      </c>
      <c r="AC110" t="s">
        <v>168</v>
      </c>
      <c r="AD110">
        <v>4.5469999999999997</v>
      </c>
      <c r="AE110" s="19">
        <v>0.02</v>
      </c>
      <c r="AF110">
        <v>0.17100000000000001</v>
      </c>
      <c r="AG110">
        <v>5.5E-2</v>
      </c>
      <c r="BC110" t="s">
        <v>168</v>
      </c>
      <c r="BD110">
        <v>8.1470000000000002</v>
      </c>
      <c r="BE110" s="19">
        <v>0.03</v>
      </c>
      <c r="BF110">
        <v>0.123</v>
      </c>
      <c r="BG110">
        <v>9.2999999999999999E-2</v>
      </c>
      <c r="CC110" t="s">
        <v>167</v>
      </c>
      <c r="CD110">
        <v>5.62</v>
      </c>
      <c r="CE110" s="19">
        <v>1.1819999999999999</v>
      </c>
      <c r="CF110">
        <v>9.2899999999999991</v>
      </c>
      <c r="CG110">
        <v>5.1159999999999997</v>
      </c>
    </row>
    <row r="111" spans="1:88" x14ac:dyDescent="0.35">
      <c r="B111" t="s">
        <v>167</v>
      </c>
      <c r="C111">
        <v>9.2769999999999992</v>
      </c>
      <c r="D111" s="19">
        <v>1.946</v>
      </c>
      <c r="E111">
        <v>9.2629999999999999</v>
      </c>
      <c r="F111">
        <v>10.364000000000001</v>
      </c>
      <c r="CC111" t="s">
        <v>168</v>
      </c>
      <c r="CD111">
        <v>5.3869999999999996</v>
      </c>
      <c r="CE111" s="19">
        <v>0</v>
      </c>
      <c r="CF111">
        <v>0</v>
      </c>
      <c r="CG111">
        <v>0</v>
      </c>
    </row>
    <row r="112" spans="1:88" x14ac:dyDescent="0.35">
      <c r="B112" t="s">
        <v>168</v>
      </c>
      <c r="C112">
        <v>9.173</v>
      </c>
      <c r="D112" s="19">
        <v>5.0000000000000001E-3</v>
      </c>
      <c r="E112">
        <v>2.5000000000000001E-2</v>
      </c>
      <c r="F112">
        <v>2.5000000000000001E-2</v>
      </c>
    </row>
  </sheetData>
  <sortState xmlns:xlrd2="http://schemas.microsoft.com/office/spreadsheetml/2017/richdata2" ref="BP40:BS54">
    <sortCondition ref="BQ40:BQ54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7A8D3-4705-4225-BB31-8527C87803B0}">
  <sheetPr>
    <pageSetUpPr fitToPage="1"/>
  </sheetPr>
  <dimension ref="A1:F52"/>
  <sheetViews>
    <sheetView workbookViewId="0"/>
  </sheetViews>
  <sheetFormatPr defaultRowHeight="14.5" x14ac:dyDescent="0.35"/>
  <cols>
    <col min="1" max="1" width="14.54296875" bestFit="1" customWidth="1"/>
    <col min="2" max="2" width="11.81640625" bestFit="1" customWidth="1"/>
  </cols>
  <sheetData>
    <row r="1" spans="1:6" x14ac:dyDescent="0.35">
      <c r="A1" s="7" t="s">
        <v>181</v>
      </c>
      <c r="B1" s="2"/>
      <c r="C1" s="2"/>
      <c r="D1" s="2"/>
      <c r="E1" s="2"/>
      <c r="F1" s="2"/>
    </row>
    <row r="2" spans="1:6" x14ac:dyDescent="0.35">
      <c r="A2" s="39">
        <v>45586</v>
      </c>
      <c r="B2" s="2"/>
      <c r="C2" s="2"/>
      <c r="D2" s="2"/>
      <c r="E2" s="2"/>
      <c r="F2" s="2"/>
    </row>
    <row r="3" spans="1:6" x14ac:dyDescent="0.35">
      <c r="A3" s="2"/>
      <c r="B3" s="2"/>
      <c r="C3" s="2"/>
      <c r="D3" s="2"/>
      <c r="E3" s="2"/>
      <c r="F3" s="2"/>
    </row>
    <row r="4" spans="1:6" x14ac:dyDescent="0.35">
      <c r="A4" s="2"/>
      <c r="B4" s="2"/>
      <c r="C4" s="2"/>
      <c r="D4" s="2" t="s">
        <v>51</v>
      </c>
      <c r="E4" s="2" t="s">
        <v>51</v>
      </c>
      <c r="F4" s="2" t="s">
        <v>51</v>
      </c>
    </row>
    <row r="5" spans="1:6" ht="15" thickBot="1" x14ac:dyDescent="0.4">
      <c r="A5" s="3" t="s">
        <v>0</v>
      </c>
      <c r="B5" s="3" t="s">
        <v>1</v>
      </c>
      <c r="C5" s="3"/>
      <c r="D5" s="3" t="s">
        <v>52</v>
      </c>
      <c r="E5" s="3" t="s">
        <v>53</v>
      </c>
      <c r="F5" s="3" t="s">
        <v>50</v>
      </c>
    </row>
    <row r="6" spans="1:6" x14ac:dyDescent="0.35">
      <c r="A6" s="2" t="s">
        <v>2</v>
      </c>
      <c r="B6" s="5">
        <v>27.808</v>
      </c>
      <c r="C6" s="2"/>
      <c r="D6" s="4">
        <f>(B6/200)*9.2</f>
        <v>1.2791679999999999</v>
      </c>
      <c r="E6" s="4">
        <f>(B6/200)*12.6</f>
        <v>1.7519039999999999</v>
      </c>
      <c r="F6" s="4">
        <f>(B6/200)*5.8</f>
        <v>0.80643199999999993</v>
      </c>
    </row>
    <row r="7" spans="1:6" x14ac:dyDescent="0.35">
      <c r="A7" s="2" t="s">
        <v>3</v>
      </c>
      <c r="B7" s="5">
        <v>30.312999999999999</v>
      </c>
      <c r="C7" s="2"/>
      <c r="D7" s="4">
        <f t="shared" ref="D7:D27" si="0">(B7/200)*9.2</f>
        <v>1.394398</v>
      </c>
      <c r="E7" s="4">
        <f t="shared" ref="E7:E27" si="1">(B7/200)*12.6</f>
        <v>1.9097189999999999</v>
      </c>
      <c r="F7" s="4">
        <f t="shared" ref="F7:F27" si="2">(B7/200)*5.8</f>
        <v>0.879077</v>
      </c>
    </row>
    <row r="8" spans="1:6" x14ac:dyDescent="0.35">
      <c r="A8" s="2" t="s">
        <v>4</v>
      </c>
      <c r="B8" s="5">
        <v>49.784999999999997</v>
      </c>
      <c r="C8" s="2"/>
      <c r="D8" s="4">
        <f t="shared" si="0"/>
        <v>2.2901099999999994</v>
      </c>
      <c r="E8" s="4">
        <f t="shared" si="1"/>
        <v>3.1364549999999998</v>
      </c>
      <c r="F8" s="4">
        <f t="shared" si="2"/>
        <v>1.4437649999999997</v>
      </c>
    </row>
    <row r="9" spans="1:6" x14ac:dyDescent="0.35">
      <c r="A9" s="2" t="s">
        <v>5</v>
      </c>
      <c r="B9" s="5">
        <v>49.856000000000002</v>
      </c>
      <c r="C9" s="2"/>
      <c r="D9" s="4">
        <f t="shared" si="0"/>
        <v>2.2933759999999999</v>
      </c>
      <c r="E9" s="4">
        <f t="shared" si="1"/>
        <v>3.1409279999999997</v>
      </c>
      <c r="F9" s="4">
        <f t="shared" si="2"/>
        <v>1.445824</v>
      </c>
    </row>
    <row r="10" spans="1:6" x14ac:dyDescent="0.35">
      <c r="A10" s="2" t="s">
        <v>6</v>
      </c>
      <c r="B10" s="5">
        <v>53.713999999999999</v>
      </c>
      <c r="C10" s="2"/>
      <c r="D10" s="4">
        <f t="shared" si="0"/>
        <v>2.4708439999999996</v>
      </c>
      <c r="E10" s="4">
        <f t="shared" si="1"/>
        <v>3.3839819999999996</v>
      </c>
      <c r="F10" s="4">
        <f t="shared" si="2"/>
        <v>1.5577059999999998</v>
      </c>
    </row>
    <row r="11" spans="1:6" x14ac:dyDescent="0.35">
      <c r="A11" s="2" t="s">
        <v>7</v>
      </c>
      <c r="B11" s="5">
        <v>55.195999999999998</v>
      </c>
      <c r="C11" s="2"/>
      <c r="D11" s="4">
        <f t="shared" si="0"/>
        <v>2.5390159999999997</v>
      </c>
      <c r="E11" s="4">
        <f t="shared" si="1"/>
        <v>3.4773480000000001</v>
      </c>
      <c r="F11" s="4">
        <f t="shared" si="2"/>
        <v>1.600684</v>
      </c>
    </row>
    <row r="12" spans="1:6" x14ac:dyDescent="0.35">
      <c r="A12" s="2" t="s">
        <v>8</v>
      </c>
      <c r="B12" s="5">
        <v>56.487000000000002</v>
      </c>
      <c r="C12" s="2"/>
      <c r="D12" s="4">
        <f t="shared" si="0"/>
        <v>2.5984019999999997</v>
      </c>
      <c r="E12" s="4">
        <f t="shared" si="1"/>
        <v>3.558681</v>
      </c>
      <c r="F12" s="4">
        <f t="shared" si="2"/>
        <v>1.638123</v>
      </c>
    </row>
    <row r="13" spans="1:6" x14ac:dyDescent="0.35">
      <c r="A13" s="2" t="s">
        <v>9</v>
      </c>
      <c r="B13" s="5">
        <v>58.01</v>
      </c>
      <c r="C13" s="2"/>
      <c r="D13" s="4">
        <f t="shared" si="0"/>
        <v>2.6684599999999996</v>
      </c>
      <c r="E13" s="4">
        <f t="shared" si="1"/>
        <v>3.6546299999999996</v>
      </c>
      <c r="F13" s="4">
        <f t="shared" si="2"/>
        <v>1.6822899999999998</v>
      </c>
    </row>
    <row r="14" spans="1:6" x14ac:dyDescent="0.35">
      <c r="A14" s="2" t="s">
        <v>10</v>
      </c>
      <c r="B14" s="5">
        <v>62.892000000000003</v>
      </c>
      <c r="C14" s="2"/>
      <c r="D14" s="4">
        <f t="shared" si="0"/>
        <v>2.8930319999999998</v>
      </c>
      <c r="E14" s="4">
        <f t="shared" si="1"/>
        <v>3.9621960000000001</v>
      </c>
      <c r="F14" s="4">
        <f t="shared" si="2"/>
        <v>1.823868</v>
      </c>
    </row>
    <row r="15" spans="1:6" x14ac:dyDescent="0.35">
      <c r="A15" s="2" t="s">
        <v>11</v>
      </c>
      <c r="B15" s="5">
        <v>64.438999999999993</v>
      </c>
      <c r="C15" s="2"/>
      <c r="D15" s="4">
        <f t="shared" si="0"/>
        <v>2.9641939999999996</v>
      </c>
      <c r="E15" s="4">
        <f t="shared" si="1"/>
        <v>4.0596569999999996</v>
      </c>
      <c r="F15" s="4">
        <f t="shared" si="2"/>
        <v>1.8687309999999997</v>
      </c>
    </row>
    <row r="16" spans="1:6" x14ac:dyDescent="0.35">
      <c r="A16" s="2" t="s">
        <v>12</v>
      </c>
      <c r="B16" s="5">
        <v>65.775000000000006</v>
      </c>
      <c r="C16" s="2"/>
      <c r="D16" s="4">
        <f t="shared" si="0"/>
        <v>3.0256500000000002</v>
      </c>
      <c r="E16" s="4">
        <f t="shared" si="1"/>
        <v>4.1438250000000005</v>
      </c>
      <c r="F16" s="4">
        <f t="shared" si="2"/>
        <v>1.907475</v>
      </c>
    </row>
    <row r="17" spans="1:6" x14ac:dyDescent="0.35">
      <c r="A17" s="2" t="s">
        <v>13</v>
      </c>
      <c r="B17" s="5">
        <v>66.727999999999994</v>
      </c>
      <c r="C17" s="2"/>
      <c r="D17" s="4">
        <f t="shared" si="0"/>
        <v>3.0694879999999998</v>
      </c>
      <c r="E17" s="4">
        <f t="shared" si="1"/>
        <v>4.2038639999999994</v>
      </c>
      <c r="F17" s="4">
        <f t="shared" si="2"/>
        <v>1.9351119999999999</v>
      </c>
    </row>
    <row r="18" spans="1:6" x14ac:dyDescent="0.35">
      <c r="A18" s="2" t="s">
        <v>14</v>
      </c>
      <c r="B18" s="5">
        <v>66.875</v>
      </c>
      <c r="C18" s="2"/>
      <c r="D18" s="4">
        <f t="shared" si="0"/>
        <v>3.0762499999999995</v>
      </c>
      <c r="E18" s="4">
        <f t="shared" si="1"/>
        <v>4.2131249999999998</v>
      </c>
      <c r="F18" s="4">
        <f t="shared" si="2"/>
        <v>1.9393749999999998</v>
      </c>
    </row>
    <row r="19" spans="1:6" x14ac:dyDescent="0.35">
      <c r="A19" s="2" t="s">
        <v>15</v>
      </c>
      <c r="B19" s="5">
        <v>70.924000000000007</v>
      </c>
      <c r="C19" s="2"/>
      <c r="D19" s="4">
        <f t="shared" si="0"/>
        <v>3.2625040000000003</v>
      </c>
      <c r="E19" s="4">
        <f t="shared" si="1"/>
        <v>4.4682120000000003</v>
      </c>
      <c r="F19" s="4">
        <f t="shared" si="2"/>
        <v>2.0567960000000003</v>
      </c>
    </row>
    <row r="20" spans="1:6" x14ac:dyDescent="0.35">
      <c r="A20" s="2" t="s">
        <v>16</v>
      </c>
      <c r="B20" s="5">
        <v>74.12</v>
      </c>
      <c r="C20" s="2"/>
      <c r="D20" s="4">
        <f t="shared" si="0"/>
        <v>3.4095200000000001</v>
      </c>
      <c r="E20" s="4">
        <f t="shared" si="1"/>
        <v>4.6695600000000006</v>
      </c>
      <c r="F20" s="4">
        <f t="shared" si="2"/>
        <v>2.1494800000000001</v>
      </c>
    </row>
    <row r="21" spans="1:6" x14ac:dyDescent="0.35">
      <c r="A21" s="2" t="s">
        <v>17</v>
      </c>
      <c r="B21" s="5">
        <v>77.567999999999998</v>
      </c>
      <c r="C21" s="2"/>
      <c r="D21" s="4">
        <f t="shared" si="0"/>
        <v>3.5681279999999993</v>
      </c>
      <c r="E21" s="4">
        <f t="shared" si="1"/>
        <v>4.8867839999999996</v>
      </c>
      <c r="F21" s="4">
        <f t="shared" si="2"/>
        <v>2.2494719999999999</v>
      </c>
    </row>
    <row r="22" spans="1:6" x14ac:dyDescent="0.35">
      <c r="A22" s="2" t="s">
        <v>18</v>
      </c>
      <c r="B22" s="5">
        <v>84.808999999999997</v>
      </c>
      <c r="C22" s="2"/>
      <c r="D22" s="4">
        <f t="shared" si="0"/>
        <v>3.901214</v>
      </c>
      <c r="E22" s="4">
        <f t="shared" si="1"/>
        <v>5.3429669999999998</v>
      </c>
      <c r="F22" s="4">
        <f t="shared" si="2"/>
        <v>2.4594610000000001</v>
      </c>
    </row>
    <row r="23" spans="1:6" x14ac:dyDescent="0.35">
      <c r="A23" s="2" t="s">
        <v>19</v>
      </c>
      <c r="B23" s="5">
        <v>86.409000000000006</v>
      </c>
      <c r="C23" s="2"/>
      <c r="D23" s="4">
        <f t="shared" si="0"/>
        <v>3.9748139999999998</v>
      </c>
      <c r="E23" s="4">
        <f t="shared" si="1"/>
        <v>5.4437670000000002</v>
      </c>
      <c r="F23" s="4">
        <f t="shared" si="2"/>
        <v>2.5058609999999999</v>
      </c>
    </row>
    <row r="24" spans="1:6" x14ac:dyDescent="0.35">
      <c r="A24" s="2" t="s">
        <v>20</v>
      </c>
      <c r="B24" s="5">
        <v>87.840999999999994</v>
      </c>
      <c r="C24" s="2"/>
      <c r="D24" s="4">
        <f t="shared" si="0"/>
        <v>4.0406859999999991</v>
      </c>
      <c r="E24" s="4">
        <f t="shared" si="1"/>
        <v>5.5339829999999992</v>
      </c>
      <c r="F24" s="4">
        <f t="shared" si="2"/>
        <v>2.5473889999999995</v>
      </c>
    </row>
    <row r="25" spans="1:6" x14ac:dyDescent="0.35">
      <c r="A25" s="2" t="s">
        <v>21</v>
      </c>
      <c r="B25" s="5">
        <v>88.165000000000006</v>
      </c>
      <c r="C25" s="2"/>
      <c r="D25" s="4">
        <f t="shared" si="0"/>
        <v>4.0555899999999996</v>
      </c>
      <c r="E25" s="4">
        <f t="shared" si="1"/>
        <v>5.5543950000000004</v>
      </c>
      <c r="F25" s="4">
        <f t="shared" si="2"/>
        <v>2.5567850000000001</v>
      </c>
    </row>
    <row r="26" spans="1:6" x14ac:dyDescent="0.35">
      <c r="A26" s="2" t="s">
        <v>22</v>
      </c>
      <c r="B26" s="5">
        <v>93.391999999999996</v>
      </c>
      <c r="C26" s="2"/>
      <c r="D26" s="4">
        <f t="shared" si="0"/>
        <v>4.2960319999999994</v>
      </c>
      <c r="E26" s="4">
        <f t="shared" si="1"/>
        <v>5.8836959999999996</v>
      </c>
      <c r="F26" s="4">
        <f t="shared" si="2"/>
        <v>2.7083679999999997</v>
      </c>
    </row>
    <row r="27" spans="1:6" x14ac:dyDescent="0.35">
      <c r="A27" s="2" t="s">
        <v>23</v>
      </c>
      <c r="B27" s="5">
        <v>93.528000000000006</v>
      </c>
      <c r="C27" s="2"/>
      <c r="D27" s="4">
        <f t="shared" si="0"/>
        <v>4.3022879999999999</v>
      </c>
      <c r="E27" s="4">
        <f t="shared" si="1"/>
        <v>5.8922640000000008</v>
      </c>
      <c r="F27" s="4">
        <f t="shared" si="2"/>
        <v>2.7123120000000003</v>
      </c>
    </row>
    <row r="28" spans="1:6" x14ac:dyDescent="0.35">
      <c r="A28" s="2" t="s">
        <v>24</v>
      </c>
      <c r="B28" s="2" t="s">
        <v>25</v>
      </c>
      <c r="C28" s="2"/>
      <c r="D28" s="2" t="s">
        <v>25</v>
      </c>
      <c r="E28" s="2" t="s">
        <v>25</v>
      </c>
      <c r="F28" s="2" t="s">
        <v>25</v>
      </c>
    </row>
    <row r="29" spans="1:6" x14ac:dyDescent="0.35">
      <c r="A29" s="2" t="s">
        <v>26</v>
      </c>
      <c r="B29" s="2" t="s">
        <v>25</v>
      </c>
      <c r="C29" s="2"/>
      <c r="D29" s="2" t="s">
        <v>25</v>
      </c>
      <c r="E29" s="2" t="s">
        <v>25</v>
      </c>
      <c r="F29" s="2" t="s">
        <v>25</v>
      </c>
    </row>
    <row r="30" spans="1:6" x14ac:dyDescent="0.35">
      <c r="A30" s="2" t="s">
        <v>27</v>
      </c>
      <c r="B30" s="5">
        <v>96.454999999999998</v>
      </c>
      <c r="C30" s="2"/>
      <c r="D30" s="4">
        <f t="shared" ref="D30:D52" si="3">(B30/200)*9.2</f>
        <v>4.4369299999999994</v>
      </c>
      <c r="E30" s="4">
        <f t="shared" ref="E30:E52" si="4">(B30/200)*12.6</f>
        <v>6.0766650000000002</v>
      </c>
      <c r="F30" s="4">
        <f t="shared" ref="F30:F52" si="5">(B30/200)*5.8</f>
        <v>2.7971949999999999</v>
      </c>
    </row>
    <row r="31" spans="1:6" x14ac:dyDescent="0.35">
      <c r="A31" s="2" t="s">
        <v>28</v>
      </c>
      <c r="B31" s="5">
        <v>98.65</v>
      </c>
      <c r="C31" s="2"/>
      <c r="D31" s="4">
        <f t="shared" si="3"/>
        <v>4.5378999999999996</v>
      </c>
      <c r="E31" s="4">
        <f t="shared" si="4"/>
        <v>6.21495</v>
      </c>
      <c r="F31" s="4">
        <f t="shared" si="5"/>
        <v>2.8608500000000001</v>
      </c>
    </row>
    <row r="32" spans="1:6" x14ac:dyDescent="0.35">
      <c r="A32" s="2" t="s">
        <v>29</v>
      </c>
      <c r="B32" s="5">
        <v>98.864000000000004</v>
      </c>
      <c r="C32" s="2"/>
      <c r="D32" s="4">
        <f t="shared" si="3"/>
        <v>4.5477439999999998</v>
      </c>
      <c r="E32" s="4">
        <f t="shared" si="4"/>
        <v>6.2284320000000006</v>
      </c>
      <c r="F32" s="4">
        <f t="shared" si="5"/>
        <v>2.8670560000000003</v>
      </c>
    </row>
    <row r="33" spans="1:6" x14ac:dyDescent="0.35">
      <c r="A33" s="2" t="s">
        <v>30</v>
      </c>
      <c r="B33" s="6">
        <v>100.56100000000001</v>
      </c>
      <c r="C33" s="2"/>
      <c r="D33" s="4">
        <f t="shared" si="3"/>
        <v>4.6258059999999999</v>
      </c>
      <c r="E33" s="4">
        <f t="shared" si="4"/>
        <v>6.3353430000000008</v>
      </c>
      <c r="F33" s="4">
        <f t="shared" si="5"/>
        <v>2.9162690000000002</v>
      </c>
    </row>
    <row r="34" spans="1:6" x14ac:dyDescent="0.35">
      <c r="A34" s="2" t="s">
        <v>31</v>
      </c>
      <c r="B34" s="6">
        <v>103.533</v>
      </c>
      <c r="C34" s="2"/>
      <c r="D34" s="4">
        <f t="shared" si="3"/>
        <v>4.762518</v>
      </c>
      <c r="E34" s="4">
        <f t="shared" si="4"/>
        <v>6.5225790000000003</v>
      </c>
      <c r="F34" s="4">
        <f t="shared" si="5"/>
        <v>3.0024570000000002</v>
      </c>
    </row>
    <row r="35" spans="1:6" x14ac:dyDescent="0.35">
      <c r="A35" s="2" t="s">
        <v>32</v>
      </c>
      <c r="B35" s="6">
        <v>106.791</v>
      </c>
      <c r="C35" s="2"/>
      <c r="D35" s="4">
        <f t="shared" si="3"/>
        <v>4.9123859999999988</v>
      </c>
      <c r="E35" s="4">
        <f t="shared" si="4"/>
        <v>6.7278329999999995</v>
      </c>
      <c r="F35" s="4">
        <f t="shared" si="5"/>
        <v>3.0969389999999994</v>
      </c>
    </row>
    <row r="36" spans="1:6" x14ac:dyDescent="0.35">
      <c r="A36" s="2" t="s">
        <v>33</v>
      </c>
      <c r="B36" s="6">
        <v>113.67400000000001</v>
      </c>
      <c r="C36" s="2"/>
      <c r="D36" s="4">
        <f t="shared" si="3"/>
        <v>5.2290039999999998</v>
      </c>
      <c r="E36" s="4">
        <f t="shared" si="4"/>
        <v>7.1614620000000002</v>
      </c>
      <c r="F36" s="4">
        <f t="shared" si="5"/>
        <v>3.2965460000000002</v>
      </c>
    </row>
    <row r="37" spans="1:6" x14ac:dyDescent="0.35">
      <c r="A37" s="2" t="s">
        <v>34</v>
      </c>
      <c r="B37" s="6">
        <v>116.807</v>
      </c>
      <c r="C37" s="2"/>
      <c r="D37" s="4">
        <f t="shared" si="3"/>
        <v>5.3731219999999995</v>
      </c>
      <c r="E37" s="4">
        <f t="shared" si="4"/>
        <v>7.3588409999999991</v>
      </c>
      <c r="F37" s="4">
        <f t="shared" si="5"/>
        <v>3.3874029999999999</v>
      </c>
    </row>
    <row r="38" spans="1:6" x14ac:dyDescent="0.35">
      <c r="A38" s="2" t="s">
        <v>35</v>
      </c>
      <c r="B38" s="6">
        <v>124.36199999999999</v>
      </c>
      <c r="C38" s="2"/>
      <c r="D38" s="4">
        <f t="shared" si="3"/>
        <v>5.7206519999999994</v>
      </c>
      <c r="E38" s="4">
        <f t="shared" si="4"/>
        <v>7.8348059999999995</v>
      </c>
      <c r="F38" s="4">
        <f t="shared" si="5"/>
        <v>3.6064979999999998</v>
      </c>
    </row>
    <row r="39" spans="1:6" x14ac:dyDescent="0.35">
      <c r="A39" s="2" t="s">
        <v>36</v>
      </c>
      <c r="B39" s="6">
        <v>131.797</v>
      </c>
      <c r="C39" s="2"/>
      <c r="D39" s="4">
        <f t="shared" si="3"/>
        <v>6.0626619999999987</v>
      </c>
      <c r="E39" s="4">
        <f t="shared" si="4"/>
        <v>8.3032109999999992</v>
      </c>
      <c r="F39" s="4">
        <f t="shared" si="5"/>
        <v>3.8221129999999994</v>
      </c>
    </row>
    <row r="40" spans="1:6" x14ac:dyDescent="0.35">
      <c r="A40" s="2" t="s">
        <v>37</v>
      </c>
      <c r="B40" s="6">
        <v>139.01300000000001</v>
      </c>
      <c r="C40" s="2"/>
      <c r="D40" s="4">
        <f t="shared" si="3"/>
        <v>6.3945980000000002</v>
      </c>
      <c r="E40" s="4">
        <f t="shared" si="4"/>
        <v>8.7578189999999996</v>
      </c>
      <c r="F40" s="4">
        <f t="shared" si="5"/>
        <v>4.031377</v>
      </c>
    </row>
    <row r="41" spans="1:6" x14ac:dyDescent="0.35">
      <c r="A41" s="2" t="s">
        <v>38</v>
      </c>
      <c r="B41" s="6">
        <v>153.18700000000001</v>
      </c>
      <c r="C41" s="2"/>
      <c r="D41" s="4">
        <f t="shared" si="3"/>
        <v>7.046602</v>
      </c>
      <c r="E41" s="4">
        <f t="shared" si="4"/>
        <v>9.6507810000000003</v>
      </c>
      <c r="F41" s="4">
        <f t="shared" si="5"/>
        <v>4.4424229999999998</v>
      </c>
    </row>
    <row r="42" spans="1:6" x14ac:dyDescent="0.35">
      <c r="A42" s="2" t="s">
        <v>39</v>
      </c>
      <c r="B42" s="6">
        <v>165.297</v>
      </c>
      <c r="C42" s="2"/>
      <c r="D42" s="4">
        <f t="shared" si="3"/>
        <v>7.6036619999999999</v>
      </c>
      <c r="E42" s="5">
        <f t="shared" si="4"/>
        <v>10.413710999999999</v>
      </c>
      <c r="F42" s="4">
        <f t="shared" si="5"/>
        <v>4.7936129999999997</v>
      </c>
    </row>
    <row r="43" spans="1:6" x14ac:dyDescent="0.35">
      <c r="A43" s="2" t="s">
        <v>40</v>
      </c>
      <c r="B43" s="6">
        <v>171.21600000000001</v>
      </c>
      <c r="C43" s="2"/>
      <c r="D43" s="4">
        <f t="shared" si="3"/>
        <v>7.8759360000000003</v>
      </c>
      <c r="E43" s="5">
        <f t="shared" si="4"/>
        <v>10.786608000000001</v>
      </c>
      <c r="F43" s="4">
        <f t="shared" si="5"/>
        <v>4.9652640000000003</v>
      </c>
    </row>
    <row r="44" spans="1:6" x14ac:dyDescent="0.35">
      <c r="A44" s="2" t="s">
        <v>41</v>
      </c>
      <c r="B44" s="6">
        <v>176.57499999999999</v>
      </c>
      <c r="C44" s="2"/>
      <c r="D44" s="4">
        <f t="shared" si="3"/>
        <v>8.1224499999999988</v>
      </c>
      <c r="E44" s="5">
        <f t="shared" si="4"/>
        <v>11.124224999999999</v>
      </c>
      <c r="F44" s="4">
        <f t="shared" si="5"/>
        <v>5.1206749999999994</v>
      </c>
    </row>
    <row r="45" spans="1:6" x14ac:dyDescent="0.35">
      <c r="A45" s="2" t="s">
        <v>42</v>
      </c>
      <c r="B45" s="6">
        <v>202.7666667</v>
      </c>
      <c r="C45" s="2"/>
      <c r="D45" s="4">
        <f t="shared" si="3"/>
        <v>9.3272666682000001</v>
      </c>
      <c r="E45" s="5">
        <f t="shared" si="4"/>
        <v>12.7743000021</v>
      </c>
      <c r="F45" s="4">
        <f t="shared" si="5"/>
        <v>5.8802333342999997</v>
      </c>
    </row>
    <row r="46" spans="1:6" x14ac:dyDescent="0.35">
      <c r="A46" s="2" t="s">
        <v>43</v>
      </c>
      <c r="B46" s="6">
        <v>209.76499999999999</v>
      </c>
      <c r="C46" s="2"/>
      <c r="D46" s="4">
        <f t="shared" si="3"/>
        <v>9.649189999999999</v>
      </c>
      <c r="E46" s="5">
        <f t="shared" si="4"/>
        <v>13.215194999999998</v>
      </c>
      <c r="F46" s="4">
        <f t="shared" si="5"/>
        <v>6.0831849999999994</v>
      </c>
    </row>
    <row r="47" spans="1:6" x14ac:dyDescent="0.35">
      <c r="A47" s="2" t="s">
        <v>44</v>
      </c>
      <c r="B47" s="6">
        <v>214.249</v>
      </c>
      <c r="C47" s="2"/>
      <c r="D47" s="4">
        <f t="shared" si="3"/>
        <v>9.8554539999999999</v>
      </c>
      <c r="E47" s="5">
        <f t="shared" si="4"/>
        <v>13.497686999999999</v>
      </c>
      <c r="F47" s="4">
        <f t="shared" si="5"/>
        <v>6.2132209999999999</v>
      </c>
    </row>
    <row r="48" spans="1:6" x14ac:dyDescent="0.35">
      <c r="A48" s="2" t="s">
        <v>45</v>
      </c>
      <c r="B48" s="6">
        <v>218.81399999999999</v>
      </c>
      <c r="C48" s="2"/>
      <c r="D48" s="5">
        <f t="shared" si="3"/>
        <v>10.065443999999998</v>
      </c>
      <c r="E48" s="5">
        <f t="shared" si="4"/>
        <v>13.785281999999999</v>
      </c>
      <c r="F48" s="4">
        <f t="shared" si="5"/>
        <v>6.3456059999999992</v>
      </c>
    </row>
    <row r="49" spans="1:6" x14ac:dyDescent="0.35">
      <c r="A49" s="2" t="s">
        <v>46</v>
      </c>
      <c r="B49" s="6">
        <v>235.947</v>
      </c>
      <c r="C49" s="2"/>
      <c r="D49" s="5">
        <f t="shared" si="3"/>
        <v>10.853561999999998</v>
      </c>
      <c r="E49" s="5">
        <f t="shared" si="4"/>
        <v>14.864661</v>
      </c>
      <c r="F49" s="4">
        <f t="shared" si="5"/>
        <v>6.8424629999999995</v>
      </c>
    </row>
    <row r="50" spans="1:6" x14ac:dyDescent="0.35">
      <c r="A50" s="2" t="s">
        <v>47</v>
      </c>
      <c r="B50" s="6">
        <v>241.58099999999999</v>
      </c>
      <c r="C50" s="2"/>
      <c r="D50" s="5">
        <f t="shared" si="3"/>
        <v>11.112725999999999</v>
      </c>
      <c r="E50" s="5">
        <f t="shared" si="4"/>
        <v>15.219602999999999</v>
      </c>
      <c r="F50" s="4">
        <f t="shared" si="5"/>
        <v>7.0058489999999995</v>
      </c>
    </row>
    <row r="51" spans="1:6" x14ac:dyDescent="0.35">
      <c r="A51" s="2" t="s">
        <v>48</v>
      </c>
      <c r="B51" s="6">
        <v>312.45600000000002</v>
      </c>
      <c r="C51" s="2"/>
      <c r="D51" s="5">
        <f t="shared" si="3"/>
        <v>14.372976</v>
      </c>
      <c r="E51" s="5">
        <f t="shared" si="4"/>
        <v>19.684728</v>
      </c>
      <c r="F51" s="4">
        <f t="shared" si="5"/>
        <v>9.0612240000000011</v>
      </c>
    </row>
    <row r="52" spans="1:6" x14ac:dyDescent="0.35">
      <c r="A52" s="2" t="s">
        <v>49</v>
      </c>
      <c r="B52" s="6">
        <v>312.66000000000003</v>
      </c>
      <c r="C52" s="2"/>
      <c r="D52" s="5">
        <f t="shared" si="3"/>
        <v>14.38236</v>
      </c>
      <c r="E52" s="5">
        <f t="shared" si="4"/>
        <v>19.697580000000002</v>
      </c>
      <c r="F52" s="4">
        <f t="shared" si="5"/>
        <v>9.0671400000000002</v>
      </c>
    </row>
  </sheetData>
  <printOptions gridLines="1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8C4BFD-E7B2-4FF4-A474-98CA0BD0E5E0}">
  <dimension ref="A1:F19"/>
  <sheetViews>
    <sheetView workbookViewId="0"/>
  </sheetViews>
  <sheetFormatPr defaultRowHeight="14.5" x14ac:dyDescent="0.35"/>
  <sheetData>
    <row r="1" spans="1:6" x14ac:dyDescent="0.35">
      <c r="A1" s="7" t="s">
        <v>183</v>
      </c>
    </row>
    <row r="3" spans="1:6" ht="15.5" x14ac:dyDescent="0.35">
      <c r="A3" s="9" t="s">
        <v>184</v>
      </c>
    </row>
    <row r="8" spans="1:6" ht="16" thickBot="1" x14ac:dyDescent="0.4">
      <c r="A8" s="8" t="s">
        <v>54</v>
      </c>
      <c r="B8" s="8" t="s">
        <v>66</v>
      </c>
      <c r="C8" s="8" t="s">
        <v>52</v>
      </c>
      <c r="D8" s="8" t="s">
        <v>53</v>
      </c>
      <c r="E8" s="8" t="s">
        <v>50</v>
      </c>
      <c r="F8" s="8" t="s">
        <v>67</v>
      </c>
    </row>
    <row r="9" spans="1:6" ht="15.5" x14ac:dyDescent="0.35">
      <c r="A9" s="9" t="s">
        <v>55</v>
      </c>
      <c r="B9" s="9">
        <v>500</v>
      </c>
      <c r="C9" s="9">
        <f>$C$19/B9</f>
        <v>0.06</v>
      </c>
      <c r="D9" s="9">
        <f>$D$19/B9</f>
        <v>0.08</v>
      </c>
      <c r="E9" s="9">
        <f>$E$19/B9</f>
        <v>0.04</v>
      </c>
      <c r="F9" s="9">
        <f>$F$19/B9</f>
        <v>0.02</v>
      </c>
    </row>
    <row r="10" spans="1:6" ht="15.5" x14ac:dyDescent="0.35">
      <c r="A10" s="9" t="s">
        <v>56</v>
      </c>
      <c r="B10" s="9">
        <v>400</v>
      </c>
      <c r="C10" s="9">
        <f>$C$19/B10</f>
        <v>7.4999999999999997E-2</v>
      </c>
      <c r="D10" s="9">
        <f>$D$19/B10</f>
        <v>0.1</v>
      </c>
      <c r="E10" s="9">
        <f>$E$19/B10</f>
        <v>0.05</v>
      </c>
      <c r="F10" s="9">
        <f>$F$19/B10</f>
        <v>2.5000000000000001E-2</v>
      </c>
    </row>
    <row r="11" spans="1:6" ht="15.5" x14ac:dyDescent="0.35">
      <c r="A11" s="9" t="s">
        <v>57</v>
      </c>
      <c r="B11" s="9">
        <v>300</v>
      </c>
      <c r="C11" s="9">
        <f>$C$19/B11</f>
        <v>0.1</v>
      </c>
      <c r="D11" s="9">
        <f>$D$19/B11</f>
        <v>0.13333333333333333</v>
      </c>
      <c r="E11" s="9">
        <f>$E$19/B11</f>
        <v>6.6666666666666666E-2</v>
      </c>
      <c r="F11" s="9">
        <f>$F$19/B11</f>
        <v>3.3333333333333333E-2</v>
      </c>
    </row>
    <row r="12" spans="1:6" ht="15.5" x14ac:dyDescent="0.35">
      <c r="A12" s="9" t="s">
        <v>58</v>
      </c>
      <c r="B12" s="9">
        <v>200</v>
      </c>
      <c r="C12" s="9">
        <f>$C$19/B12</f>
        <v>0.15</v>
      </c>
      <c r="D12" s="9">
        <f>$D$19/B12</f>
        <v>0.2</v>
      </c>
      <c r="E12" s="9">
        <f>$E$19/B12</f>
        <v>0.1</v>
      </c>
      <c r="F12" s="9">
        <f>$F$19/B12</f>
        <v>0.05</v>
      </c>
    </row>
    <row r="13" spans="1:6" ht="15.5" x14ac:dyDescent="0.35">
      <c r="A13" s="9" t="s">
        <v>59</v>
      </c>
      <c r="B13" s="9">
        <v>100</v>
      </c>
      <c r="C13" s="9">
        <f>$C$19/B13</f>
        <v>0.3</v>
      </c>
      <c r="D13" s="9">
        <f>$D$19/B13</f>
        <v>0.4</v>
      </c>
      <c r="E13" s="9">
        <f>$E$19/B13</f>
        <v>0.2</v>
      </c>
      <c r="F13" s="9">
        <f>$F$19/B13</f>
        <v>0.1</v>
      </c>
    </row>
    <row r="14" spans="1:6" ht="15.5" x14ac:dyDescent="0.35">
      <c r="A14" s="9" t="s">
        <v>60</v>
      </c>
      <c r="B14" s="9">
        <v>50</v>
      </c>
      <c r="C14" s="9">
        <f>$C$19/B14</f>
        <v>0.6</v>
      </c>
      <c r="D14" s="9">
        <f>$D$19/B14</f>
        <v>0.8</v>
      </c>
      <c r="E14" s="9">
        <f>$E$19/B14</f>
        <v>0.4</v>
      </c>
      <c r="F14" s="9">
        <f>$F$19/B14</f>
        <v>0.2</v>
      </c>
    </row>
    <row r="15" spans="1:6" ht="15.5" x14ac:dyDescent="0.35">
      <c r="A15" s="9" t="s">
        <v>61</v>
      </c>
      <c r="B15" s="9">
        <v>20</v>
      </c>
      <c r="C15" s="9">
        <f>$C$19/B15</f>
        <v>1.5</v>
      </c>
      <c r="D15" s="9">
        <f>$D$19/B15</f>
        <v>2</v>
      </c>
      <c r="E15" s="9">
        <f>$E$19/B15</f>
        <v>1</v>
      </c>
      <c r="F15" s="9">
        <f>$F$19/B15</f>
        <v>0.5</v>
      </c>
    </row>
    <row r="16" spans="1:6" ht="15.5" x14ac:dyDescent="0.35">
      <c r="A16" s="9" t="s">
        <v>62</v>
      </c>
      <c r="B16" s="9">
        <v>10</v>
      </c>
      <c r="C16" s="9">
        <f>$C$19/B16</f>
        <v>3</v>
      </c>
      <c r="D16" s="9">
        <f>$D$19/B16</f>
        <v>4</v>
      </c>
      <c r="E16" s="9">
        <f>$E$19/B16</f>
        <v>2</v>
      </c>
      <c r="F16" s="9">
        <f>$F$19/B16</f>
        <v>1</v>
      </c>
    </row>
    <row r="17" spans="1:6" ht="15.5" x14ac:dyDescent="0.35">
      <c r="A17" s="9" t="s">
        <v>63</v>
      </c>
      <c r="B17" s="9">
        <v>4</v>
      </c>
      <c r="C17" s="9">
        <f>$C$19/B17</f>
        <v>7.5</v>
      </c>
      <c r="D17" s="9">
        <f>$D$19/B17</f>
        <v>10</v>
      </c>
      <c r="E17" s="9">
        <f>$E$19/B17</f>
        <v>5</v>
      </c>
      <c r="F17" s="9">
        <f>$F$19/B17</f>
        <v>2.5</v>
      </c>
    </row>
    <row r="18" spans="1:6" ht="15.5" x14ac:dyDescent="0.35">
      <c r="A18" s="9" t="s">
        <v>64</v>
      </c>
      <c r="B18" s="9">
        <v>2</v>
      </c>
      <c r="C18" s="9">
        <f>$C$19/B18</f>
        <v>15</v>
      </c>
      <c r="D18" s="9">
        <f>$D$19/B18</f>
        <v>20</v>
      </c>
      <c r="E18" s="9">
        <f>$E$19/B18</f>
        <v>10</v>
      </c>
      <c r="F18" s="9">
        <f>$F$19/B18</f>
        <v>5</v>
      </c>
    </row>
    <row r="19" spans="1:6" ht="15.5" x14ac:dyDescent="0.35">
      <c r="A19" s="9" t="s">
        <v>65</v>
      </c>
      <c r="B19" s="9">
        <v>1</v>
      </c>
      <c r="C19" s="9">
        <v>30</v>
      </c>
      <c r="D19" s="9">
        <v>40</v>
      </c>
      <c r="E19" s="9">
        <v>20</v>
      </c>
      <c r="F19" s="9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results</vt:lpstr>
      <vt:lpstr>anion data Oct 18, 2024</vt:lpstr>
      <vt:lpstr>sample list</vt:lpstr>
      <vt:lpstr>standards</vt:lpstr>
      <vt:lpstr>'sample list'!Print_Area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Resch, Charles T</dc:creator>
  <cp:lastModifiedBy>Resch, Charles T</cp:lastModifiedBy>
  <cp:lastPrinted>2024-10-18T19:55:26Z</cp:lastPrinted>
  <dcterms:created xsi:type="dcterms:W3CDTF">2024-10-17T20:15:39Z</dcterms:created>
  <dcterms:modified xsi:type="dcterms:W3CDTF">2024-10-21T20:03:22Z</dcterms:modified>
</cp:coreProperties>
</file>