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c05105a1ab0e97/Documents/GitHub/rcsfa-RC3-BSLE-DIT-degradation/DIC/ManuallyProcessed/"/>
    </mc:Choice>
  </mc:AlternateContent>
  <xr:revisionPtr revIDLastSave="1" documentId="13_ncr:1_{AA8D7D64-AF13-4664-9533-19AC88C6525D}" xr6:coauthVersionLast="47" xr6:coauthVersionMax="47" xr10:uidLastSave="{6ED09976-17DF-4CD9-9B9C-1540C308297A}"/>
  <bookViews>
    <workbookView xWindow="-108" yWindow="-108" windowWidth="23256" windowHeight="12456" xr2:uid="{00000000-000D-0000-FFFF-FFFF00000000}"/>
  </bookViews>
  <sheets>
    <sheet name="061624_EBSD_DIT_Day14_DIC" sheetId="1" r:id="rId1"/>
    <sheet name="Processing" sheetId="3" r:id="rId2"/>
    <sheet name="Summary" sheetId="4" r:id="rId3"/>
  </sheets>
  <definedNames>
    <definedName name="_xlnm._FilterDatabase" localSheetId="0" hidden="1">'061624_EBSD_DIT_Day14_DIC'!$A$1:$AD$1</definedName>
    <definedName name="_xlnm._FilterDatabase" localSheetId="1" hidden="1">Processing!$A$66:$Q$66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3" l="1"/>
  <c r="Y34" i="3"/>
  <c r="Y33" i="3"/>
  <c r="Y11" i="3"/>
  <c r="Y10" i="3"/>
  <c r="Y9" i="3"/>
  <c r="X4" i="3"/>
  <c r="X3" i="3"/>
  <c r="T71" i="3"/>
  <c r="R71" i="3" s="1"/>
  <c r="U71" i="3"/>
  <c r="V71" i="3"/>
  <c r="W71" i="3"/>
  <c r="AD71" i="3"/>
  <c r="AH71" i="3"/>
  <c r="S71" i="3" l="1"/>
  <c r="T20" i="3" l="1"/>
  <c r="U20" i="3"/>
  <c r="V20" i="3"/>
  <c r="W20" i="3"/>
  <c r="AB33" i="3"/>
  <c r="AB34" i="3"/>
  <c r="AB35" i="3"/>
  <c r="W9" i="3"/>
  <c r="R20" i="3" l="1"/>
  <c r="S20" i="3" s="1"/>
  <c r="T73" i="3"/>
  <c r="R73" i="3" s="1"/>
  <c r="S73" i="3" s="1"/>
  <c r="U73" i="3"/>
  <c r="V73" i="3"/>
  <c r="W73" i="3"/>
  <c r="AD73" i="3"/>
  <c r="AH73" i="3"/>
  <c r="T74" i="3"/>
  <c r="U74" i="3"/>
  <c r="V74" i="3"/>
  <c r="W74" i="3"/>
  <c r="AD74" i="3"/>
  <c r="AH74" i="3"/>
  <c r="T75" i="3"/>
  <c r="R75" i="3" s="1"/>
  <c r="U75" i="3"/>
  <c r="V75" i="3"/>
  <c r="W75" i="3"/>
  <c r="AD75" i="3"/>
  <c r="AH75" i="3"/>
  <c r="T76" i="3"/>
  <c r="U76" i="3"/>
  <c r="V76" i="3"/>
  <c r="W76" i="3"/>
  <c r="AD76" i="3"/>
  <c r="AH76" i="3"/>
  <c r="T77" i="3"/>
  <c r="R77" i="3" s="1"/>
  <c r="U77" i="3"/>
  <c r="V77" i="3"/>
  <c r="W77" i="3"/>
  <c r="AD77" i="3"/>
  <c r="AH77" i="3"/>
  <c r="T78" i="3"/>
  <c r="R78" i="3" s="1"/>
  <c r="S78" i="3" s="1"/>
  <c r="U78" i="3"/>
  <c r="V78" i="3"/>
  <c r="W78" i="3"/>
  <c r="AD78" i="3"/>
  <c r="AH78" i="3"/>
  <c r="T79" i="3"/>
  <c r="R79" i="3" s="1"/>
  <c r="S79" i="3" s="1"/>
  <c r="U79" i="3"/>
  <c r="V79" i="3"/>
  <c r="W79" i="3"/>
  <c r="AD79" i="3"/>
  <c r="AH79" i="3"/>
  <c r="T80" i="3"/>
  <c r="R80" i="3" s="1"/>
  <c r="U80" i="3"/>
  <c r="V80" i="3"/>
  <c r="W80" i="3"/>
  <c r="AD80" i="3"/>
  <c r="AH80" i="3"/>
  <c r="T81" i="3"/>
  <c r="R81" i="3" s="1"/>
  <c r="U81" i="3"/>
  <c r="V81" i="3"/>
  <c r="W81" i="3"/>
  <c r="AD81" i="3"/>
  <c r="AH81" i="3"/>
  <c r="T82" i="3"/>
  <c r="U82" i="3"/>
  <c r="V82" i="3"/>
  <c r="W82" i="3"/>
  <c r="AD82" i="3"/>
  <c r="AH82" i="3"/>
  <c r="T83" i="3"/>
  <c r="R83" i="3" s="1"/>
  <c r="U83" i="3"/>
  <c r="V83" i="3"/>
  <c r="W83" i="3"/>
  <c r="AD83" i="3"/>
  <c r="AH83" i="3"/>
  <c r="T84" i="3"/>
  <c r="R84" i="3" s="1"/>
  <c r="U84" i="3"/>
  <c r="V84" i="3"/>
  <c r="W84" i="3"/>
  <c r="AD84" i="3"/>
  <c r="AH84" i="3"/>
  <c r="T43" i="3"/>
  <c r="U43" i="3"/>
  <c r="V43" i="3"/>
  <c r="W43" i="3"/>
  <c r="T34" i="3"/>
  <c r="R34" i="3" s="1"/>
  <c r="U34" i="3"/>
  <c r="V34" i="3"/>
  <c r="W34" i="3"/>
  <c r="T35" i="3"/>
  <c r="R35" i="3" s="1"/>
  <c r="U35" i="3"/>
  <c r="V35" i="3"/>
  <c r="W35" i="3"/>
  <c r="W33" i="3"/>
  <c r="V33" i="3"/>
  <c r="U33" i="3"/>
  <c r="T33" i="3"/>
  <c r="R33" i="3" s="1"/>
  <c r="S33" i="3" s="1"/>
  <c r="AH72" i="3"/>
  <c r="AD72" i="3"/>
  <c r="W72" i="3"/>
  <c r="V72" i="3"/>
  <c r="U72" i="3"/>
  <c r="T72" i="3"/>
  <c r="R72" i="3" s="1"/>
  <c r="AH70" i="3"/>
  <c r="AD70" i="3"/>
  <c r="W70" i="3"/>
  <c r="V70" i="3"/>
  <c r="U70" i="3"/>
  <c r="T70" i="3"/>
  <c r="R70" i="3" s="1"/>
  <c r="AH69" i="3"/>
  <c r="AD69" i="3"/>
  <c r="W69" i="3"/>
  <c r="V69" i="3"/>
  <c r="U69" i="3"/>
  <c r="T69" i="3"/>
  <c r="R69" i="3" s="1"/>
  <c r="S69" i="3" s="1"/>
  <c r="AH68" i="3"/>
  <c r="AD68" i="3"/>
  <c r="W68" i="3"/>
  <c r="V68" i="3"/>
  <c r="U68" i="3"/>
  <c r="T68" i="3"/>
  <c r="R68" i="3" s="1"/>
  <c r="S68" i="3" s="1"/>
  <c r="AH67" i="3"/>
  <c r="AD67" i="3"/>
  <c r="W67" i="3"/>
  <c r="V67" i="3"/>
  <c r="U67" i="3"/>
  <c r="T67" i="3"/>
  <c r="R67" i="3" s="1"/>
  <c r="S67" i="3" s="1"/>
  <c r="W62" i="3"/>
  <c r="V62" i="3"/>
  <c r="U62" i="3"/>
  <c r="T62" i="3"/>
  <c r="R62" i="3" s="1"/>
  <c r="S62" i="3" s="1"/>
  <c r="W61" i="3"/>
  <c r="V61" i="3"/>
  <c r="U61" i="3"/>
  <c r="T61" i="3"/>
  <c r="R61" i="3" s="1"/>
  <c r="W60" i="3"/>
  <c r="V60" i="3"/>
  <c r="U60" i="3"/>
  <c r="T60" i="3"/>
  <c r="W59" i="3"/>
  <c r="V59" i="3"/>
  <c r="U59" i="3"/>
  <c r="T59" i="3"/>
  <c r="R59" i="3" s="1"/>
  <c r="S59" i="3" s="1"/>
  <c r="W58" i="3"/>
  <c r="V58" i="3"/>
  <c r="U58" i="3"/>
  <c r="T58" i="3"/>
  <c r="W57" i="3"/>
  <c r="V57" i="3"/>
  <c r="U57" i="3"/>
  <c r="T57" i="3"/>
  <c r="R57" i="3" s="1"/>
  <c r="S57" i="3" s="1"/>
  <c r="W56" i="3"/>
  <c r="V56" i="3"/>
  <c r="U56" i="3"/>
  <c r="T56" i="3"/>
  <c r="W55" i="3"/>
  <c r="V55" i="3"/>
  <c r="U55" i="3"/>
  <c r="T55" i="3"/>
  <c r="R55" i="3" s="1"/>
  <c r="S55" i="3" s="1"/>
  <c r="W54" i="3"/>
  <c r="V54" i="3"/>
  <c r="U54" i="3"/>
  <c r="T54" i="3"/>
  <c r="R54" i="3" s="1"/>
  <c r="S54" i="3" s="1"/>
  <c r="W53" i="3"/>
  <c r="V53" i="3"/>
  <c r="U53" i="3"/>
  <c r="T53" i="3"/>
  <c r="W52" i="3"/>
  <c r="V52" i="3"/>
  <c r="U52" i="3"/>
  <c r="T52" i="3"/>
  <c r="W51" i="3"/>
  <c r="V51" i="3"/>
  <c r="U51" i="3"/>
  <c r="T51" i="3"/>
  <c r="R51" i="3" s="1"/>
  <c r="S51" i="3" s="1"/>
  <c r="W50" i="3"/>
  <c r="V50" i="3"/>
  <c r="U50" i="3"/>
  <c r="T50" i="3"/>
  <c r="R50" i="3" s="1"/>
  <c r="S50" i="3" s="1"/>
  <c r="W49" i="3"/>
  <c r="V49" i="3"/>
  <c r="U49" i="3"/>
  <c r="T49" i="3"/>
  <c r="R49" i="3" s="1"/>
  <c r="S49" i="3" s="1"/>
  <c r="W48" i="3"/>
  <c r="V48" i="3"/>
  <c r="U48" i="3"/>
  <c r="T48" i="3"/>
  <c r="R48" i="3" s="1"/>
  <c r="S48" i="3" s="1"/>
  <c r="W42" i="3"/>
  <c r="V42" i="3"/>
  <c r="U42" i="3"/>
  <c r="T42" i="3"/>
  <c r="R42" i="3" s="1"/>
  <c r="S42" i="3" s="1"/>
  <c r="W41" i="3"/>
  <c r="V41" i="3"/>
  <c r="U41" i="3"/>
  <c r="T41" i="3"/>
  <c r="R41" i="3" s="1"/>
  <c r="S41" i="3" s="1"/>
  <c r="W40" i="3"/>
  <c r="V40" i="3"/>
  <c r="U40" i="3"/>
  <c r="T40" i="3"/>
  <c r="W39" i="3"/>
  <c r="V39" i="3"/>
  <c r="U39" i="3"/>
  <c r="T39" i="3"/>
  <c r="R39" i="3" s="1"/>
  <c r="S39" i="3" s="1"/>
  <c r="W38" i="3"/>
  <c r="V38" i="3"/>
  <c r="U38" i="3"/>
  <c r="T38" i="3"/>
  <c r="W37" i="3"/>
  <c r="V37" i="3"/>
  <c r="U37" i="3"/>
  <c r="T37" i="3"/>
  <c r="R37" i="3" s="1"/>
  <c r="S37" i="3" s="1"/>
  <c r="W36" i="3"/>
  <c r="V36" i="3"/>
  <c r="U36" i="3"/>
  <c r="T36" i="3"/>
  <c r="R36" i="3" s="1"/>
  <c r="S36" i="3" s="1"/>
  <c r="W19" i="3"/>
  <c r="V19" i="3"/>
  <c r="U19" i="3"/>
  <c r="T19" i="3"/>
  <c r="R19" i="3" s="1"/>
  <c r="S19" i="3" s="1"/>
  <c r="W18" i="3"/>
  <c r="V18" i="3"/>
  <c r="U18" i="3"/>
  <c r="T18" i="3"/>
  <c r="R18" i="3" s="1"/>
  <c r="S18" i="3" s="1"/>
  <c r="W17" i="3"/>
  <c r="V17" i="3"/>
  <c r="U17" i="3"/>
  <c r="T17" i="3"/>
  <c r="W16" i="3"/>
  <c r="V16" i="3"/>
  <c r="U16" i="3"/>
  <c r="T16" i="3"/>
  <c r="R16" i="3" s="1"/>
  <c r="S16" i="3" s="1"/>
  <c r="W15" i="3"/>
  <c r="V15" i="3"/>
  <c r="U15" i="3"/>
  <c r="T15" i="3"/>
  <c r="R15" i="3" s="1"/>
  <c r="S15" i="3" s="1"/>
  <c r="W14" i="3"/>
  <c r="V14" i="3"/>
  <c r="U14" i="3"/>
  <c r="T14" i="3"/>
  <c r="R14" i="3" s="1"/>
  <c r="S14" i="3" s="1"/>
  <c r="X22" i="3" s="1"/>
  <c r="W13" i="3"/>
  <c r="V13" i="3"/>
  <c r="U13" i="3"/>
  <c r="T13" i="3"/>
  <c r="R13" i="3" s="1"/>
  <c r="S13" i="3" s="1"/>
  <c r="W12" i="3"/>
  <c r="V12" i="3"/>
  <c r="U12" i="3"/>
  <c r="T12" i="3"/>
  <c r="R12" i="3" s="1"/>
  <c r="S12" i="3" s="1"/>
  <c r="W11" i="3"/>
  <c r="V11" i="3"/>
  <c r="U11" i="3"/>
  <c r="T11" i="3"/>
  <c r="R11" i="3" s="1"/>
  <c r="S11" i="3" s="1"/>
  <c r="W10" i="3"/>
  <c r="V10" i="3"/>
  <c r="U10" i="3"/>
  <c r="T10" i="3"/>
  <c r="R10" i="3" s="1"/>
  <c r="S10" i="3" s="1"/>
  <c r="V9" i="3"/>
  <c r="U9" i="3"/>
  <c r="T9" i="3"/>
  <c r="AA2" i="3"/>
  <c r="AA3" i="3" s="1"/>
  <c r="AE35" i="3" l="1"/>
  <c r="AC35" i="3"/>
  <c r="AC33" i="3"/>
  <c r="AC34" i="3"/>
  <c r="AD34" i="3"/>
  <c r="Z34" i="3"/>
  <c r="AD35" i="3"/>
  <c r="Z35" i="3"/>
  <c r="Y50" i="3"/>
  <c r="S83" i="3"/>
  <c r="R76" i="3"/>
  <c r="S76" i="3" s="1"/>
  <c r="R74" i="3"/>
  <c r="S74" i="3" s="1"/>
  <c r="S84" i="3"/>
  <c r="Y48" i="3"/>
  <c r="S61" i="3"/>
  <c r="S81" i="3"/>
  <c r="R82" i="3"/>
  <c r="S82" i="3" s="1"/>
  <c r="S77" i="3"/>
  <c r="S75" i="3"/>
  <c r="S80" i="3"/>
  <c r="S34" i="3"/>
  <c r="R9" i="3"/>
  <c r="S9" i="3" s="1"/>
  <c r="R43" i="3"/>
  <c r="S43" i="3" s="1"/>
  <c r="S35" i="3"/>
  <c r="X25" i="3" s="1"/>
  <c r="Z49" i="3"/>
  <c r="Z48" i="3"/>
  <c r="R53" i="3"/>
  <c r="S53" i="3" s="1"/>
  <c r="S72" i="3"/>
  <c r="Z50" i="3"/>
  <c r="R40" i="3"/>
  <c r="S40" i="3" s="1"/>
  <c r="Y49" i="3"/>
  <c r="R52" i="3"/>
  <c r="S52" i="3" s="1"/>
  <c r="R60" i="3"/>
  <c r="S60" i="3" s="1"/>
  <c r="S70" i="3"/>
  <c r="R17" i="3"/>
  <c r="S17" i="3" s="1"/>
  <c r="R38" i="3"/>
  <c r="S38" i="3" s="1"/>
  <c r="R58" i="3"/>
  <c r="S58" i="3" s="1"/>
  <c r="R56" i="3"/>
  <c r="S56" i="3" s="1"/>
  <c r="AE34" i="3" l="1"/>
  <c r="AF34" i="3" s="1"/>
  <c r="AD33" i="3"/>
  <c r="AE33" i="3"/>
  <c r="AF33" i="3" s="1"/>
  <c r="AF35" i="3"/>
  <c r="X29" i="3"/>
  <c r="Y22" i="3"/>
  <c r="Z22" i="3"/>
  <c r="X71" i="3" l="1"/>
  <c r="AA25" i="3"/>
  <c r="Z25" i="3"/>
  <c r="Z29" i="3" s="1"/>
  <c r="Y25" i="3"/>
  <c r="X82" i="3"/>
  <c r="X75" i="3"/>
  <c r="X80" i="3"/>
  <c r="X78" i="3"/>
  <c r="X77" i="3"/>
  <c r="X84" i="3"/>
  <c r="X81" i="3"/>
  <c r="X74" i="3"/>
  <c r="X79" i="3"/>
  <c r="X76" i="3"/>
  <c r="X83" i="3"/>
  <c r="X73" i="3"/>
  <c r="AA22" i="3"/>
  <c r="X67" i="3" l="1"/>
  <c r="X69" i="3"/>
  <c r="X68" i="3"/>
  <c r="X70" i="3"/>
  <c r="X72" i="3"/>
  <c r="Y29" i="3"/>
  <c r="Y71" i="3" s="1"/>
  <c r="Z71" i="3" s="1"/>
  <c r="AA71" i="3" s="1"/>
  <c r="AE71" i="3" s="1"/>
  <c r="AI71" i="3" s="1"/>
  <c r="Y74" i="3" l="1"/>
  <c r="Z74" i="3" s="1"/>
  <c r="AA74" i="3" s="1"/>
  <c r="Y76" i="3"/>
  <c r="Z76" i="3" s="1"/>
  <c r="AA76" i="3" s="1"/>
  <c r="Y80" i="3"/>
  <c r="Z80" i="3" s="1"/>
  <c r="AA80" i="3" s="1"/>
  <c r="Y77" i="3"/>
  <c r="Z77" i="3" s="1"/>
  <c r="AA77" i="3" s="1"/>
  <c r="Y83" i="3"/>
  <c r="Z83" i="3" s="1"/>
  <c r="AA83" i="3" s="1"/>
  <c r="Y82" i="3"/>
  <c r="Z82" i="3" s="1"/>
  <c r="AA82" i="3" s="1"/>
  <c r="Y79" i="3"/>
  <c r="Z79" i="3" s="1"/>
  <c r="AA79" i="3" s="1"/>
  <c r="AE79" i="3" s="1"/>
  <c r="Y75" i="3"/>
  <c r="Z75" i="3" s="1"/>
  <c r="AA75" i="3" s="1"/>
  <c r="Y81" i="3"/>
  <c r="Z81" i="3" s="1"/>
  <c r="AA81" i="3" s="1"/>
  <c r="Y84" i="3"/>
  <c r="Z84" i="3" s="1"/>
  <c r="AA84" i="3" s="1"/>
  <c r="Y73" i="3"/>
  <c r="Z73" i="3" s="1"/>
  <c r="AA73" i="3" s="1"/>
  <c r="Y78" i="3"/>
  <c r="Z78" i="3" s="1"/>
  <c r="AA78" i="3" s="1"/>
  <c r="Y68" i="3"/>
  <c r="Z68" i="3" s="1"/>
  <c r="AA68" i="3" s="1"/>
  <c r="Y72" i="3"/>
  <c r="Z72" i="3" s="1"/>
  <c r="AA72" i="3" s="1"/>
  <c r="Y70" i="3"/>
  <c r="Z70" i="3" s="1"/>
  <c r="AA70" i="3" s="1"/>
  <c r="Y69" i="3"/>
  <c r="Z69" i="3" s="1"/>
  <c r="AA69" i="3" s="1"/>
  <c r="AE69" i="3" s="1"/>
  <c r="Y67" i="3"/>
  <c r="Z67" i="3" s="1"/>
  <c r="AA67" i="3" s="1"/>
  <c r="AI79" i="3" l="1"/>
  <c r="AN79" i="3"/>
  <c r="AI69" i="3"/>
  <c r="AE67" i="3"/>
  <c r="AE70" i="3"/>
  <c r="AE82" i="3"/>
  <c r="AE84" i="3"/>
  <c r="AE77" i="3"/>
  <c r="AE75" i="3"/>
  <c r="AE74" i="3"/>
  <c r="AE83" i="3"/>
  <c r="AE81" i="3"/>
  <c r="AE76" i="3"/>
  <c r="AE72" i="3"/>
  <c r="AE78" i="3"/>
  <c r="AE73" i="3"/>
  <c r="AE80" i="3"/>
  <c r="AM79" i="3" s="1"/>
  <c r="AE68" i="3"/>
  <c r="AN76" i="3" l="1"/>
  <c r="AM76" i="3"/>
  <c r="AN82" i="3"/>
  <c r="AM82" i="3"/>
  <c r="AN70" i="3"/>
  <c r="AM70" i="3"/>
  <c r="AN67" i="3"/>
  <c r="AM67" i="3"/>
  <c r="AM73" i="3"/>
  <c r="AN73" i="3"/>
  <c r="AI75" i="3"/>
  <c r="AI74" i="3"/>
  <c r="AI80" i="3"/>
  <c r="AI77" i="3"/>
  <c r="AI73" i="3"/>
  <c r="AI78" i="3"/>
  <c r="AI72" i="3"/>
  <c r="AI76" i="3"/>
  <c r="AI81" i="3"/>
  <c r="AI70" i="3"/>
  <c r="AI84" i="3"/>
  <c r="AI82" i="3"/>
  <c r="AI67" i="3"/>
  <c r="AI83" i="3"/>
  <c r="AI68" i="3"/>
  <c r="AK79" i="3" l="1"/>
  <c r="AJ79" i="3"/>
  <c r="AK82" i="3"/>
  <c r="AJ82" i="3"/>
  <c r="AK76" i="3"/>
  <c r="AJ76" i="3"/>
  <c r="AK67" i="3"/>
  <c r="AJ67" i="3"/>
  <c r="AJ70" i="3"/>
  <c r="AK70" i="3"/>
  <c r="AJ73" i="3"/>
  <c r="AK73" i="3"/>
</calcChain>
</file>

<file path=xl/sharedStrings.xml><?xml version="1.0" encoding="utf-8"?>
<sst xmlns="http://schemas.openxmlformats.org/spreadsheetml/2006/main" count="668" uniqueCount="178">
  <si>
    <t>Areas selected for Ave's &amp; SDs</t>
  </si>
  <si>
    <t xml:space="preserve"> --&gt; scroll to R+ columns to see data processing.</t>
  </si>
  <si>
    <t>DIC project:</t>
  </si>
  <si>
    <t>Testing DIC</t>
  </si>
  <si>
    <t>CRM Batch</t>
  </si>
  <si>
    <t>FakeCRM (seawater)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</si>
  <si>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</si>
  <si>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</si>
  <si>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</si>
  <si>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t>MM/DD/YYYY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</si>
  <si>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</si>
  <si>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</si>
  <si>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</si>
  <si>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MCR</t>
  </si>
  <si>
    <t>CRM Salinity</t>
  </si>
  <si>
    <t>Acid batch:</t>
  </si>
  <si>
    <t>Date made on jar</t>
  </si>
  <si>
    <t>Temperature (Avg_Rm)</t>
  </si>
  <si>
    <t xml:space="preserve"> </t>
  </si>
  <si>
    <t>Processed by:</t>
  </si>
  <si>
    <t>Calibration data (CRMs)</t>
  </si>
  <si>
    <t>Morning CRM:</t>
  </si>
  <si>
    <t>Sample ID</t>
  </si>
  <si>
    <t>Sample # In Batch</t>
  </si>
  <si>
    <t>Sample Name</t>
  </si>
  <si>
    <t>Port</t>
  </si>
  <si>
    <t>Volume (ml)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</si>
  <si>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</si>
  <si>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</si>
  <si>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</si>
  <si>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</si>
  <si>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</si>
  <si>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</si>
  <si>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</si>
  <si>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</si>
  <si>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</si>
  <si>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</si>
  <si>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</si>
  <si>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</si>
  <si>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Date</t>
  </si>
  <si>
    <t>Time</t>
  </si>
  <si>
    <t>Date/Time</t>
  </si>
  <si>
    <t>Sample</t>
  </si>
  <si>
    <t>Area</t>
  </si>
  <si>
    <t>Volume</t>
  </si>
  <si>
    <t>Area1</t>
  </si>
  <si>
    <t>Stdev</t>
  </si>
  <si>
    <t>Columns A - Q from Raw sheet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</si>
  <si>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</si>
  <si>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</si>
  <si>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</si>
  <si>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</si>
  <si>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</si>
  <si>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</si>
  <si>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</si>
  <si>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</si>
  <si>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</si>
  <si>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</si>
  <si>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</si>
  <si>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</si>
  <si>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Mid-Day:</t>
  </si>
  <si>
    <t>Area2</t>
  </si>
  <si>
    <t>Area3</t>
  </si>
  <si>
    <t>Difference in Area (A1-A3)</t>
  </si>
  <si>
    <t>Evening CRM:</t>
  </si>
  <si>
    <t>Evening CRM here: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</si>
  <si>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</si>
  <si>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</si>
  <si>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</si>
  <si>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</si>
  <si>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</si>
  <si>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</si>
  <si>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</si>
  <si>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</si>
  <si>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</si>
  <si>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</si>
  <si>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</si>
  <si>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</si>
  <si>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</si>
  <si>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</si>
  <si>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</si>
  <si>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</si>
  <si>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</si>
  <si>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</si>
  <si>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Baseline Std Dev</t>
  </si>
  <si>
    <t>Wait Btwn Repeat (s)</t>
  </si>
  <si>
    <t>Wait Btwn Sample (s)</t>
  </si>
  <si>
    <t>Flush Volume (ml)</t>
  </si>
  <si>
    <t>Pre-Acid Volume (ml)</t>
  </si>
  <si>
    <t>Acid Volume (ml)</t>
  </si>
  <si>
    <t>Injection Speed (sps)</t>
  </si>
  <si>
    <t>End Analysis - Criteria</t>
  </si>
  <si>
    <t>End Analysis - Value</t>
  </si>
  <si>
    <t>Precision</t>
  </si>
  <si>
    <t>Standard Curve</t>
  </si>
  <si>
    <t>Gas Flowrate</t>
  </si>
  <si>
    <t>0001S-1-1</t>
  </si>
  <si>
    <t>Single</t>
  </si>
  <si>
    <t>C (STD)</t>
  </si>
  <si>
    <t>Valid</t>
  </si>
  <si>
    <t>BL Diff</t>
  </si>
  <si>
    <t>0.00100+0.00000</t>
  </si>
  <si>
    <t>Broken Line</t>
  </si>
  <si>
    <t>1A</t>
  </si>
  <si>
    <t>1B</t>
  </si>
  <si>
    <t>1C</t>
  </si>
  <si>
    <t>D</t>
  </si>
  <si>
    <t>0005S-1-1</t>
  </si>
  <si>
    <t>0006S-1-1</t>
  </si>
  <si>
    <t>0007S-1-1</t>
  </si>
  <si>
    <t>0009S-1-1</t>
  </si>
  <si>
    <t>E</t>
  </si>
  <si>
    <t>0011S-1-1</t>
  </si>
  <si>
    <t>F</t>
  </si>
  <si>
    <t>0012S-1-1</t>
  </si>
  <si>
    <t>G</t>
  </si>
  <si>
    <t>0013S-1-1</t>
  </si>
  <si>
    <t>0014S-1-1</t>
  </si>
  <si>
    <t>0015S-1-1</t>
  </si>
  <si>
    <t>0008S-1-1</t>
  </si>
  <si>
    <t>0016S-1-1</t>
  </si>
  <si>
    <t>H</t>
  </si>
  <si>
    <t>0017S-1-1</t>
  </si>
  <si>
    <t>0018S-1-1</t>
  </si>
  <si>
    <t>I</t>
  </si>
  <si>
    <t>0019S-1-1</t>
  </si>
  <si>
    <t>0020S-1-1</t>
  </si>
  <si>
    <t>0021S-1-1</t>
  </si>
  <si>
    <t>0022S-1-1</t>
  </si>
  <si>
    <t>BC</t>
  </si>
  <si>
    <t>BL</t>
  </si>
  <si>
    <t>FC</t>
  </si>
  <si>
    <t>SC</t>
  </si>
  <si>
    <t>SL</t>
  </si>
  <si>
    <t>FL</t>
  </si>
  <si>
    <t>0004S-1-1</t>
  </si>
  <si>
    <t>junk</t>
  </si>
  <si>
    <t>CRM1.2-15%</t>
  </si>
  <si>
    <t>0003A-2-1</t>
  </si>
  <si>
    <t>0003A-2-2</t>
  </si>
  <si>
    <t>0003A-2-3</t>
  </si>
  <si>
    <t>CRM1.5-15%</t>
  </si>
  <si>
    <t>0003B-1-2</t>
  </si>
  <si>
    <t>0003B-1-3</t>
  </si>
  <si>
    <t>0003B-1-4</t>
  </si>
  <si>
    <t>0003C-1-1</t>
  </si>
  <si>
    <t>CRM1.8-15%</t>
  </si>
  <si>
    <t>0003C-1-2</t>
  </si>
  <si>
    <t>0003C-1-3</t>
  </si>
  <si>
    <t>DIT_06_BC1-1</t>
  </si>
  <si>
    <t>DIT_06_BC1-2</t>
  </si>
  <si>
    <t>DIT_06_BL1-1</t>
  </si>
  <si>
    <t>DIT_06_BL1-12</t>
  </si>
  <si>
    <t>DIT_06_FC1-1</t>
  </si>
  <si>
    <t>DIT_06_FC1-2</t>
  </si>
  <si>
    <t>0010S-1-1</t>
  </si>
  <si>
    <t>DIT_06_FL1-1</t>
  </si>
  <si>
    <t>DIT_06_FL1-2</t>
  </si>
  <si>
    <t>DIT_06_SC1-1</t>
  </si>
  <si>
    <t>DIT_06_SC1-2</t>
  </si>
  <si>
    <t>DIT_06_SL1-1</t>
  </si>
  <si>
    <t>DIT_06_SL1-2</t>
  </si>
  <si>
    <t>DIT_06_BC2</t>
  </si>
  <si>
    <t>DIT_06_BL2</t>
  </si>
  <si>
    <t>DIT_06_FC2</t>
  </si>
  <si>
    <t>DIT_06_FL2</t>
  </si>
  <si>
    <t>DIT_06_SC2</t>
  </si>
  <si>
    <t>DIT_06_SL2</t>
  </si>
  <si>
    <t>DIT_06_BL3</t>
  </si>
  <si>
    <t>0023A-1-1</t>
  </si>
  <si>
    <t>0023A-1-2</t>
  </si>
  <si>
    <t>0023A-1-3</t>
  </si>
  <si>
    <t>0023B-1-1</t>
  </si>
  <si>
    <t>0023B-1-2</t>
  </si>
  <si>
    <t>0023B-1-3</t>
  </si>
  <si>
    <t>0023C-1-1</t>
  </si>
  <si>
    <t>0023C-1-2</t>
  </si>
  <si>
    <t>0023C-1-3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</si>
</sst>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FF00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rgb="FFCCFFCC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CCFFCC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CCFFCC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CCFFCC"/>
      </patternFill>
    </fill>
    <fill>
      <patternFill patternType="solid">
        <fgColor rgb="FFFF9999"/>
        <bgColor indexed="64"/>
      </patternFill>
    </fill>
    <fill>
      <patternFill patternType="solid">
        <fgColor rgb="FFFF9999"/>
        <bgColor rgb="FFCCFFCC"/>
      </patternFill>
    </fill>
    <fill>
      <patternFill patternType="solid">
        <fgColor rgb="FFFFCC66"/>
        <bgColor indexed="64"/>
      </patternFill>
    </fill>
    <fill>
      <patternFill patternType="solid">
        <fgColor rgb="FFFFCC66"/>
        <bgColor rgb="FFCCFFCC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7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164" fontId="19" fillId="0" borderId="0" xfId="0" applyNumberFormat="1" applyFont="1"/>
    <xf numFmtId="0" fontId="19" fillId="33" borderId="10" xfId="0" applyFont="1" applyFill="1" applyBorder="1" applyAlignment="1">
      <alignment horizontal="left"/>
    </xf>
    <xf numFmtId="0" fontId="1" fillId="35" borderId="0" xfId="0" applyFont="1" applyFill="1"/>
    <xf numFmtId="0" fontId="0" fillId="35" borderId="0" xfId="0" applyFill="1"/>
    <xf numFmtId="0" fontId="20" fillId="0" borderId="0" xfId="0" applyFont="1" applyAlignment="1">
      <alignment horizontal="left"/>
    </xf>
    <xf numFmtId="0" fontId="20" fillId="35" borderId="0" xfId="0" applyFont="1" applyFill="1" applyAlignment="1">
      <alignment horizontal="lef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19" fillId="35" borderId="0" xfId="0" applyFont="1" applyFill="1" applyAlignment="1">
      <alignment horizontal="left"/>
    </xf>
    <xf numFmtId="0" fontId="20" fillId="0" borderId="0" xfId="0" applyFont="1"/>
    <xf numFmtId="165" fontId="19" fillId="0" borderId="0" xfId="0" applyNumberFormat="1" applyFont="1" applyAlignment="1">
      <alignment horizontal="center"/>
    </xf>
    <xf numFmtId="0" fontId="19" fillId="34" borderId="10" xfId="0" applyFont="1" applyFill="1" applyBorder="1" applyAlignment="1">
      <alignment horizontal="left"/>
    </xf>
    <xf numFmtId="15" fontId="20" fillId="0" borderId="0" xfId="0" applyNumberFormat="1" applyFont="1" applyAlignment="1">
      <alignment horizontal="left"/>
    </xf>
    <xf numFmtId="14" fontId="19" fillId="35" borderId="0" xfId="0" applyNumberFormat="1" applyFont="1" applyFill="1" applyAlignment="1">
      <alignment horizontal="left"/>
    </xf>
    <xf numFmtId="164" fontId="19" fillId="35" borderId="0" xfId="0" applyNumberFormat="1" applyFont="1" applyFill="1" applyAlignment="1">
      <alignment horizontal="left"/>
    </xf>
    <xf numFmtId="164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5" fontId="19" fillId="35" borderId="0" xfId="0" applyNumberFormat="1" applyFont="1" applyFill="1" applyAlignment="1">
      <alignment horizontal="left"/>
    </xf>
    <xf numFmtId="166" fontId="19" fillId="0" borderId="0" xfId="0" applyNumberFormat="1" applyFont="1" applyAlignment="1">
      <alignment horizontal="center"/>
    </xf>
    <xf numFmtId="164" fontId="20" fillId="0" borderId="0" xfId="0" applyNumberFormat="1" applyFont="1"/>
    <xf numFmtId="167" fontId="19" fillId="35" borderId="0" xfId="0" applyNumberFormat="1" applyFont="1" applyFill="1" applyAlignment="1">
      <alignment horizontal="left"/>
    </xf>
    <xf numFmtId="15" fontId="20" fillId="0" borderId="0" xfId="0" applyNumberFormat="1" applyFont="1" applyAlignment="1">
      <alignment horizontal="right"/>
    </xf>
    <xf numFmtId="2" fontId="19" fillId="35" borderId="0" xfId="0" applyNumberFormat="1" applyFont="1" applyFill="1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19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0" applyFont="1"/>
    <xf numFmtId="164" fontId="20" fillId="0" borderId="0" xfId="0" applyNumberFormat="1" applyFont="1" applyAlignment="1">
      <alignment horizontal="center"/>
    </xf>
    <xf numFmtId="0" fontId="16" fillId="0" borderId="20" xfId="0" applyFont="1" applyBorder="1"/>
    <xf numFmtId="0" fontId="23" fillId="0" borderId="11" xfId="0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164" fontId="23" fillId="0" borderId="11" xfId="0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3" fillId="0" borderId="0" xfId="0" applyFont="1" applyAlignment="1">
      <alignment horizontal="left"/>
    </xf>
    <xf numFmtId="168" fontId="19" fillId="36" borderId="0" xfId="0" applyNumberFormat="1" applyFont="1" applyFill="1" applyAlignment="1">
      <alignment horizontal="right"/>
    </xf>
    <xf numFmtId="20" fontId="19" fillId="36" borderId="0" xfId="0" applyNumberFormat="1" applyFont="1" applyFill="1" applyAlignment="1">
      <alignment horizontal="right"/>
    </xf>
    <xf numFmtId="22" fontId="19" fillId="36" borderId="0" xfId="0" applyNumberFormat="1" applyFont="1" applyFill="1"/>
    <xf numFmtId="0" fontId="0" fillId="36" borderId="0" xfId="0" applyFill="1"/>
    <xf numFmtId="2" fontId="19" fillId="36" borderId="24" xfId="0" applyNumberFormat="1" applyFont="1" applyFill="1" applyBorder="1" applyAlignment="1">
      <alignment horizontal="center"/>
    </xf>
    <xf numFmtId="164" fontId="19" fillId="36" borderId="25" xfId="0" applyNumberFormat="1" applyFont="1" applyFill="1" applyBorder="1" applyAlignment="1">
      <alignment horizontal="center"/>
    </xf>
    <xf numFmtId="164" fontId="19" fillId="36" borderId="26" xfId="0" applyNumberFormat="1" applyFont="1" applyFill="1" applyBorder="1" applyAlignment="1">
      <alignment horizontal="center"/>
    </xf>
    <xf numFmtId="2" fontId="19" fillId="36" borderId="27" xfId="0" applyNumberFormat="1" applyFont="1" applyFill="1" applyBorder="1" applyAlignment="1">
      <alignment horizontal="center"/>
    </xf>
    <xf numFmtId="164" fontId="19" fillId="36" borderId="0" xfId="0" applyNumberFormat="1" applyFont="1" applyFill="1" applyAlignment="1">
      <alignment horizontal="center"/>
    </xf>
    <xf numFmtId="164" fontId="19" fillId="36" borderId="28" xfId="0" applyNumberFormat="1" applyFont="1" applyFill="1" applyBorder="1" applyAlignment="1">
      <alignment horizontal="center"/>
    </xf>
    <xf numFmtId="2" fontId="19" fillId="36" borderId="29" xfId="0" applyNumberFormat="1" applyFont="1" applyFill="1" applyBorder="1" applyAlignment="1">
      <alignment horizontal="center"/>
    </xf>
    <xf numFmtId="164" fontId="19" fillId="36" borderId="20" xfId="0" applyNumberFormat="1" applyFont="1" applyFill="1" applyBorder="1" applyAlignment="1">
      <alignment horizontal="center"/>
    </xf>
    <xf numFmtId="164" fontId="19" fillId="36" borderId="30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right"/>
    </xf>
    <xf numFmtId="164" fontId="23" fillId="34" borderId="13" xfId="0" applyNumberFormat="1" applyFont="1" applyFill="1" applyBorder="1" applyAlignment="1">
      <alignment horizontal="center"/>
    </xf>
    <xf numFmtId="2" fontId="27" fillId="0" borderId="12" xfId="0" applyNumberFormat="1" applyFont="1" applyBorder="1"/>
    <xf numFmtId="1" fontId="19" fillId="0" borderId="0" xfId="0" applyNumberFormat="1" applyFont="1"/>
    <xf numFmtId="165" fontId="19" fillId="0" borderId="18" xfId="0" applyNumberFormat="1" applyFont="1" applyBorder="1"/>
    <xf numFmtId="164" fontId="23" fillId="34" borderId="14" xfId="0" applyNumberFormat="1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20" fontId="19" fillId="34" borderId="14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169" fontId="19" fillId="34" borderId="14" xfId="0" applyNumberFormat="1" applyFont="1" applyFill="1" applyBorder="1" applyAlignment="1">
      <alignment horizontal="center"/>
    </xf>
    <xf numFmtId="164" fontId="23" fillId="34" borderId="19" xfId="0" applyNumberFormat="1" applyFont="1" applyFill="1" applyBorder="1" applyAlignment="1">
      <alignment horizontal="center"/>
    </xf>
    <xf numFmtId="0" fontId="23" fillId="34" borderId="16" xfId="0" applyFont="1" applyFill="1" applyBorder="1" applyAlignment="1">
      <alignment horizontal="left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19" fillId="34" borderId="0" xfId="0" applyFont="1" applyFill="1" applyAlignment="1">
      <alignment horizontal="center"/>
    </xf>
    <xf numFmtId="0" fontId="19" fillId="34" borderId="19" xfId="0" applyFont="1" applyFill="1" applyBorder="1" applyAlignment="1">
      <alignment horizontal="center"/>
    </xf>
    <xf numFmtId="168" fontId="19" fillId="0" borderId="0" xfId="0" applyNumberFormat="1" applyFont="1" applyAlignment="1">
      <alignment horizontal="right"/>
    </xf>
    <xf numFmtId="20" fontId="19" fillId="0" borderId="0" xfId="0" applyNumberFormat="1" applyFont="1" applyAlignment="1">
      <alignment horizontal="right"/>
    </xf>
    <xf numFmtId="22" fontId="19" fillId="0" borderId="0" xfId="0" applyNumberFormat="1" applyFont="1"/>
    <xf numFmtId="170" fontId="19" fillId="34" borderId="18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165" fontId="23" fillId="34" borderId="25" xfId="0" applyNumberFormat="1" applyFont="1" applyFill="1" applyBorder="1" applyAlignment="1">
      <alignment horizontal="center"/>
    </xf>
    <xf numFmtId="0" fontId="20" fillId="34" borderId="25" xfId="0" applyFont="1" applyFill="1" applyBorder="1" applyAlignment="1">
      <alignment horizontal="center"/>
    </xf>
    <xf numFmtId="169" fontId="23" fillId="34" borderId="26" xfId="0" applyNumberFormat="1" applyFont="1" applyFill="1" applyBorder="1" applyAlignment="1">
      <alignment horizontal="left"/>
    </xf>
    <xf numFmtId="168" fontId="19" fillId="38" borderId="0" xfId="0" applyNumberFormat="1" applyFont="1" applyFill="1" applyAlignment="1">
      <alignment horizontal="right"/>
    </xf>
    <xf numFmtId="20" fontId="19" fillId="38" borderId="0" xfId="0" applyNumberFormat="1" applyFont="1" applyFill="1" applyAlignment="1">
      <alignment horizontal="right"/>
    </xf>
    <xf numFmtId="22" fontId="19" fillId="38" borderId="0" xfId="0" applyNumberFormat="1" applyFont="1" applyFill="1"/>
    <xf numFmtId="0" fontId="0" fillId="38" borderId="0" xfId="0" applyFill="1"/>
    <xf numFmtId="2" fontId="19" fillId="37" borderId="24" xfId="0" applyNumberFormat="1" applyFont="1" applyFill="1" applyBorder="1" applyAlignment="1">
      <alignment horizontal="center"/>
    </xf>
    <xf numFmtId="164" fontId="19" fillId="37" borderId="26" xfId="0" applyNumberFormat="1" applyFont="1" applyFill="1" applyBorder="1" applyAlignment="1">
      <alignment horizontal="center"/>
    </xf>
    <xf numFmtId="2" fontId="19" fillId="34" borderId="27" xfId="0" applyNumberFormat="1" applyFont="1" applyFill="1" applyBorder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4" fontId="19" fillId="34" borderId="28" xfId="0" applyNumberFormat="1" applyFont="1" applyFill="1" applyBorder="1" applyAlignment="1">
      <alignment horizontal="center"/>
    </xf>
    <xf numFmtId="2" fontId="19" fillId="37" borderId="27" xfId="0" applyNumberFormat="1" applyFont="1" applyFill="1" applyBorder="1" applyAlignment="1">
      <alignment horizontal="center"/>
    </xf>
    <xf numFmtId="164" fontId="19" fillId="37" borderId="28" xfId="0" applyNumberFormat="1" applyFont="1" applyFill="1" applyBorder="1" applyAlignment="1">
      <alignment horizontal="center"/>
    </xf>
    <xf numFmtId="2" fontId="19" fillId="37" borderId="29" xfId="0" applyNumberFormat="1" applyFont="1" applyFill="1" applyBorder="1" applyAlignment="1">
      <alignment horizontal="center"/>
    </xf>
    <xf numFmtId="164" fontId="19" fillId="37" borderId="30" xfId="0" applyNumberFormat="1" applyFont="1" applyFill="1" applyBorder="1" applyAlignment="1">
      <alignment horizontal="center"/>
    </xf>
    <xf numFmtId="2" fontId="19" fillId="34" borderId="29" xfId="0" applyNumberFormat="1" applyFont="1" applyFill="1" applyBorder="1" applyAlignment="1">
      <alignment horizontal="center"/>
    </xf>
    <xf numFmtId="164" fontId="19" fillId="34" borderId="20" xfId="0" applyNumberFormat="1" applyFont="1" applyFill="1" applyBorder="1" applyAlignment="1">
      <alignment horizontal="center"/>
    </xf>
    <xf numFmtId="164" fontId="19" fillId="34" borderId="30" xfId="0" applyNumberFormat="1" applyFont="1" applyFill="1" applyBorder="1" applyAlignment="1">
      <alignment horizontal="center"/>
    </xf>
    <xf numFmtId="165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9" fillId="0" borderId="0" xfId="0" applyNumberFormat="1" applyFont="1"/>
    <xf numFmtId="168" fontId="19" fillId="39" borderId="0" xfId="0" applyNumberFormat="1" applyFont="1" applyFill="1" applyAlignment="1">
      <alignment horizontal="right"/>
    </xf>
    <xf numFmtId="20" fontId="19" fillId="39" borderId="0" xfId="0" applyNumberFormat="1" applyFont="1" applyFill="1" applyAlignment="1">
      <alignment horizontal="right"/>
    </xf>
    <xf numFmtId="22" fontId="19" fillId="39" borderId="0" xfId="0" applyNumberFormat="1" applyFont="1" applyFill="1"/>
    <xf numFmtId="0" fontId="0" fillId="39" borderId="0" xfId="0" applyFill="1"/>
    <xf numFmtId="2" fontId="19" fillId="40" borderId="24" xfId="0" applyNumberFormat="1" applyFont="1" applyFill="1" applyBorder="1" applyAlignment="1">
      <alignment horizontal="center"/>
    </xf>
    <xf numFmtId="164" fontId="19" fillId="40" borderId="25" xfId="0" applyNumberFormat="1" applyFont="1" applyFill="1" applyBorder="1" applyAlignment="1">
      <alignment horizontal="center"/>
    </xf>
    <xf numFmtId="164" fontId="19" fillId="40" borderId="26" xfId="0" applyNumberFormat="1" applyFont="1" applyFill="1" applyBorder="1" applyAlignment="1">
      <alignment horizontal="center"/>
    </xf>
    <xf numFmtId="2" fontId="19" fillId="40" borderId="27" xfId="0" applyNumberFormat="1" applyFont="1" applyFill="1" applyBorder="1" applyAlignment="1">
      <alignment horizontal="center"/>
    </xf>
    <xf numFmtId="164" fontId="19" fillId="40" borderId="0" xfId="0" applyNumberFormat="1" applyFont="1" applyFill="1" applyAlignment="1">
      <alignment horizontal="center"/>
    </xf>
    <xf numFmtId="164" fontId="19" fillId="40" borderId="28" xfId="0" applyNumberFormat="1" applyFont="1" applyFill="1" applyBorder="1" applyAlignment="1">
      <alignment horizontal="center"/>
    </xf>
    <xf numFmtId="2" fontId="19" fillId="40" borderId="29" xfId="0" applyNumberFormat="1" applyFont="1" applyFill="1" applyBorder="1" applyAlignment="1">
      <alignment horizontal="center"/>
    </xf>
    <xf numFmtId="164" fontId="19" fillId="40" borderId="20" xfId="0" applyNumberFormat="1" applyFont="1" applyFill="1" applyBorder="1" applyAlignment="1">
      <alignment horizontal="center"/>
    </xf>
    <xf numFmtId="164" fontId="19" fillId="40" borderId="30" xfId="0" applyNumberFormat="1" applyFont="1" applyFill="1" applyBorder="1" applyAlignment="1">
      <alignment horizontal="center"/>
    </xf>
    <xf numFmtId="169" fontId="19" fillId="0" borderId="0" xfId="0" applyNumberFormat="1" applyFont="1" applyAlignment="1">
      <alignment horizontal="center"/>
    </xf>
    <xf numFmtId="22" fontId="19" fillId="0" borderId="0" xfId="0" applyNumberFormat="1" applyFont="1" applyAlignment="1">
      <alignment horizontal="left"/>
    </xf>
    <xf numFmtId="0" fontId="23" fillId="0" borderId="20" xfId="0" applyFont="1" applyBorder="1" applyAlignment="1">
      <alignment horizontal="center"/>
    </xf>
    <xf numFmtId="164" fontId="23" fillId="0" borderId="20" xfId="0" applyNumberFormat="1" applyFont="1" applyBorder="1" applyAlignment="1">
      <alignment horizontal="center"/>
    </xf>
    <xf numFmtId="169" fontId="23" fillId="0" borderId="20" xfId="0" applyNumberFormat="1" applyFont="1" applyBorder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2" fontId="19" fillId="0" borderId="0" xfId="0" applyNumberFormat="1" applyFont="1"/>
    <xf numFmtId="167" fontId="23" fillId="0" borderId="0" xfId="0" applyNumberFormat="1" applyFo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2" fontId="0" fillId="0" borderId="0" xfId="0" applyNumberFormat="1"/>
    <xf numFmtId="0" fontId="0" fillId="41" borderId="0" xfId="0" applyFill="1"/>
    <xf numFmtId="22" fontId="0" fillId="41" borderId="0" xfId="0" applyNumberFormat="1" applyFill="1"/>
    <xf numFmtId="168" fontId="19" fillId="41" borderId="0" xfId="0" applyNumberFormat="1" applyFont="1" applyFill="1" applyAlignment="1">
      <alignment horizontal="right"/>
    </xf>
    <xf numFmtId="20" fontId="19" fillId="41" borderId="0" xfId="0" applyNumberFormat="1" applyFont="1" applyFill="1" applyAlignment="1">
      <alignment horizontal="right"/>
    </xf>
    <xf numFmtId="22" fontId="19" fillId="41" borderId="0" xfId="0" applyNumberFormat="1" applyFont="1" applyFill="1"/>
    <xf numFmtId="165" fontId="19" fillId="41" borderId="0" xfId="0" applyNumberFormat="1" applyFont="1" applyFill="1" applyAlignment="1">
      <alignment horizontal="center"/>
    </xf>
    <xf numFmtId="165" fontId="19" fillId="42" borderId="0" xfId="0" applyNumberFormat="1" applyFont="1" applyFill="1" applyAlignment="1">
      <alignment horizontal="center"/>
    </xf>
    <xf numFmtId="164" fontId="19" fillId="42" borderId="0" xfId="0" applyNumberFormat="1" applyFont="1" applyFill="1" applyAlignment="1">
      <alignment horizontal="center"/>
    </xf>
    <xf numFmtId="164" fontId="19" fillId="41" borderId="0" xfId="0" applyNumberFormat="1" applyFont="1" applyFill="1" applyAlignment="1">
      <alignment horizontal="center"/>
    </xf>
    <xf numFmtId="2" fontId="19" fillId="41" borderId="0" xfId="0" applyNumberFormat="1" applyFont="1" applyFill="1"/>
    <xf numFmtId="167" fontId="23" fillId="41" borderId="0" xfId="0" applyNumberFormat="1" applyFont="1" applyFill="1"/>
    <xf numFmtId="169" fontId="19" fillId="41" borderId="0" xfId="0" applyNumberFormat="1" applyFont="1" applyFill="1" applyAlignment="1">
      <alignment horizontal="center"/>
    </xf>
    <xf numFmtId="164" fontId="22" fillId="41" borderId="0" xfId="0" applyNumberFormat="1" applyFont="1" applyFill="1" applyAlignment="1">
      <alignment horizontal="center"/>
    </xf>
    <xf numFmtId="1" fontId="19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center"/>
    </xf>
    <xf numFmtId="165" fontId="22" fillId="41" borderId="0" xfId="0" applyNumberFormat="1" applyFont="1" applyFill="1" applyAlignment="1">
      <alignment horizontal="center"/>
    </xf>
    <xf numFmtId="0" fontId="19" fillId="41" borderId="0" xfId="0" applyFont="1" applyFill="1" applyAlignment="1">
      <alignment horizontal="right"/>
    </xf>
    <xf numFmtId="164" fontId="19" fillId="41" borderId="0" xfId="0" applyNumberFormat="1" applyFont="1" applyFill="1" applyAlignment="1">
      <alignment horizontal="right"/>
    </xf>
    <xf numFmtId="0" fontId="0" fillId="43" borderId="0" xfId="0" applyFill="1"/>
    <xf numFmtId="22" fontId="0" fillId="43" borderId="0" xfId="0" applyNumberFormat="1" applyFill="1"/>
    <xf numFmtId="168" fontId="19" fillId="43" borderId="20" xfId="0" applyNumberFormat="1" applyFont="1" applyFill="1" applyBorder="1" applyAlignment="1">
      <alignment horizontal="right"/>
    </xf>
    <xf numFmtId="20" fontId="19" fillId="43" borderId="20" xfId="0" applyNumberFormat="1" applyFont="1" applyFill="1" applyBorder="1" applyAlignment="1">
      <alignment horizontal="right"/>
    </xf>
    <xf numFmtId="22" fontId="19" fillId="43" borderId="20" xfId="0" applyNumberFormat="1" applyFont="1" applyFill="1" applyBorder="1"/>
    <xf numFmtId="0" fontId="0" fillId="43" borderId="20" xfId="0" applyFill="1" applyBorder="1"/>
    <xf numFmtId="165" fontId="19" fillId="43" borderId="20" xfId="0" applyNumberFormat="1" applyFont="1" applyFill="1" applyBorder="1" applyAlignment="1">
      <alignment horizontal="center"/>
    </xf>
    <xf numFmtId="165" fontId="19" fillId="44" borderId="20" xfId="0" applyNumberFormat="1" applyFont="1" applyFill="1" applyBorder="1" applyAlignment="1">
      <alignment horizontal="center"/>
    </xf>
    <xf numFmtId="164" fontId="19" fillId="44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center"/>
    </xf>
    <xf numFmtId="2" fontId="19" fillId="43" borderId="20" xfId="0" applyNumberFormat="1" applyFont="1" applyFill="1" applyBorder="1"/>
    <xf numFmtId="167" fontId="23" fillId="43" borderId="20" xfId="0" applyNumberFormat="1" applyFont="1" applyFill="1" applyBorder="1"/>
    <xf numFmtId="169" fontId="19" fillId="43" borderId="20" xfId="0" applyNumberFormat="1" applyFont="1" applyFill="1" applyBorder="1" applyAlignment="1">
      <alignment horizontal="center"/>
    </xf>
    <xf numFmtId="164" fontId="22" fillId="43" borderId="20" xfId="0" applyNumberFormat="1" applyFont="1" applyFill="1" applyBorder="1" applyAlignment="1">
      <alignment horizontal="center"/>
    </xf>
    <xf numFmtId="1" fontId="19" fillId="43" borderId="20" xfId="0" applyNumberFormat="1" applyFont="1" applyFill="1" applyBorder="1" applyAlignment="1">
      <alignment horizontal="center"/>
    </xf>
    <xf numFmtId="0" fontId="19" fillId="43" borderId="20" xfId="0" applyFont="1" applyFill="1" applyBorder="1" applyAlignment="1">
      <alignment horizontal="center"/>
    </xf>
    <xf numFmtId="165" fontId="22" fillId="43" borderId="20" xfId="0" applyNumberFormat="1" applyFont="1" applyFill="1" applyBorder="1" applyAlignment="1">
      <alignment horizontal="center"/>
    </xf>
    <xf numFmtId="164" fontId="19" fillId="43" borderId="20" xfId="0" applyNumberFormat="1" applyFont="1" applyFill="1" applyBorder="1" applyAlignment="1">
      <alignment horizontal="right"/>
    </xf>
    <xf numFmtId="0" fontId="19" fillId="43" borderId="20" xfId="0" applyFont="1" applyFill="1" applyBorder="1" applyAlignment="1">
      <alignment horizontal="right"/>
    </xf>
    <xf numFmtId="0" fontId="0" fillId="45" borderId="0" xfId="0" applyFill="1"/>
    <xf numFmtId="22" fontId="0" fillId="45" borderId="0" xfId="0" applyNumberFormat="1" applyFill="1"/>
    <xf numFmtId="168" fontId="19" fillId="45" borderId="0" xfId="0" applyNumberFormat="1" applyFont="1" applyFill="1" applyAlignment="1">
      <alignment horizontal="right"/>
    </xf>
    <xf numFmtId="20" fontId="19" fillId="45" borderId="0" xfId="0" applyNumberFormat="1" applyFont="1" applyFill="1" applyAlignment="1">
      <alignment horizontal="right"/>
    </xf>
    <xf numFmtId="22" fontId="19" fillId="45" borderId="0" xfId="0" applyNumberFormat="1" applyFont="1" applyFill="1"/>
    <xf numFmtId="165" fontId="19" fillId="45" borderId="0" xfId="0" applyNumberFormat="1" applyFont="1" applyFill="1" applyAlignment="1">
      <alignment horizontal="center"/>
    </xf>
    <xf numFmtId="165" fontId="19" fillId="46" borderId="0" xfId="0" applyNumberFormat="1" applyFont="1" applyFill="1" applyAlignment="1">
      <alignment horizontal="center"/>
    </xf>
    <xf numFmtId="164" fontId="19" fillId="46" borderId="0" xfId="0" applyNumberFormat="1" applyFont="1" applyFill="1" applyAlignment="1">
      <alignment horizontal="center"/>
    </xf>
    <xf numFmtId="164" fontId="19" fillId="45" borderId="0" xfId="0" applyNumberFormat="1" applyFont="1" applyFill="1" applyAlignment="1">
      <alignment horizontal="center"/>
    </xf>
    <xf numFmtId="2" fontId="19" fillId="45" borderId="0" xfId="0" applyNumberFormat="1" applyFont="1" applyFill="1"/>
    <xf numFmtId="167" fontId="23" fillId="45" borderId="0" xfId="0" applyNumberFormat="1" applyFont="1" applyFill="1"/>
    <xf numFmtId="169" fontId="19" fillId="45" borderId="0" xfId="0" applyNumberFormat="1" applyFont="1" applyFill="1" applyAlignment="1">
      <alignment horizontal="center"/>
    </xf>
    <xf numFmtId="164" fontId="22" fillId="45" borderId="0" xfId="0" applyNumberFormat="1" applyFont="1" applyFill="1" applyAlignment="1">
      <alignment horizontal="center"/>
    </xf>
    <xf numFmtId="1" fontId="19" fillId="45" borderId="0" xfId="0" applyNumberFormat="1" applyFont="1" applyFill="1" applyAlignment="1">
      <alignment horizontal="center"/>
    </xf>
    <xf numFmtId="0" fontId="19" fillId="45" borderId="0" xfId="0" applyFont="1" applyFill="1" applyAlignment="1">
      <alignment horizontal="center"/>
    </xf>
    <xf numFmtId="165" fontId="22" fillId="45" borderId="0" xfId="0" applyNumberFormat="1" applyFont="1" applyFill="1" applyAlignment="1">
      <alignment horizontal="center"/>
    </xf>
    <xf numFmtId="164" fontId="19" fillId="45" borderId="0" xfId="0" applyNumberFormat="1" applyFont="1" applyFill="1" applyAlignment="1">
      <alignment horizontal="right"/>
    </xf>
    <xf numFmtId="0" fontId="19" fillId="45" borderId="0" xfId="0" applyFont="1" applyFill="1" applyAlignment="1">
      <alignment horizontal="right"/>
    </xf>
    <xf numFmtId="0" fontId="0" fillId="47" borderId="0" xfId="0" applyFill="1"/>
    <xf numFmtId="22" fontId="0" fillId="47" borderId="0" xfId="0" applyNumberFormat="1" applyFill="1"/>
    <xf numFmtId="168" fontId="19" fillId="47" borderId="0" xfId="0" applyNumberFormat="1" applyFont="1" applyFill="1" applyAlignment="1">
      <alignment horizontal="right"/>
    </xf>
    <xf numFmtId="20" fontId="19" fillId="47" borderId="0" xfId="0" applyNumberFormat="1" applyFont="1" applyFill="1" applyAlignment="1">
      <alignment horizontal="right"/>
    </xf>
    <xf numFmtId="22" fontId="19" fillId="47" borderId="0" xfId="0" applyNumberFormat="1" applyFont="1" applyFill="1"/>
    <xf numFmtId="165" fontId="19" fillId="47" borderId="0" xfId="0" applyNumberFormat="1" applyFont="1" applyFill="1" applyAlignment="1">
      <alignment horizontal="center"/>
    </xf>
    <xf numFmtId="165" fontId="19" fillId="48" borderId="0" xfId="0" applyNumberFormat="1" applyFont="1" applyFill="1" applyAlignment="1">
      <alignment horizontal="center"/>
    </xf>
    <xf numFmtId="164" fontId="19" fillId="48" borderId="0" xfId="0" applyNumberFormat="1" applyFont="1" applyFill="1" applyAlignment="1">
      <alignment horizontal="center"/>
    </xf>
    <xf numFmtId="164" fontId="19" fillId="47" borderId="0" xfId="0" applyNumberFormat="1" applyFont="1" applyFill="1" applyAlignment="1">
      <alignment horizontal="center"/>
    </xf>
    <xf numFmtId="2" fontId="19" fillId="47" borderId="0" xfId="0" applyNumberFormat="1" applyFont="1" applyFill="1"/>
    <xf numFmtId="167" fontId="23" fillId="47" borderId="0" xfId="0" applyNumberFormat="1" applyFont="1" applyFill="1"/>
    <xf numFmtId="169" fontId="19" fillId="47" borderId="0" xfId="0" applyNumberFormat="1" applyFont="1" applyFill="1" applyAlignment="1">
      <alignment horizontal="center"/>
    </xf>
    <xf numFmtId="164" fontId="22" fillId="47" borderId="0" xfId="0" applyNumberFormat="1" applyFont="1" applyFill="1" applyAlignment="1">
      <alignment horizontal="center"/>
    </xf>
    <xf numFmtId="1" fontId="19" fillId="47" borderId="0" xfId="0" applyNumberFormat="1" applyFont="1" applyFill="1" applyAlignment="1">
      <alignment horizontal="center"/>
    </xf>
    <xf numFmtId="0" fontId="19" fillId="47" borderId="0" xfId="0" applyFont="1" applyFill="1" applyAlignment="1">
      <alignment horizontal="center"/>
    </xf>
    <xf numFmtId="165" fontId="22" fillId="47" borderId="0" xfId="0" applyNumberFormat="1" applyFont="1" applyFill="1" applyAlignment="1">
      <alignment horizontal="center"/>
    </xf>
    <xf numFmtId="164" fontId="19" fillId="47" borderId="0" xfId="0" applyNumberFormat="1" applyFont="1" applyFill="1" applyAlignment="1">
      <alignment horizontal="right"/>
    </xf>
    <xf numFmtId="0" fontId="19" fillId="47" borderId="0" xfId="0" applyFont="1" applyFill="1" applyAlignment="1">
      <alignment horizontal="right"/>
    </xf>
    <xf numFmtId="168" fontId="19" fillId="47" borderId="20" xfId="0" applyNumberFormat="1" applyFont="1" applyFill="1" applyBorder="1" applyAlignment="1">
      <alignment horizontal="right"/>
    </xf>
    <xf numFmtId="20" fontId="19" fillId="47" borderId="20" xfId="0" applyNumberFormat="1" applyFont="1" applyFill="1" applyBorder="1" applyAlignment="1">
      <alignment horizontal="right"/>
    </xf>
    <xf numFmtId="22" fontId="19" fillId="47" borderId="20" xfId="0" applyNumberFormat="1" applyFont="1" applyFill="1" applyBorder="1"/>
    <xf numFmtId="0" fontId="0" fillId="47" borderId="20" xfId="0" applyFill="1" applyBorder="1"/>
    <xf numFmtId="165" fontId="19" fillId="47" borderId="20" xfId="0" applyNumberFormat="1" applyFont="1" applyFill="1" applyBorder="1" applyAlignment="1">
      <alignment horizontal="center"/>
    </xf>
    <xf numFmtId="165" fontId="19" fillId="48" borderId="20" xfId="0" applyNumberFormat="1" applyFont="1" applyFill="1" applyBorder="1" applyAlignment="1">
      <alignment horizontal="center"/>
    </xf>
    <xf numFmtId="164" fontId="19" fillId="48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center"/>
    </xf>
    <xf numFmtId="2" fontId="19" fillId="47" borderId="20" xfId="0" applyNumberFormat="1" applyFont="1" applyFill="1" applyBorder="1"/>
    <xf numFmtId="167" fontId="23" fillId="47" borderId="20" xfId="0" applyNumberFormat="1" applyFont="1" applyFill="1" applyBorder="1"/>
    <xf numFmtId="169" fontId="19" fillId="47" borderId="20" xfId="0" applyNumberFormat="1" applyFont="1" applyFill="1" applyBorder="1" applyAlignment="1">
      <alignment horizontal="center"/>
    </xf>
    <xf numFmtId="164" fontId="22" fillId="47" borderId="20" xfId="0" applyNumberFormat="1" applyFont="1" applyFill="1" applyBorder="1" applyAlignment="1">
      <alignment horizontal="center"/>
    </xf>
    <xf numFmtId="1" fontId="19" fillId="47" borderId="20" xfId="0" applyNumberFormat="1" applyFont="1" applyFill="1" applyBorder="1" applyAlignment="1">
      <alignment horizontal="center"/>
    </xf>
    <xf numFmtId="0" fontId="19" fillId="47" borderId="20" xfId="0" applyFont="1" applyFill="1" applyBorder="1" applyAlignment="1">
      <alignment horizontal="center"/>
    </xf>
    <xf numFmtId="165" fontId="22" fillId="47" borderId="20" xfId="0" applyNumberFormat="1" applyFont="1" applyFill="1" applyBorder="1" applyAlignment="1">
      <alignment horizontal="center"/>
    </xf>
    <xf numFmtId="164" fontId="19" fillId="47" borderId="20" xfId="0" applyNumberFormat="1" applyFont="1" applyFill="1" applyBorder="1" applyAlignment="1">
      <alignment horizontal="right"/>
    </xf>
    <xf numFmtId="0" fontId="19" fillId="47" borderId="20" xfId="0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3" fillId="34" borderId="0" xfId="0" applyNumberFormat="1" applyFont="1" applyFill="1" applyAlignment="1">
      <alignment horizontal="center" wrapText="1"/>
    </xf>
    <xf numFmtId="164" fontId="23" fillId="34" borderId="0" xfId="0" applyNumberFormat="1" applyFont="1" applyFill="1" applyAlignment="1">
      <alignment horizontal="center"/>
    </xf>
    <xf numFmtId="1" fontId="23" fillId="0" borderId="0" xfId="0" applyNumberFormat="1" applyFont="1" applyAlignment="1">
      <alignment horizontal="center"/>
    </xf>
    <xf numFmtId="169" fontId="23" fillId="0" borderId="0" xfId="0" applyNumberFormat="1" applyFont="1" applyAlignment="1">
      <alignment horizontal="center"/>
    </xf>
    <xf numFmtId="168" fontId="19" fillId="43" borderId="0" xfId="0" applyNumberFormat="1" applyFont="1" applyFill="1" applyAlignment="1">
      <alignment horizontal="right"/>
    </xf>
    <xf numFmtId="20" fontId="19" fillId="43" borderId="0" xfId="0" applyNumberFormat="1" applyFont="1" applyFill="1" applyAlignment="1">
      <alignment horizontal="right"/>
    </xf>
    <xf numFmtId="22" fontId="19" fillId="43" borderId="0" xfId="0" applyNumberFormat="1" applyFont="1" applyFill="1"/>
    <xf numFmtId="165" fontId="19" fillId="43" borderId="0" xfId="0" applyNumberFormat="1" applyFont="1" applyFill="1" applyAlignment="1">
      <alignment horizontal="center"/>
    </xf>
    <xf numFmtId="165" fontId="19" fillId="44" borderId="0" xfId="0" applyNumberFormat="1" applyFont="1" applyFill="1" applyAlignment="1">
      <alignment horizontal="center"/>
    </xf>
    <xf numFmtId="164" fontId="19" fillId="44" borderId="0" xfId="0" applyNumberFormat="1" applyFont="1" applyFill="1" applyAlignment="1">
      <alignment horizontal="center"/>
    </xf>
    <xf numFmtId="164" fontId="19" fillId="43" borderId="0" xfId="0" applyNumberFormat="1" applyFont="1" applyFill="1" applyAlignment="1">
      <alignment horizontal="center"/>
    </xf>
    <xf numFmtId="2" fontId="19" fillId="43" borderId="0" xfId="0" applyNumberFormat="1" applyFont="1" applyFill="1"/>
    <xf numFmtId="167" fontId="23" fillId="43" borderId="0" xfId="0" applyNumberFormat="1" applyFont="1" applyFill="1"/>
    <xf numFmtId="169" fontId="19" fillId="43" borderId="0" xfId="0" applyNumberFormat="1" applyFont="1" applyFill="1" applyAlignment="1">
      <alignment horizontal="center"/>
    </xf>
    <xf numFmtId="164" fontId="22" fillId="43" borderId="0" xfId="0" applyNumberFormat="1" applyFont="1" applyFill="1" applyAlignment="1">
      <alignment horizontal="center"/>
    </xf>
    <xf numFmtId="1" fontId="19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center"/>
    </xf>
    <xf numFmtId="165" fontId="22" fillId="43" borderId="0" xfId="0" applyNumberFormat="1" applyFont="1" applyFill="1" applyAlignment="1">
      <alignment horizontal="center"/>
    </xf>
    <xf numFmtId="0" fontId="19" fillId="43" borderId="0" xfId="0" applyFont="1" applyFill="1" applyAlignment="1">
      <alignment horizontal="right"/>
    </xf>
    <xf numFmtId="0" fontId="0" fillId="49" borderId="0" xfId="0" applyFill="1"/>
    <xf numFmtId="22" fontId="0" fillId="49" borderId="0" xfId="0" applyNumberFormat="1" applyFill="1"/>
    <xf numFmtId="168" fontId="19" fillId="49" borderId="0" xfId="0" applyNumberFormat="1" applyFont="1" applyFill="1" applyAlignment="1">
      <alignment horizontal="right"/>
    </xf>
    <xf numFmtId="20" fontId="19" fillId="49" borderId="0" xfId="0" applyNumberFormat="1" applyFont="1" applyFill="1" applyAlignment="1">
      <alignment horizontal="right"/>
    </xf>
    <xf numFmtId="22" fontId="19" fillId="49" borderId="0" xfId="0" applyNumberFormat="1" applyFont="1" applyFill="1"/>
    <xf numFmtId="165" fontId="19" fillId="49" borderId="0" xfId="0" applyNumberFormat="1" applyFont="1" applyFill="1" applyAlignment="1">
      <alignment horizontal="center"/>
    </xf>
    <xf numFmtId="165" fontId="19" fillId="50" borderId="0" xfId="0" applyNumberFormat="1" applyFont="1" applyFill="1" applyAlignment="1">
      <alignment horizontal="center"/>
    </xf>
    <xf numFmtId="164" fontId="19" fillId="50" borderId="0" xfId="0" applyNumberFormat="1" applyFont="1" applyFill="1" applyAlignment="1">
      <alignment horizontal="center"/>
    </xf>
    <xf numFmtId="164" fontId="19" fillId="49" borderId="0" xfId="0" applyNumberFormat="1" applyFont="1" applyFill="1" applyAlignment="1">
      <alignment horizontal="center"/>
    </xf>
    <xf numFmtId="2" fontId="19" fillId="49" borderId="0" xfId="0" applyNumberFormat="1" applyFont="1" applyFill="1"/>
    <xf numFmtId="167" fontId="23" fillId="49" borderId="0" xfId="0" applyNumberFormat="1" applyFont="1" applyFill="1"/>
    <xf numFmtId="169" fontId="19" fillId="49" borderId="0" xfId="0" applyNumberFormat="1" applyFont="1" applyFill="1" applyAlignment="1">
      <alignment horizontal="center"/>
    </xf>
    <xf numFmtId="164" fontId="22" fillId="49" borderId="0" xfId="0" applyNumberFormat="1" applyFont="1" applyFill="1" applyAlignment="1">
      <alignment horizontal="center"/>
    </xf>
    <xf numFmtId="1" fontId="19" fillId="49" borderId="0" xfId="0" applyNumberFormat="1" applyFont="1" applyFill="1" applyAlignment="1">
      <alignment horizontal="center"/>
    </xf>
    <xf numFmtId="0" fontId="19" fillId="49" borderId="0" xfId="0" applyFont="1" applyFill="1" applyAlignment="1">
      <alignment horizontal="center"/>
    </xf>
    <xf numFmtId="165" fontId="22" fillId="49" borderId="0" xfId="0" applyNumberFormat="1" applyFont="1" applyFill="1" applyAlignment="1">
      <alignment horizontal="center"/>
    </xf>
    <xf numFmtId="164" fontId="19" fillId="49" borderId="0" xfId="0" applyNumberFormat="1" applyFont="1" applyFill="1" applyAlignment="1">
      <alignment horizontal="right"/>
    </xf>
    <xf numFmtId="0" fontId="19" fillId="49" borderId="0" xfId="0" applyFont="1" applyFill="1" applyAlignment="1">
      <alignment horizontal="right"/>
    </xf>
    <xf numFmtId="168" fontId="19" fillId="49" borderId="20" xfId="0" applyNumberFormat="1" applyFont="1" applyFill="1" applyBorder="1" applyAlignment="1">
      <alignment horizontal="right"/>
    </xf>
    <xf numFmtId="20" fontId="19" fillId="49" borderId="20" xfId="0" applyNumberFormat="1" applyFont="1" applyFill="1" applyBorder="1" applyAlignment="1">
      <alignment horizontal="right"/>
    </xf>
    <xf numFmtId="22" fontId="19" fillId="49" borderId="20" xfId="0" applyNumberFormat="1" applyFont="1" applyFill="1" applyBorder="1"/>
    <xf numFmtId="0" fontId="0" fillId="49" borderId="20" xfId="0" applyFill="1" applyBorder="1"/>
    <xf numFmtId="165" fontId="19" fillId="49" borderId="20" xfId="0" applyNumberFormat="1" applyFont="1" applyFill="1" applyBorder="1" applyAlignment="1">
      <alignment horizontal="center"/>
    </xf>
    <xf numFmtId="165" fontId="19" fillId="50" borderId="20" xfId="0" applyNumberFormat="1" applyFont="1" applyFill="1" applyBorder="1" applyAlignment="1">
      <alignment horizontal="center"/>
    </xf>
    <xf numFmtId="164" fontId="19" fillId="50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center"/>
    </xf>
    <xf numFmtId="2" fontId="19" fillId="49" borderId="20" xfId="0" applyNumberFormat="1" applyFont="1" applyFill="1" applyBorder="1"/>
    <xf numFmtId="167" fontId="23" fillId="49" borderId="20" xfId="0" applyNumberFormat="1" applyFont="1" applyFill="1" applyBorder="1"/>
    <xf numFmtId="169" fontId="19" fillId="49" borderId="20" xfId="0" applyNumberFormat="1" applyFont="1" applyFill="1" applyBorder="1" applyAlignment="1">
      <alignment horizontal="center"/>
    </xf>
    <xf numFmtId="164" fontId="22" fillId="49" borderId="20" xfId="0" applyNumberFormat="1" applyFont="1" applyFill="1" applyBorder="1" applyAlignment="1">
      <alignment horizontal="center"/>
    </xf>
    <xf numFmtId="1" fontId="19" fillId="49" borderId="20" xfId="0" applyNumberFormat="1" applyFont="1" applyFill="1" applyBorder="1" applyAlignment="1">
      <alignment horizontal="center"/>
    </xf>
    <xf numFmtId="0" fontId="19" fillId="49" borderId="20" xfId="0" applyFont="1" applyFill="1" applyBorder="1" applyAlignment="1">
      <alignment horizontal="center"/>
    </xf>
    <xf numFmtId="165" fontId="22" fillId="49" borderId="20" xfId="0" applyNumberFormat="1" applyFont="1" applyFill="1" applyBorder="1" applyAlignment="1">
      <alignment horizontal="center"/>
    </xf>
    <xf numFmtId="164" fontId="19" fillId="49" borderId="20" xfId="0" applyNumberFormat="1" applyFont="1" applyFill="1" applyBorder="1" applyAlignment="1">
      <alignment horizontal="right"/>
    </xf>
    <xf numFmtId="0" fontId="19" fillId="49" borderId="20" xfId="0" applyFont="1" applyFill="1" applyBorder="1" applyAlignment="1">
      <alignment horizontal="right"/>
    </xf>
    <xf numFmtId="0" fontId="0" fillId="51" borderId="0" xfId="0" applyFill="1"/>
    <xf numFmtId="22" fontId="0" fillId="51" borderId="0" xfId="0" applyNumberFormat="1" applyFill="1"/>
    <xf numFmtId="168" fontId="19" fillId="51" borderId="20" xfId="0" applyNumberFormat="1" applyFont="1" applyFill="1" applyBorder="1" applyAlignment="1">
      <alignment horizontal="right"/>
    </xf>
    <xf numFmtId="20" fontId="19" fillId="51" borderId="20" xfId="0" applyNumberFormat="1" applyFont="1" applyFill="1" applyBorder="1" applyAlignment="1">
      <alignment horizontal="right"/>
    </xf>
    <xf numFmtId="22" fontId="19" fillId="51" borderId="20" xfId="0" applyNumberFormat="1" applyFont="1" applyFill="1" applyBorder="1"/>
    <xf numFmtId="0" fontId="0" fillId="51" borderId="20" xfId="0" applyFill="1" applyBorder="1"/>
    <xf numFmtId="165" fontId="19" fillId="51" borderId="20" xfId="0" applyNumberFormat="1" applyFont="1" applyFill="1" applyBorder="1" applyAlignment="1">
      <alignment horizontal="center"/>
    </xf>
    <xf numFmtId="165" fontId="19" fillId="52" borderId="20" xfId="0" applyNumberFormat="1" applyFont="1" applyFill="1" applyBorder="1" applyAlignment="1">
      <alignment horizontal="center"/>
    </xf>
    <xf numFmtId="164" fontId="19" fillId="52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center"/>
    </xf>
    <xf numFmtId="2" fontId="19" fillId="51" borderId="20" xfId="0" applyNumberFormat="1" applyFont="1" applyFill="1" applyBorder="1"/>
    <xf numFmtId="167" fontId="23" fillId="51" borderId="20" xfId="0" applyNumberFormat="1" applyFont="1" applyFill="1" applyBorder="1"/>
    <xf numFmtId="169" fontId="19" fillId="51" borderId="20" xfId="0" applyNumberFormat="1" applyFont="1" applyFill="1" applyBorder="1" applyAlignment="1">
      <alignment horizontal="center"/>
    </xf>
    <xf numFmtId="164" fontId="22" fillId="51" borderId="20" xfId="0" applyNumberFormat="1" applyFont="1" applyFill="1" applyBorder="1" applyAlignment="1">
      <alignment horizontal="center"/>
    </xf>
    <xf numFmtId="1" fontId="19" fillId="51" borderId="20" xfId="0" applyNumberFormat="1" applyFont="1" applyFill="1" applyBorder="1" applyAlignment="1">
      <alignment horizontal="center"/>
    </xf>
    <xf numFmtId="0" fontId="19" fillId="51" borderId="20" xfId="0" applyFont="1" applyFill="1" applyBorder="1" applyAlignment="1">
      <alignment horizontal="center"/>
    </xf>
    <xf numFmtId="165" fontId="22" fillId="51" borderId="20" xfId="0" applyNumberFormat="1" applyFont="1" applyFill="1" applyBorder="1" applyAlignment="1">
      <alignment horizontal="center"/>
    </xf>
    <xf numFmtId="164" fontId="19" fillId="51" borderId="20" xfId="0" applyNumberFormat="1" applyFont="1" applyFill="1" applyBorder="1" applyAlignment="1">
      <alignment horizontal="right"/>
    </xf>
    <xf numFmtId="0" fontId="19" fillId="51" borderId="20" xfId="0" applyFont="1" applyFill="1" applyBorder="1" applyAlignment="1">
      <alignment horizontal="right"/>
    </xf>
    <xf numFmtId="168" fontId="19" fillId="51" borderId="0" xfId="0" applyNumberFormat="1" applyFont="1" applyFill="1" applyAlignment="1">
      <alignment horizontal="right"/>
    </xf>
    <xf numFmtId="20" fontId="19" fillId="51" borderId="0" xfId="0" applyNumberFormat="1" applyFont="1" applyFill="1" applyAlignment="1">
      <alignment horizontal="right"/>
    </xf>
    <xf numFmtId="22" fontId="19" fillId="51" borderId="0" xfId="0" applyNumberFormat="1" applyFont="1" applyFill="1"/>
    <xf numFmtId="165" fontId="19" fillId="51" borderId="0" xfId="0" applyNumberFormat="1" applyFont="1" applyFill="1" applyAlignment="1">
      <alignment horizontal="center"/>
    </xf>
    <xf numFmtId="165" fontId="19" fillId="52" borderId="0" xfId="0" applyNumberFormat="1" applyFont="1" applyFill="1" applyAlignment="1">
      <alignment horizontal="center"/>
    </xf>
    <xf numFmtId="164" fontId="19" fillId="52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center"/>
    </xf>
    <xf numFmtId="2" fontId="19" fillId="51" borderId="0" xfId="0" applyNumberFormat="1" applyFont="1" applyFill="1"/>
    <xf numFmtId="167" fontId="23" fillId="51" borderId="0" xfId="0" applyNumberFormat="1" applyFont="1" applyFill="1"/>
    <xf numFmtId="169" fontId="19" fillId="51" borderId="0" xfId="0" applyNumberFormat="1" applyFont="1" applyFill="1" applyAlignment="1">
      <alignment horizontal="center"/>
    </xf>
    <xf numFmtId="164" fontId="22" fillId="51" borderId="0" xfId="0" applyNumberFormat="1" applyFont="1" applyFill="1" applyAlignment="1">
      <alignment horizontal="center"/>
    </xf>
    <xf numFmtId="1" fontId="19" fillId="51" borderId="0" xfId="0" applyNumberFormat="1" applyFont="1" applyFill="1" applyAlignment="1">
      <alignment horizontal="center"/>
    </xf>
    <xf numFmtId="0" fontId="19" fillId="51" borderId="0" xfId="0" applyFont="1" applyFill="1" applyAlignment="1">
      <alignment horizontal="center"/>
    </xf>
    <xf numFmtId="165" fontId="22" fillId="51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right"/>
    </xf>
    <xf numFmtId="0" fontId="19" fillId="51" borderId="0" xfId="0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66"/>
      <color rgb="FFFFCC99"/>
      <color rgb="FFFF9999"/>
      <color rgb="FFFFCCCC"/>
      <color rgb="FFCC99FF"/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marker>
            <c:symbol val="diamond"/>
            <c:size val="6"/>
          </c:marker>
          <c:xVal>
            <c:numRef>
              <c:f>Processing!$AC$33:$AC$35</c:f>
              <c:numCache>
                <c:formatCode>0.0</c:formatCode>
                <c:ptCount val="3"/>
                <c:pt idx="0">
                  <c:v>2314.4195436666669</c:v>
                </c:pt>
                <c:pt idx="1">
                  <c:v>2895.1606663333332</c:v>
                </c:pt>
                <c:pt idx="2">
                  <c:v>3477.1208913333335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70E-9120-B98F5C6E997A}"/>
            </c:ext>
          </c:extLst>
        </c:ser>
        <c:ser>
          <c:idx val="1"/>
          <c:order val="1"/>
          <c:tx>
            <c:v>CRM2</c:v>
          </c:tx>
          <c:xVal>
            <c:numRef>
              <c:f>Processing!$AD$33:$AD$35</c:f>
              <c:numCache>
                <c:formatCode>0.0</c:formatCode>
                <c:ptCount val="3"/>
                <c:pt idx="0">
                  <c:v>2361.9684366666665</c:v>
                </c:pt>
                <c:pt idx="1">
                  <c:v>2941.8187806666665</c:v>
                </c:pt>
                <c:pt idx="2">
                  <c:v>3525.379499666667</c:v>
                </c:pt>
              </c:numCache>
            </c:numRef>
          </c:xVal>
          <c:yVal>
            <c:numRef>
              <c:f>Processing!$AB$33:$AB$35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B-470E-9120-B98F5C6E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93C5-5376-4447-B3F2-C5D7C8F6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3595F-9D09-4B4B-BA91-64A3DEF49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97DFB4A-AAA9-45C7-953C-785C0BF9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9"/>
  <sheetViews>
    <sheetView tabSelected="1" workbookViewId="0">
      <selection activeCell="A12" sqref="A12:Q30"/>
    </sheetView>
  </sheetViews>
  <sheetFormatPr defaultRowHeight="14.4" x14ac:dyDescent="0.3"/>
  <cols>
    <col min="3" max="3" width="13.6640625" customWidth="1"/>
    <col min="6" max="6" width="25.6640625" customWidth="1"/>
  </cols>
  <sheetData>
    <row r="1" spans="1:30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 x14ac:dyDescent="0.3">
      <c r="A2" t="s">
        <v>96</v>
      </c>
      <c r="B2" t="s">
        <v>97</v>
      </c>
      <c r="C2" t="s">
        <v>136</v>
      </c>
      <c r="D2" t="s">
        <v>98</v>
      </c>
      <c r="E2">
        <v>0.8</v>
      </c>
      <c r="F2" s="124">
        <v>45460.406319444446</v>
      </c>
      <c r="G2">
        <v>1</v>
      </c>
      <c r="H2">
        <v>55.000300000000003</v>
      </c>
      <c r="I2">
        <v>8.8890130000000003</v>
      </c>
      <c r="J2">
        <v>2.7197149999999999</v>
      </c>
      <c r="K2">
        <v>3.457722</v>
      </c>
      <c r="L2">
        <v>229.96184</v>
      </c>
      <c r="M2">
        <v>62.997121999999997</v>
      </c>
      <c r="N2">
        <v>2443.5986170000001</v>
      </c>
      <c r="O2">
        <v>2443.5986170000001</v>
      </c>
      <c r="P2">
        <v>496.33895000000001</v>
      </c>
      <c r="Q2" t="s">
        <v>99</v>
      </c>
      <c r="S2">
        <v>0.09</v>
      </c>
      <c r="T2">
        <v>10</v>
      </c>
      <c r="U2">
        <v>10</v>
      </c>
      <c r="V2">
        <v>0.75</v>
      </c>
      <c r="W2">
        <v>0.8</v>
      </c>
      <c r="X2">
        <v>0.8</v>
      </c>
      <c r="Y2">
        <v>1500</v>
      </c>
      <c r="Z2" t="s">
        <v>100</v>
      </c>
      <c r="AA2">
        <v>0.8</v>
      </c>
      <c r="AB2" t="s">
        <v>101</v>
      </c>
      <c r="AC2" t="s">
        <v>102</v>
      </c>
      <c r="AD2">
        <v>250</v>
      </c>
    </row>
    <row r="3" spans="1:30" x14ac:dyDescent="0.3">
      <c r="A3" t="s">
        <v>138</v>
      </c>
      <c r="B3" t="s">
        <v>103</v>
      </c>
      <c r="C3" t="s">
        <v>137</v>
      </c>
      <c r="D3" t="s">
        <v>98</v>
      </c>
      <c r="E3">
        <v>1.2</v>
      </c>
      <c r="F3" s="124">
        <v>45460.428900462961</v>
      </c>
      <c r="G3">
        <v>2</v>
      </c>
      <c r="H3">
        <v>55.000300000000003</v>
      </c>
      <c r="I3">
        <v>9.2003909999999998</v>
      </c>
      <c r="J3">
        <v>1.831183</v>
      </c>
      <c r="K3">
        <v>2.5730729999999999</v>
      </c>
      <c r="L3">
        <v>179.57896</v>
      </c>
      <c r="M3">
        <v>66.997124999999997</v>
      </c>
      <c r="N3">
        <v>2313.3186249999999</v>
      </c>
      <c r="O3">
        <v>2314.4195439999999</v>
      </c>
      <c r="P3">
        <v>304.04601000000002</v>
      </c>
      <c r="Q3" t="s">
        <v>99</v>
      </c>
      <c r="S3">
        <v>0.09</v>
      </c>
      <c r="T3">
        <v>10</v>
      </c>
      <c r="U3">
        <v>10</v>
      </c>
      <c r="V3">
        <v>0.75</v>
      </c>
      <c r="W3">
        <v>0.8</v>
      </c>
      <c r="X3">
        <v>0.8</v>
      </c>
      <c r="Y3">
        <v>1500</v>
      </c>
      <c r="Z3" t="s">
        <v>100</v>
      </c>
      <c r="AA3">
        <v>0.8</v>
      </c>
      <c r="AB3" t="s">
        <v>101</v>
      </c>
      <c r="AC3" t="s">
        <v>102</v>
      </c>
      <c r="AD3">
        <v>250</v>
      </c>
    </row>
    <row r="4" spans="1:30" x14ac:dyDescent="0.3">
      <c r="A4" t="s">
        <v>139</v>
      </c>
      <c r="B4" t="s">
        <v>103</v>
      </c>
      <c r="C4" t="s">
        <v>137</v>
      </c>
      <c r="D4" t="s">
        <v>98</v>
      </c>
      <c r="E4">
        <v>1.2</v>
      </c>
      <c r="F4" s="124">
        <v>45460.431747685187</v>
      </c>
      <c r="G4">
        <v>2</v>
      </c>
      <c r="H4">
        <v>55.000300000000003</v>
      </c>
      <c r="I4">
        <v>8.8760250000000003</v>
      </c>
      <c r="J4">
        <v>1.8130539999999999</v>
      </c>
      <c r="K4">
        <v>2.6013069999999998</v>
      </c>
      <c r="L4">
        <v>182.70591999999999</v>
      </c>
      <c r="M4">
        <v>66.997135999999998</v>
      </c>
      <c r="N4">
        <v>2314.3652780000002</v>
      </c>
      <c r="O4">
        <v>2314.4195439999999</v>
      </c>
      <c r="P4">
        <v>304.04601000000002</v>
      </c>
      <c r="Q4" t="s">
        <v>99</v>
      </c>
      <c r="S4">
        <v>0.09</v>
      </c>
      <c r="T4">
        <v>10</v>
      </c>
      <c r="U4">
        <v>10</v>
      </c>
      <c r="V4">
        <v>0.75</v>
      </c>
      <c r="W4">
        <v>0.8</v>
      </c>
      <c r="X4">
        <v>0.8</v>
      </c>
      <c r="Y4">
        <v>1500</v>
      </c>
      <c r="Z4" t="s">
        <v>100</v>
      </c>
      <c r="AA4">
        <v>0.8</v>
      </c>
      <c r="AB4" t="s">
        <v>101</v>
      </c>
      <c r="AC4" t="s">
        <v>102</v>
      </c>
      <c r="AD4">
        <v>250</v>
      </c>
    </row>
    <row r="5" spans="1:30" x14ac:dyDescent="0.3">
      <c r="A5" t="s">
        <v>140</v>
      </c>
      <c r="B5" t="s">
        <v>103</v>
      </c>
      <c r="C5" t="s">
        <v>137</v>
      </c>
      <c r="D5" t="s">
        <v>98</v>
      </c>
      <c r="E5">
        <v>1.2</v>
      </c>
      <c r="F5" s="124">
        <v>45460.434583333335</v>
      </c>
      <c r="G5">
        <v>2</v>
      </c>
      <c r="H5">
        <v>55.000300000000003</v>
      </c>
      <c r="I5">
        <v>8.77013</v>
      </c>
      <c r="J5">
        <v>1.8040620000000001</v>
      </c>
      <c r="K5">
        <v>2.5331869999999999</v>
      </c>
      <c r="L5">
        <v>182.86321000000001</v>
      </c>
      <c r="M5">
        <v>66.997127000000006</v>
      </c>
      <c r="N5">
        <v>2315.5747280000001</v>
      </c>
      <c r="O5">
        <v>2314.4195439999999</v>
      </c>
      <c r="P5">
        <v>304.04601000000002</v>
      </c>
      <c r="Q5" t="s">
        <v>99</v>
      </c>
      <c r="S5">
        <v>0.09</v>
      </c>
      <c r="T5">
        <v>10</v>
      </c>
      <c r="U5">
        <v>10</v>
      </c>
      <c r="V5">
        <v>0.75</v>
      </c>
      <c r="W5">
        <v>0.8</v>
      </c>
      <c r="X5">
        <v>0.8</v>
      </c>
      <c r="Y5">
        <v>1500</v>
      </c>
      <c r="Z5" t="s">
        <v>100</v>
      </c>
      <c r="AA5">
        <v>0.8</v>
      </c>
      <c r="AB5" t="s">
        <v>101</v>
      </c>
      <c r="AC5" t="s">
        <v>102</v>
      </c>
      <c r="AD5">
        <v>250</v>
      </c>
    </row>
    <row r="6" spans="1:30" x14ac:dyDescent="0.3">
      <c r="A6" t="s">
        <v>142</v>
      </c>
      <c r="B6" t="s">
        <v>104</v>
      </c>
      <c r="C6" t="s">
        <v>141</v>
      </c>
      <c r="D6" t="s">
        <v>98</v>
      </c>
      <c r="E6">
        <v>1.5</v>
      </c>
      <c r="F6" s="124">
        <v>45460.440428240741</v>
      </c>
      <c r="G6">
        <v>1</v>
      </c>
      <c r="H6">
        <v>55.000999999999998</v>
      </c>
      <c r="I6">
        <v>9.0059520000000006</v>
      </c>
      <c r="J6">
        <v>1.800244</v>
      </c>
      <c r="K6">
        <v>2.5648309999999999</v>
      </c>
      <c r="L6">
        <v>200.84746000000001</v>
      </c>
      <c r="M6">
        <v>70.996808999999999</v>
      </c>
      <c r="N6">
        <v>2895.087309</v>
      </c>
      <c r="O6">
        <v>2895.1606660000002</v>
      </c>
      <c r="P6">
        <v>304.04601000000002</v>
      </c>
      <c r="Q6" t="s">
        <v>99</v>
      </c>
      <c r="S6">
        <v>0.09</v>
      </c>
      <c r="T6">
        <v>10</v>
      </c>
      <c r="U6">
        <v>10</v>
      </c>
      <c r="V6">
        <v>0.75</v>
      </c>
      <c r="W6">
        <v>0.8</v>
      </c>
      <c r="X6">
        <v>0.8</v>
      </c>
      <c r="Y6">
        <v>1500</v>
      </c>
      <c r="Z6" t="s">
        <v>100</v>
      </c>
      <c r="AA6">
        <v>0.8</v>
      </c>
      <c r="AB6" t="s">
        <v>101</v>
      </c>
      <c r="AC6" t="s">
        <v>102</v>
      </c>
      <c r="AD6">
        <v>250</v>
      </c>
    </row>
    <row r="7" spans="1:30" x14ac:dyDescent="0.3">
      <c r="A7" t="s">
        <v>143</v>
      </c>
      <c r="B7" t="s">
        <v>104</v>
      </c>
      <c r="C7" t="s">
        <v>141</v>
      </c>
      <c r="D7" t="s">
        <v>98</v>
      </c>
      <c r="E7">
        <v>1.5</v>
      </c>
      <c r="F7" s="124">
        <v>45460.443414351852</v>
      </c>
      <c r="G7">
        <v>1</v>
      </c>
      <c r="H7">
        <v>55.000999999999998</v>
      </c>
      <c r="I7">
        <v>8.9586640000000006</v>
      </c>
      <c r="J7">
        <v>1.8064389999999999</v>
      </c>
      <c r="K7">
        <v>2.5810979999999999</v>
      </c>
      <c r="L7">
        <v>205.28145000000001</v>
      </c>
      <c r="M7">
        <v>70.997123999999999</v>
      </c>
      <c r="N7">
        <v>2894.571383</v>
      </c>
      <c r="O7">
        <v>2895.1606660000002</v>
      </c>
      <c r="P7">
        <v>304.04601000000002</v>
      </c>
      <c r="Q7" t="s">
        <v>99</v>
      </c>
      <c r="S7">
        <v>0.09</v>
      </c>
      <c r="T7">
        <v>10</v>
      </c>
      <c r="U7">
        <v>10</v>
      </c>
      <c r="V7">
        <v>0.75</v>
      </c>
      <c r="W7">
        <v>0.8</v>
      </c>
      <c r="X7">
        <v>0.8</v>
      </c>
      <c r="Y7">
        <v>1500</v>
      </c>
      <c r="Z7" t="s">
        <v>100</v>
      </c>
      <c r="AA7">
        <v>0.8</v>
      </c>
      <c r="AB7" t="s">
        <v>101</v>
      </c>
      <c r="AC7" t="s">
        <v>102</v>
      </c>
      <c r="AD7">
        <v>250</v>
      </c>
    </row>
    <row r="8" spans="1:30" x14ac:dyDescent="0.3">
      <c r="A8" t="s">
        <v>144</v>
      </c>
      <c r="B8" t="s">
        <v>104</v>
      </c>
      <c r="C8" t="s">
        <v>141</v>
      </c>
      <c r="D8" t="s">
        <v>98</v>
      </c>
      <c r="E8">
        <v>1.5</v>
      </c>
      <c r="F8" s="124">
        <v>45460.446377314816</v>
      </c>
      <c r="G8">
        <v>1</v>
      </c>
      <c r="H8">
        <v>55.000999999999998</v>
      </c>
      <c r="I8">
        <v>8.7126979999999996</v>
      </c>
      <c r="J8">
        <v>1.861065</v>
      </c>
      <c r="K8">
        <v>2.5996950000000001</v>
      </c>
      <c r="L8">
        <v>205.13691</v>
      </c>
      <c r="M8">
        <v>70.997133000000005</v>
      </c>
      <c r="N8">
        <v>2895.8233070000001</v>
      </c>
      <c r="O8">
        <v>2895.1606660000002</v>
      </c>
      <c r="P8">
        <v>304.04601000000002</v>
      </c>
      <c r="Q8" t="s">
        <v>99</v>
      </c>
      <c r="S8">
        <v>0.09</v>
      </c>
      <c r="T8">
        <v>10</v>
      </c>
      <c r="U8">
        <v>10</v>
      </c>
      <c r="V8">
        <v>0.75</v>
      </c>
      <c r="W8">
        <v>0.8</v>
      </c>
      <c r="X8">
        <v>0.8</v>
      </c>
      <c r="Y8">
        <v>1500</v>
      </c>
      <c r="Z8" t="s">
        <v>100</v>
      </c>
      <c r="AA8">
        <v>0.8</v>
      </c>
      <c r="AB8" t="s">
        <v>101</v>
      </c>
      <c r="AC8" t="s">
        <v>102</v>
      </c>
      <c r="AD8">
        <v>250</v>
      </c>
    </row>
    <row r="9" spans="1:30" x14ac:dyDescent="0.3">
      <c r="A9" t="s">
        <v>145</v>
      </c>
      <c r="B9" t="s">
        <v>105</v>
      </c>
      <c r="C9" t="s">
        <v>146</v>
      </c>
      <c r="D9" t="s">
        <v>98</v>
      </c>
      <c r="E9">
        <v>1.8</v>
      </c>
      <c r="F9" s="124">
        <v>45460.44939814815</v>
      </c>
      <c r="G9">
        <v>1</v>
      </c>
      <c r="H9">
        <v>55.000999999999998</v>
      </c>
      <c r="I9">
        <v>8.5308820000000001</v>
      </c>
      <c r="J9">
        <v>1.8297600000000001</v>
      </c>
      <c r="K9">
        <v>2.5883889999999998</v>
      </c>
      <c r="L9">
        <v>224.51183</v>
      </c>
      <c r="M9">
        <v>75.996809999999996</v>
      </c>
      <c r="N9">
        <v>3476.402016</v>
      </c>
      <c r="O9">
        <v>3477.1208919999999</v>
      </c>
      <c r="P9">
        <v>304.04601000000002</v>
      </c>
      <c r="Q9" t="s">
        <v>99</v>
      </c>
      <c r="S9">
        <v>0.09</v>
      </c>
      <c r="T9">
        <v>10</v>
      </c>
      <c r="U9">
        <v>10</v>
      </c>
      <c r="V9">
        <v>0.75</v>
      </c>
      <c r="W9">
        <v>0.8</v>
      </c>
      <c r="X9">
        <v>0.8</v>
      </c>
      <c r="Y9">
        <v>1500</v>
      </c>
      <c r="Z9" t="s">
        <v>100</v>
      </c>
      <c r="AA9">
        <v>0.8</v>
      </c>
      <c r="AB9" t="s">
        <v>101</v>
      </c>
      <c r="AC9" t="s">
        <v>102</v>
      </c>
      <c r="AD9">
        <v>250</v>
      </c>
    </row>
    <row r="10" spans="1:30" x14ac:dyDescent="0.3">
      <c r="A10" t="s">
        <v>147</v>
      </c>
      <c r="B10" t="s">
        <v>105</v>
      </c>
      <c r="C10" t="s">
        <v>146</v>
      </c>
      <c r="D10" t="s">
        <v>98</v>
      </c>
      <c r="E10">
        <v>1.8</v>
      </c>
      <c r="F10" s="124">
        <v>45460.452476851853</v>
      </c>
      <c r="G10">
        <v>1</v>
      </c>
      <c r="H10">
        <v>55.000999999999998</v>
      </c>
      <c r="I10">
        <v>8.3080479999999994</v>
      </c>
      <c r="J10">
        <v>1.8993199999999999</v>
      </c>
      <c r="K10">
        <v>2.6336719999999998</v>
      </c>
      <c r="L10">
        <v>222.17626000000001</v>
      </c>
      <c r="M10">
        <v>75.996803</v>
      </c>
      <c r="N10">
        <v>3480.2302519999998</v>
      </c>
      <c r="O10">
        <v>3477.1208919999999</v>
      </c>
      <c r="P10">
        <v>304.04601000000002</v>
      </c>
      <c r="Q10" t="s">
        <v>99</v>
      </c>
      <c r="S10">
        <v>0.09</v>
      </c>
      <c r="T10">
        <v>10</v>
      </c>
      <c r="U10">
        <v>10</v>
      </c>
      <c r="V10">
        <v>0.75</v>
      </c>
      <c r="W10">
        <v>0.8</v>
      </c>
      <c r="X10">
        <v>0.8</v>
      </c>
      <c r="Y10">
        <v>1500</v>
      </c>
      <c r="Z10" t="s">
        <v>100</v>
      </c>
      <c r="AA10">
        <v>0.8</v>
      </c>
      <c r="AB10" t="s">
        <v>101</v>
      </c>
      <c r="AC10" t="s">
        <v>102</v>
      </c>
      <c r="AD10">
        <v>250</v>
      </c>
    </row>
    <row r="11" spans="1:30" x14ac:dyDescent="0.3">
      <c r="A11" t="s">
        <v>148</v>
      </c>
      <c r="B11" t="s">
        <v>105</v>
      </c>
      <c r="C11" t="s">
        <v>146</v>
      </c>
      <c r="D11" t="s">
        <v>98</v>
      </c>
      <c r="E11">
        <v>1.8</v>
      </c>
      <c r="F11" s="124">
        <v>45460.455543981479</v>
      </c>
      <c r="G11">
        <v>1</v>
      </c>
      <c r="H11">
        <v>55.000300000000003</v>
      </c>
      <c r="I11">
        <v>8.4214710000000004</v>
      </c>
      <c r="J11">
        <v>1.86405</v>
      </c>
      <c r="K11">
        <v>2.6164109999999998</v>
      </c>
      <c r="L11">
        <v>222.88133999999999</v>
      </c>
      <c r="M11">
        <v>75.996808000000001</v>
      </c>
      <c r="N11">
        <v>3474.7304060000001</v>
      </c>
      <c r="O11">
        <v>3477.1208919999999</v>
      </c>
      <c r="P11">
        <v>304.04601000000002</v>
      </c>
      <c r="Q11" t="s">
        <v>99</v>
      </c>
      <c r="S11">
        <v>0.09</v>
      </c>
      <c r="T11">
        <v>10</v>
      </c>
      <c r="U11">
        <v>10</v>
      </c>
      <c r="V11">
        <v>0.75</v>
      </c>
      <c r="W11">
        <v>0.8</v>
      </c>
      <c r="X11">
        <v>0.8</v>
      </c>
      <c r="Y11">
        <v>1500</v>
      </c>
      <c r="Z11" t="s">
        <v>100</v>
      </c>
      <c r="AA11">
        <v>0.8</v>
      </c>
      <c r="AB11" t="s">
        <v>101</v>
      </c>
      <c r="AC11" t="s">
        <v>102</v>
      </c>
      <c r="AD11">
        <v>250</v>
      </c>
    </row>
    <row r="12" spans="1:30" x14ac:dyDescent="0.3">
      <c r="A12" t="s">
        <v>135</v>
      </c>
      <c r="B12" t="s">
        <v>97</v>
      </c>
      <c r="C12" t="s">
        <v>149</v>
      </c>
      <c r="D12" t="s">
        <v>106</v>
      </c>
      <c r="E12">
        <v>1.5</v>
      </c>
      <c r="F12" s="124">
        <v>45460.459108796298</v>
      </c>
      <c r="G12">
        <v>1</v>
      </c>
      <c r="H12">
        <v>55.000300000000003</v>
      </c>
      <c r="I12">
        <v>8.4693900000000006</v>
      </c>
      <c r="J12">
        <v>1.897885</v>
      </c>
      <c r="K12">
        <v>2.6970070000000002</v>
      </c>
      <c r="L12">
        <v>185.80761999999999</v>
      </c>
      <c r="M12">
        <v>69.996814999999998</v>
      </c>
      <c r="N12">
        <v>2634.2461349999999</v>
      </c>
      <c r="O12">
        <v>2634.2461349999999</v>
      </c>
      <c r="P12">
        <v>276.72573999999997</v>
      </c>
      <c r="Q12" t="s">
        <v>99</v>
      </c>
      <c r="S12">
        <v>0.09</v>
      </c>
      <c r="T12">
        <v>10</v>
      </c>
      <c r="U12">
        <v>10</v>
      </c>
      <c r="V12">
        <v>0.75</v>
      </c>
      <c r="W12">
        <v>0.8</v>
      </c>
      <c r="X12">
        <v>0.8</v>
      </c>
      <c r="Y12">
        <v>1500</v>
      </c>
      <c r="Z12" t="s">
        <v>100</v>
      </c>
      <c r="AA12">
        <v>0.8</v>
      </c>
      <c r="AB12" t="s">
        <v>101</v>
      </c>
      <c r="AC12" t="s">
        <v>102</v>
      </c>
      <c r="AD12">
        <v>250</v>
      </c>
    </row>
    <row r="13" spans="1:30" x14ac:dyDescent="0.3">
      <c r="A13" t="s">
        <v>107</v>
      </c>
      <c r="B13" t="s">
        <v>97</v>
      </c>
      <c r="C13" t="s">
        <v>150</v>
      </c>
      <c r="D13" t="s">
        <v>106</v>
      </c>
      <c r="E13">
        <v>1.5</v>
      </c>
      <c r="F13" s="124">
        <v>45460.46193287037</v>
      </c>
      <c r="G13">
        <v>1</v>
      </c>
      <c r="H13">
        <v>55.000300000000003</v>
      </c>
      <c r="I13">
        <v>8.6021300000000007</v>
      </c>
      <c r="J13">
        <v>1.8712660000000001</v>
      </c>
      <c r="K13">
        <v>2.666633</v>
      </c>
      <c r="L13">
        <v>184.83026000000001</v>
      </c>
      <c r="M13">
        <v>69.997130999999996</v>
      </c>
      <c r="N13">
        <v>2649.6947789999999</v>
      </c>
      <c r="O13">
        <v>2649.6947789999999</v>
      </c>
      <c r="P13">
        <v>278.34336200000001</v>
      </c>
      <c r="Q13" t="s">
        <v>99</v>
      </c>
      <c r="S13">
        <v>0.09</v>
      </c>
      <c r="T13">
        <v>10</v>
      </c>
      <c r="U13">
        <v>10</v>
      </c>
      <c r="V13">
        <v>0.75</v>
      </c>
      <c r="W13">
        <v>0.8</v>
      </c>
      <c r="X13">
        <v>0.8</v>
      </c>
      <c r="Y13">
        <v>1500</v>
      </c>
      <c r="Z13" t="s">
        <v>100</v>
      </c>
      <c r="AA13">
        <v>0.8</v>
      </c>
      <c r="AB13" t="s">
        <v>101</v>
      </c>
      <c r="AC13" t="s">
        <v>102</v>
      </c>
      <c r="AD13">
        <v>250</v>
      </c>
    </row>
    <row r="14" spans="1:30" x14ac:dyDescent="0.3">
      <c r="A14" t="s">
        <v>108</v>
      </c>
      <c r="B14" t="s">
        <v>97</v>
      </c>
      <c r="C14" t="s">
        <v>151</v>
      </c>
      <c r="D14" t="s">
        <v>111</v>
      </c>
      <c r="E14">
        <v>1.5</v>
      </c>
      <c r="F14" s="124">
        <v>45460.465428240743</v>
      </c>
      <c r="G14">
        <v>1</v>
      </c>
      <c r="H14">
        <v>55.000300000000003</v>
      </c>
      <c r="I14">
        <v>8.6616330000000001</v>
      </c>
      <c r="J14">
        <v>1.825847</v>
      </c>
      <c r="K14">
        <v>2.5556079999999999</v>
      </c>
      <c r="L14">
        <v>227.43145999999999</v>
      </c>
      <c r="M14">
        <v>71.996812000000006</v>
      </c>
      <c r="N14">
        <v>3237.946426</v>
      </c>
      <c r="O14">
        <v>3237.946426</v>
      </c>
      <c r="P14">
        <v>339.86379899999997</v>
      </c>
      <c r="Q14" t="s">
        <v>99</v>
      </c>
      <c r="S14">
        <v>0.09</v>
      </c>
      <c r="T14">
        <v>10</v>
      </c>
      <c r="U14">
        <v>10</v>
      </c>
      <c r="V14">
        <v>0.75</v>
      </c>
      <c r="W14">
        <v>0.8</v>
      </c>
      <c r="X14">
        <v>0.8</v>
      </c>
      <c r="Y14">
        <v>1500</v>
      </c>
      <c r="Z14" t="s">
        <v>100</v>
      </c>
      <c r="AA14">
        <v>0.8</v>
      </c>
      <c r="AB14" t="s">
        <v>101</v>
      </c>
      <c r="AC14" t="s">
        <v>102</v>
      </c>
      <c r="AD14">
        <v>250</v>
      </c>
    </row>
    <row r="15" spans="1:30" x14ac:dyDescent="0.3">
      <c r="A15" t="s">
        <v>109</v>
      </c>
      <c r="B15" t="s">
        <v>97</v>
      </c>
      <c r="C15" t="s">
        <v>152</v>
      </c>
      <c r="D15" t="s">
        <v>111</v>
      </c>
      <c r="E15">
        <v>1.5</v>
      </c>
      <c r="F15" s="124">
        <v>45460.468310185184</v>
      </c>
      <c r="G15">
        <v>1</v>
      </c>
      <c r="H15">
        <v>55.000300000000003</v>
      </c>
      <c r="I15">
        <v>8.6232989999999994</v>
      </c>
      <c r="J15">
        <v>1.8243130000000001</v>
      </c>
      <c r="K15">
        <v>2.6123799999999999</v>
      </c>
      <c r="L15">
        <v>228.97166999999999</v>
      </c>
      <c r="M15">
        <v>71.997125999999994</v>
      </c>
      <c r="N15">
        <v>3265.7473879999998</v>
      </c>
      <c r="O15">
        <v>3265.7473879999998</v>
      </c>
      <c r="P15">
        <v>342.76873000000001</v>
      </c>
      <c r="Q15" t="s">
        <v>99</v>
      </c>
      <c r="S15">
        <v>0.09</v>
      </c>
      <c r="T15">
        <v>10</v>
      </c>
      <c r="U15">
        <v>10</v>
      </c>
      <c r="V15">
        <v>0.75</v>
      </c>
      <c r="W15">
        <v>0.8</v>
      </c>
      <c r="X15">
        <v>0.8</v>
      </c>
      <c r="Y15">
        <v>1500</v>
      </c>
      <c r="Z15" t="s">
        <v>100</v>
      </c>
      <c r="AA15">
        <v>0.8</v>
      </c>
      <c r="AB15" t="s">
        <v>101</v>
      </c>
      <c r="AC15" t="s">
        <v>102</v>
      </c>
      <c r="AD15">
        <v>250</v>
      </c>
    </row>
    <row r="16" spans="1:30" x14ac:dyDescent="0.3">
      <c r="A16" t="s">
        <v>119</v>
      </c>
      <c r="B16" t="s">
        <v>97</v>
      </c>
      <c r="C16" t="s">
        <v>153</v>
      </c>
      <c r="D16" t="s">
        <v>113</v>
      </c>
      <c r="E16">
        <v>1.5</v>
      </c>
      <c r="F16" s="124">
        <v>45460.47184027778</v>
      </c>
      <c r="G16">
        <v>1</v>
      </c>
      <c r="H16">
        <v>55.000300000000003</v>
      </c>
      <c r="I16">
        <v>8.2497919999999993</v>
      </c>
      <c r="J16">
        <v>1.745698</v>
      </c>
      <c r="K16">
        <v>2.5333929999999998</v>
      </c>
      <c r="L16">
        <v>181.30627000000001</v>
      </c>
      <c r="M16">
        <v>68.997122000000005</v>
      </c>
      <c r="N16">
        <v>2562.070029</v>
      </c>
      <c r="O16">
        <v>2562.070029</v>
      </c>
      <c r="P16">
        <v>269.168205</v>
      </c>
      <c r="Q16" t="s">
        <v>99</v>
      </c>
      <c r="S16">
        <v>0.09</v>
      </c>
      <c r="T16">
        <v>10</v>
      </c>
      <c r="U16">
        <v>10</v>
      </c>
      <c r="V16">
        <v>0.75</v>
      </c>
      <c r="W16">
        <v>0.8</v>
      </c>
      <c r="X16">
        <v>0.8</v>
      </c>
      <c r="Y16">
        <v>1500</v>
      </c>
      <c r="Z16" t="s">
        <v>100</v>
      </c>
      <c r="AA16">
        <v>0.8</v>
      </c>
      <c r="AB16" t="s">
        <v>101</v>
      </c>
      <c r="AC16" t="s">
        <v>102</v>
      </c>
      <c r="AD16">
        <v>250</v>
      </c>
    </row>
    <row r="17" spans="1:30" x14ac:dyDescent="0.3">
      <c r="A17" t="s">
        <v>110</v>
      </c>
      <c r="B17" t="s">
        <v>97</v>
      </c>
      <c r="C17" t="s">
        <v>154</v>
      </c>
      <c r="D17" t="s">
        <v>113</v>
      </c>
      <c r="E17">
        <v>1.5</v>
      </c>
      <c r="F17" s="124">
        <v>45460.474675925929</v>
      </c>
      <c r="G17">
        <v>1</v>
      </c>
      <c r="H17">
        <v>55.000300000000003</v>
      </c>
      <c r="I17">
        <v>8.1883859999999995</v>
      </c>
      <c r="J17">
        <v>1.72742</v>
      </c>
      <c r="K17">
        <v>2.4787499999999998</v>
      </c>
      <c r="L17">
        <v>184.26127</v>
      </c>
      <c r="M17">
        <v>70.997129000000001</v>
      </c>
      <c r="N17">
        <v>2592.9263649999998</v>
      </c>
      <c r="O17">
        <v>2592.9263649999998</v>
      </c>
      <c r="P17">
        <v>272.39916099999999</v>
      </c>
      <c r="Q17" t="s">
        <v>99</v>
      </c>
      <c r="S17">
        <v>0.09</v>
      </c>
      <c r="T17">
        <v>10</v>
      </c>
      <c r="U17">
        <v>10</v>
      </c>
      <c r="V17">
        <v>0.75</v>
      </c>
      <c r="W17">
        <v>0.8</v>
      </c>
      <c r="X17">
        <v>0.8</v>
      </c>
      <c r="Y17">
        <v>1500</v>
      </c>
      <c r="Z17" t="s">
        <v>100</v>
      </c>
      <c r="AA17">
        <v>0.8</v>
      </c>
      <c r="AB17" t="s">
        <v>101</v>
      </c>
      <c r="AC17" t="s">
        <v>102</v>
      </c>
      <c r="AD17">
        <v>250</v>
      </c>
    </row>
    <row r="18" spans="1:30" x14ac:dyDescent="0.3">
      <c r="A18" t="s">
        <v>155</v>
      </c>
      <c r="B18" t="s">
        <v>97</v>
      </c>
      <c r="C18" t="s">
        <v>156</v>
      </c>
      <c r="D18" t="s">
        <v>115</v>
      </c>
      <c r="E18">
        <v>1.5</v>
      </c>
      <c r="F18" s="124">
        <v>45460.478182870371</v>
      </c>
      <c r="G18">
        <v>1</v>
      </c>
      <c r="H18">
        <v>55.000300000000003</v>
      </c>
      <c r="I18">
        <v>8.1398740000000007</v>
      </c>
      <c r="J18">
        <v>1.7183010000000001</v>
      </c>
      <c r="K18">
        <v>2.4441099999999998</v>
      </c>
      <c r="L18">
        <v>147.12141</v>
      </c>
      <c r="M18">
        <v>68.997129999999999</v>
      </c>
      <c r="N18">
        <v>2074.0774569999999</v>
      </c>
      <c r="O18">
        <v>2074.0774569999999</v>
      </c>
      <c r="P18">
        <v>218.070672</v>
      </c>
      <c r="Q18" t="s">
        <v>99</v>
      </c>
      <c r="S18">
        <v>0.09</v>
      </c>
      <c r="T18">
        <v>10</v>
      </c>
      <c r="U18">
        <v>10</v>
      </c>
      <c r="V18">
        <v>0.75</v>
      </c>
      <c r="W18">
        <v>0.8</v>
      </c>
      <c r="X18">
        <v>0.8</v>
      </c>
      <c r="Y18">
        <v>1500</v>
      </c>
      <c r="Z18" t="s">
        <v>100</v>
      </c>
      <c r="AA18">
        <v>0.8</v>
      </c>
      <c r="AB18" t="s">
        <v>101</v>
      </c>
      <c r="AC18" t="s">
        <v>102</v>
      </c>
      <c r="AD18">
        <v>250</v>
      </c>
    </row>
    <row r="19" spans="1:30" x14ac:dyDescent="0.3">
      <c r="A19" t="s">
        <v>112</v>
      </c>
      <c r="B19" t="s">
        <v>97</v>
      </c>
      <c r="C19" t="s">
        <v>157</v>
      </c>
      <c r="D19" t="s">
        <v>115</v>
      </c>
      <c r="E19">
        <v>1.5</v>
      </c>
      <c r="F19" s="124">
        <v>45460.480995370373</v>
      </c>
      <c r="G19">
        <v>1</v>
      </c>
      <c r="H19">
        <v>55.000300000000003</v>
      </c>
      <c r="I19">
        <v>8.2335399999999996</v>
      </c>
      <c r="J19">
        <v>1.778051</v>
      </c>
      <c r="K19">
        <v>2.5026000000000002</v>
      </c>
      <c r="L19">
        <v>146.99699000000001</v>
      </c>
      <c r="M19">
        <v>67.997130999999996</v>
      </c>
      <c r="N19">
        <v>2092.6938249999998</v>
      </c>
      <c r="O19">
        <v>2092.6938249999998</v>
      </c>
      <c r="P19">
        <v>220.01998499999999</v>
      </c>
      <c r="Q19" t="s">
        <v>99</v>
      </c>
      <c r="S19">
        <v>0.09</v>
      </c>
      <c r="T19">
        <v>10</v>
      </c>
      <c r="U19">
        <v>10</v>
      </c>
      <c r="V19">
        <v>0.75</v>
      </c>
      <c r="W19">
        <v>0.8</v>
      </c>
      <c r="X19">
        <v>0.8</v>
      </c>
      <c r="Y19">
        <v>1500</v>
      </c>
      <c r="Z19" t="s">
        <v>100</v>
      </c>
      <c r="AA19">
        <v>0.8</v>
      </c>
      <c r="AB19" t="s">
        <v>101</v>
      </c>
      <c r="AC19" t="s">
        <v>102</v>
      </c>
      <c r="AD19">
        <v>250</v>
      </c>
    </row>
    <row r="20" spans="1:30" x14ac:dyDescent="0.3">
      <c r="A20" t="s">
        <v>114</v>
      </c>
      <c r="B20" t="s">
        <v>97</v>
      </c>
      <c r="C20" t="s">
        <v>158</v>
      </c>
      <c r="D20" t="s">
        <v>121</v>
      </c>
      <c r="E20">
        <v>1.5</v>
      </c>
      <c r="F20" s="124">
        <v>45460.484467592592</v>
      </c>
      <c r="G20">
        <v>1</v>
      </c>
      <c r="H20">
        <v>55.000300000000003</v>
      </c>
      <c r="I20">
        <v>8.4024579999999993</v>
      </c>
      <c r="J20">
        <v>1.70852</v>
      </c>
      <c r="K20">
        <v>2.4373809999999998</v>
      </c>
      <c r="L20">
        <v>197.24486999999999</v>
      </c>
      <c r="M20">
        <v>70.997127000000006</v>
      </c>
      <c r="N20">
        <v>2723.4757079999999</v>
      </c>
      <c r="O20">
        <v>2723.4757079999999</v>
      </c>
      <c r="P20">
        <v>286.068938</v>
      </c>
      <c r="Q20" t="s">
        <v>99</v>
      </c>
      <c r="S20">
        <v>0.09</v>
      </c>
      <c r="T20">
        <v>10</v>
      </c>
      <c r="U20">
        <v>10</v>
      </c>
      <c r="V20">
        <v>0.75</v>
      </c>
      <c r="W20">
        <v>0.8</v>
      </c>
      <c r="X20">
        <v>0.8</v>
      </c>
      <c r="Y20">
        <v>1500</v>
      </c>
      <c r="Z20" t="s">
        <v>100</v>
      </c>
      <c r="AA20">
        <v>0.8</v>
      </c>
      <c r="AB20" t="s">
        <v>101</v>
      </c>
      <c r="AC20" t="s">
        <v>102</v>
      </c>
      <c r="AD20">
        <v>250</v>
      </c>
    </row>
    <row r="21" spans="1:30" x14ac:dyDescent="0.3">
      <c r="A21" t="s">
        <v>116</v>
      </c>
      <c r="B21" t="s">
        <v>97</v>
      </c>
      <c r="C21" t="s">
        <v>159</v>
      </c>
      <c r="D21" t="s">
        <v>121</v>
      </c>
      <c r="E21">
        <v>1.5</v>
      </c>
      <c r="F21" s="124">
        <v>45460.487326388888</v>
      </c>
      <c r="G21">
        <v>1</v>
      </c>
      <c r="H21">
        <v>55.000300000000003</v>
      </c>
      <c r="I21">
        <v>8.5691100000000002</v>
      </c>
      <c r="J21">
        <v>1.7559389999999999</v>
      </c>
      <c r="K21">
        <v>2.4934780000000001</v>
      </c>
      <c r="L21">
        <v>190.78782000000001</v>
      </c>
      <c r="M21">
        <v>70.997134000000003</v>
      </c>
      <c r="N21">
        <v>2740.4726070000002</v>
      </c>
      <c r="O21">
        <v>2740.4726070000002</v>
      </c>
      <c r="P21">
        <v>287.84867700000001</v>
      </c>
      <c r="Q21" t="s">
        <v>99</v>
      </c>
      <c r="S21">
        <v>0.09</v>
      </c>
      <c r="T21">
        <v>10</v>
      </c>
      <c r="U21">
        <v>10</v>
      </c>
      <c r="V21">
        <v>0.75</v>
      </c>
      <c r="W21">
        <v>0.8</v>
      </c>
      <c r="X21">
        <v>0.8</v>
      </c>
      <c r="Y21">
        <v>1500</v>
      </c>
      <c r="Z21" t="s">
        <v>100</v>
      </c>
      <c r="AA21">
        <v>0.8</v>
      </c>
      <c r="AB21" t="s">
        <v>101</v>
      </c>
      <c r="AC21" t="s">
        <v>102</v>
      </c>
      <c r="AD21">
        <v>250</v>
      </c>
    </row>
    <row r="22" spans="1:30" x14ac:dyDescent="0.3">
      <c r="A22" t="s">
        <v>117</v>
      </c>
      <c r="B22" t="s">
        <v>97</v>
      </c>
      <c r="C22" t="s">
        <v>160</v>
      </c>
      <c r="D22" t="s">
        <v>124</v>
      </c>
      <c r="E22">
        <v>1.5</v>
      </c>
      <c r="F22" s="124">
        <v>45460.490833333337</v>
      </c>
      <c r="G22">
        <v>1</v>
      </c>
      <c r="H22">
        <v>55.000300000000003</v>
      </c>
      <c r="I22">
        <v>8.6242850000000004</v>
      </c>
      <c r="J22">
        <v>1.79179</v>
      </c>
      <c r="K22">
        <v>2.5531790000000001</v>
      </c>
      <c r="L22">
        <v>208.67149000000001</v>
      </c>
      <c r="M22">
        <v>70.996808999999999</v>
      </c>
      <c r="N22">
        <v>2934.2561150000001</v>
      </c>
      <c r="O22">
        <v>2934.2561150000001</v>
      </c>
      <c r="P22">
        <v>308.13110599999999</v>
      </c>
      <c r="Q22" t="s">
        <v>99</v>
      </c>
      <c r="S22">
        <v>0.09</v>
      </c>
      <c r="T22">
        <v>10</v>
      </c>
      <c r="U22">
        <v>10</v>
      </c>
      <c r="V22">
        <v>0.75</v>
      </c>
      <c r="W22">
        <v>0.8</v>
      </c>
      <c r="X22">
        <v>0.8</v>
      </c>
      <c r="Y22">
        <v>1500</v>
      </c>
      <c r="Z22" t="s">
        <v>100</v>
      </c>
      <c r="AA22">
        <v>0.8</v>
      </c>
      <c r="AB22" t="s">
        <v>101</v>
      </c>
      <c r="AC22" t="s">
        <v>102</v>
      </c>
      <c r="AD22">
        <v>250</v>
      </c>
    </row>
    <row r="23" spans="1:30" x14ac:dyDescent="0.3">
      <c r="A23" t="s">
        <v>118</v>
      </c>
      <c r="B23" t="s">
        <v>97</v>
      </c>
      <c r="C23" t="s">
        <v>161</v>
      </c>
      <c r="D23" t="s">
        <v>124</v>
      </c>
      <c r="E23">
        <v>1.5</v>
      </c>
      <c r="F23" s="124">
        <v>45460.493703703702</v>
      </c>
      <c r="G23">
        <v>1</v>
      </c>
      <c r="H23">
        <v>55.000999999999998</v>
      </c>
      <c r="I23">
        <v>8.4681809999999995</v>
      </c>
      <c r="J23">
        <v>1.7089399999999999</v>
      </c>
      <c r="K23">
        <v>2.4429240000000001</v>
      </c>
      <c r="L23">
        <v>208.81356</v>
      </c>
      <c r="M23">
        <v>71.996810999999994</v>
      </c>
      <c r="N23">
        <v>2950.9461230000002</v>
      </c>
      <c r="O23">
        <v>2950.9461230000002</v>
      </c>
      <c r="P23">
        <v>309.87504999999999</v>
      </c>
      <c r="Q23" t="s">
        <v>99</v>
      </c>
      <c r="S23">
        <v>0.09</v>
      </c>
      <c r="T23">
        <v>10</v>
      </c>
      <c r="U23">
        <v>10</v>
      </c>
      <c r="V23">
        <v>0.75</v>
      </c>
      <c r="W23">
        <v>0.8</v>
      </c>
      <c r="X23">
        <v>0.8</v>
      </c>
      <c r="Y23">
        <v>1500</v>
      </c>
      <c r="Z23" t="s">
        <v>100</v>
      </c>
      <c r="AA23">
        <v>0.8</v>
      </c>
      <c r="AB23" t="s">
        <v>101</v>
      </c>
      <c r="AC23" t="s">
        <v>102</v>
      </c>
      <c r="AD23">
        <v>250</v>
      </c>
    </row>
    <row r="24" spans="1:30" x14ac:dyDescent="0.3">
      <c r="A24" t="s">
        <v>120</v>
      </c>
      <c r="B24" t="s">
        <v>97</v>
      </c>
      <c r="C24" t="s">
        <v>162</v>
      </c>
      <c r="D24" t="s">
        <v>106</v>
      </c>
      <c r="E24">
        <v>1.5</v>
      </c>
      <c r="F24" s="124">
        <v>45460.497210648151</v>
      </c>
      <c r="G24">
        <v>1</v>
      </c>
      <c r="H24">
        <v>55.000300000000003</v>
      </c>
      <c r="I24">
        <v>8.2558349999999994</v>
      </c>
      <c r="J24">
        <v>1.682771</v>
      </c>
      <c r="K24">
        <v>2.4682550000000001</v>
      </c>
      <c r="L24">
        <v>189.30318</v>
      </c>
      <c r="M24">
        <v>70.996808000000001</v>
      </c>
      <c r="N24">
        <v>2679.6371140000001</v>
      </c>
      <c r="O24">
        <v>2679.6371140000001</v>
      </c>
      <c r="P24">
        <v>281.47861399999999</v>
      </c>
      <c r="Q24" t="s">
        <v>99</v>
      </c>
      <c r="S24">
        <v>0.09</v>
      </c>
      <c r="T24">
        <v>10</v>
      </c>
      <c r="U24">
        <v>10</v>
      </c>
      <c r="V24">
        <v>0.75</v>
      </c>
      <c r="W24">
        <v>0.8</v>
      </c>
      <c r="X24">
        <v>0.8</v>
      </c>
      <c r="Y24">
        <v>1500</v>
      </c>
      <c r="Z24" t="s">
        <v>100</v>
      </c>
      <c r="AA24">
        <v>0.8</v>
      </c>
      <c r="AB24" t="s">
        <v>101</v>
      </c>
      <c r="AC24" t="s">
        <v>102</v>
      </c>
      <c r="AD24">
        <v>250</v>
      </c>
    </row>
    <row r="25" spans="1:30" x14ac:dyDescent="0.3">
      <c r="A25" t="s">
        <v>122</v>
      </c>
      <c r="B25" t="s">
        <v>97</v>
      </c>
      <c r="C25" t="s">
        <v>163</v>
      </c>
      <c r="D25" t="s">
        <v>111</v>
      </c>
      <c r="E25">
        <v>1.5</v>
      </c>
      <c r="F25" s="124">
        <v>45460.500717592593</v>
      </c>
      <c r="G25">
        <v>1</v>
      </c>
      <c r="H25">
        <v>55.000999999999998</v>
      </c>
      <c r="I25">
        <v>8.1418610000000005</v>
      </c>
      <c r="J25">
        <v>1.752284</v>
      </c>
      <c r="K25">
        <v>2.5353289999999999</v>
      </c>
      <c r="L25">
        <v>240.71559999999999</v>
      </c>
      <c r="M25">
        <v>73.996808000000001</v>
      </c>
      <c r="N25">
        <v>3359.4494629999999</v>
      </c>
      <c r="O25">
        <v>3359.4494629999999</v>
      </c>
      <c r="P25">
        <v>352.55968899999999</v>
      </c>
      <c r="Q25" t="s">
        <v>99</v>
      </c>
      <c r="S25">
        <v>0.09</v>
      </c>
      <c r="T25">
        <v>10</v>
      </c>
      <c r="U25">
        <v>10</v>
      </c>
      <c r="V25">
        <v>0.75</v>
      </c>
      <c r="W25">
        <v>0.8</v>
      </c>
      <c r="X25">
        <v>0.8</v>
      </c>
      <c r="Y25">
        <v>1500</v>
      </c>
      <c r="Z25" t="s">
        <v>100</v>
      </c>
      <c r="AA25">
        <v>0.8</v>
      </c>
      <c r="AB25" t="s">
        <v>101</v>
      </c>
      <c r="AC25" t="s">
        <v>102</v>
      </c>
      <c r="AD25">
        <v>250</v>
      </c>
    </row>
    <row r="26" spans="1:30" x14ac:dyDescent="0.3">
      <c r="A26" t="s">
        <v>123</v>
      </c>
      <c r="B26" t="s">
        <v>97</v>
      </c>
      <c r="C26" t="s">
        <v>164</v>
      </c>
      <c r="D26" t="s">
        <v>113</v>
      </c>
      <c r="E26">
        <v>1.5</v>
      </c>
      <c r="F26" s="124">
        <v>45460.504247685189</v>
      </c>
      <c r="G26">
        <v>1</v>
      </c>
      <c r="H26">
        <v>55.000300000000003</v>
      </c>
      <c r="I26">
        <v>8.0978390000000005</v>
      </c>
      <c r="J26">
        <v>1.7135910000000001</v>
      </c>
      <c r="K26">
        <v>2.482062</v>
      </c>
      <c r="L26">
        <v>189.81002000000001</v>
      </c>
      <c r="M26">
        <v>69.997123000000002</v>
      </c>
      <c r="N26">
        <v>2715.0743149999998</v>
      </c>
      <c r="O26">
        <v>2715.0743149999998</v>
      </c>
      <c r="P26">
        <v>285.18923100000001</v>
      </c>
      <c r="Q26" t="s">
        <v>99</v>
      </c>
      <c r="S26">
        <v>0.09</v>
      </c>
      <c r="T26">
        <v>10</v>
      </c>
      <c r="U26">
        <v>10</v>
      </c>
      <c r="V26">
        <v>0.75</v>
      </c>
      <c r="W26">
        <v>0.8</v>
      </c>
      <c r="X26">
        <v>0.8</v>
      </c>
      <c r="Y26">
        <v>1500</v>
      </c>
      <c r="Z26" t="s">
        <v>100</v>
      </c>
      <c r="AA26">
        <v>0.8</v>
      </c>
      <c r="AB26" t="s">
        <v>101</v>
      </c>
      <c r="AC26" t="s">
        <v>102</v>
      </c>
      <c r="AD26">
        <v>250</v>
      </c>
    </row>
    <row r="27" spans="1:30" x14ac:dyDescent="0.3">
      <c r="A27" t="s">
        <v>125</v>
      </c>
      <c r="B27" t="s">
        <v>97</v>
      </c>
      <c r="C27" t="s">
        <v>165</v>
      </c>
      <c r="D27" t="s">
        <v>115</v>
      </c>
      <c r="E27">
        <v>1.5</v>
      </c>
      <c r="F27" s="124">
        <v>45460.507743055554</v>
      </c>
      <c r="G27">
        <v>1</v>
      </c>
      <c r="H27">
        <v>55.000300000000003</v>
      </c>
      <c r="I27">
        <v>8.1575659999999992</v>
      </c>
      <c r="J27">
        <v>1.696806</v>
      </c>
      <c r="K27">
        <v>2.4263119999999998</v>
      </c>
      <c r="L27">
        <v>153.87168</v>
      </c>
      <c r="M27">
        <v>67.997129000000001</v>
      </c>
      <c r="N27">
        <v>2166.161818</v>
      </c>
      <c r="O27">
        <v>2166.161818</v>
      </c>
      <c r="P27">
        <v>227.712793</v>
      </c>
      <c r="Q27" t="s">
        <v>99</v>
      </c>
      <c r="S27">
        <v>0.09</v>
      </c>
      <c r="T27">
        <v>10</v>
      </c>
      <c r="U27">
        <v>10</v>
      </c>
      <c r="V27">
        <v>0.75</v>
      </c>
      <c r="W27">
        <v>0.8</v>
      </c>
      <c r="X27">
        <v>0.8</v>
      </c>
      <c r="Y27">
        <v>1500</v>
      </c>
      <c r="Z27" t="s">
        <v>100</v>
      </c>
      <c r="AA27">
        <v>0.8</v>
      </c>
      <c r="AB27" t="s">
        <v>101</v>
      </c>
      <c r="AC27" t="s">
        <v>102</v>
      </c>
      <c r="AD27">
        <v>250</v>
      </c>
    </row>
    <row r="28" spans="1:30" x14ac:dyDescent="0.3">
      <c r="A28" t="s">
        <v>126</v>
      </c>
      <c r="B28" t="s">
        <v>97</v>
      </c>
      <c r="C28" t="s">
        <v>166</v>
      </c>
      <c r="D28" t="s">
        <v>121</v>
      </c>
      <c r="E28">
        <v>1.5</v>
      </c>
      <c r="F28" s="124">
        <v>45460.51121527778</v>
      </c>
      <c r="G28">
        <v>1</v>
      </c>
      <c r="H28">
        <v>55.000999999999998</v>
      </c>
      <c r="I28">
        <v>8.3059910000000006</v>
      </c>
      <c r="J28">
        <v>1.6855359999999999</v>
      </c>
      <c r="K28">
        <v>2.4143319999999999</v>
      </c>
      <c r="L28">
        <v>189.20301000000001</v>
      </c>
      <c r="M28">
        <v>70.997128000000004</v>
      </c>
      <c r="N28">
        <v>2755.2650359999998</v>
      </c>
      <c r="O28">
        <v>2755.2650359999998</v>
      </c>
      <c r="P28">
        <v>289.39758699999999</v>
      </c>
      <c r="Q28" t="s">
        <v>99</v>
      </c>
      <c r="S28">
        <v>0.09</v>
      </c>
      <c r="T28">
        <v>10</v>
      </c>
      <c r="U28">
        <v>10</v>
      </c>
      <c r="V28">
        <v>0.75</v>
      </c>
      <c r="W28">
        <v>0.8</v>
      </c>
      <c r="X28">
        <v>0.8</v>
      </c>
      <c r="Y28">
        <v>1500</v>
      </c>
      <c r="Z28" t="s">
        <v>100</v>
      </c>
      <c r="AA28">
        <v>0.8</v>
      </c>
      <c r="AB28" t="s">
        <v>101</v>
      </c>
      <c r="AC28" t="s">
        <v>102</v>
      </c>
      <c r="AD28">
        <v>250</v>
      </c>
    </row>
    <row r="29" spans="1:30" x14ac:dyDescent="0.3">
      <c r="A29" t="s">
        <v>127</v>
      </c>
      <c r="B29" t="s">
        <v>97</v>
      </c>
      <c r="C29" t="s">
        <v>167</v>
      </c>
      <c r="D29" t="s">
        <v>124</v>
      </c>
      <c r="E29">
        <v>1.5</v>
      </c>
      <c r="F29" s="124">
        <v>45460.514733796299</v>
      </c>
      <c r="G29">
        <v>1</v>
      </c>
      <c r="H29">
        <v>55.000999999999998</v>
      </c>
      <c r="I29">
        <v>8.36</v>
      </c>
      <c r="J29">
        <v>1.7148129999999999</v>
      </c>
      <c r="K29">
        <v>2.4805100000000002</v>
      </c>
      <c r="L29">
        <v>212.94127</v>
      </c>
      <c r="M29">
        <v>70.996813000000003</v>
      </c>
      <c r="N29">
        <v>3036.8890649999998</v>
      </c>
      <c r="O29">
        <v>3036.8890649999998</v>
      </c>
      <c r="P29">
        <v>318.855254</v>
      </c>
      <c r="Q29" t="s">
        <v>99</v>
      </c>
      <c r="S29">
        <v>0.09</v>
      </c>
      <c r="T29">
        <v>10</v>
      </c>
      <c r="U29">
        <v>10</v>
      </c>
      <c r="V29">
        <v>0.75</v>
      </c>
      <c r="W29">
        <v>0.8</v>
      </c>
      <c r="X29">
        <v>0.8</v>
      </c>
      <c r="Y29">
        <v>1500</v>
      </c>
      <c r="Z29" t="s">
        <v>100</v>
      </c>
      <c r="AA29">
        <v>0.8</v>
      </c>
      <c r="AB29" t="s">
        <v>101</v>
      </c>
      <c r="AC29" t="s">
        <v>102</v>
      </c>
      <c r="AD29">
        <v>250</v>
      </c>
    </row>
    <row r="30" spans="1:30" x14ac:dyDescent="0.3">
      <c r="A30" t="s">
        <v>128</v>
      </c>
      <c r="B30" t="s">
        <v>97</v>
      </c>
      <c r="C30" t="s">
        <v>168</v>
      </c>
      <c r="D30" t="s">
        <v>111</v>
      </c>
      <c r="E30">
        <v>1.5</v>
      </c>
      <c r="F30" s="124">
        <v>45460.518229166664</v>
      </c>
      <c r="G30">
        <v>1</v>
      </c>
      <c r="H30">
        <v>55.000999999999998</v>
      </c>
      <c r="I30">
        <v>8.2780190000000005</v>
      </c>
      <c r="J30">
        <v>1.7186399999999999</v>
      </c>
      <c r="K30">
        <v>2.4879889999999998</v>
      </c>
      <c r="L30">
        <v>247.51125999999999</v>
      </c>
      <c r="M30">
        <v>71.997129999999999</v>
      </c>
      <c r="N30">
        <v>3418.771123</v>
      </c>
      <c r="O30">
        <v>3418.771123</v>
      </c>
      <c r="P30">
        <v>358.75822699999998</v>
      </c>
      <c r="Q30" t="s">
        <v>99</v>
      </c>
      <c r="S30">
        <v>0.09</v>
      </c>
      <c r="T30">
        <v>10</v>
      </c>
      <c r="U30">
        <v>10</v>
      </c>
      <c r="V30">
        <v>0.75</v>
      </c>
      <c r="W30">
        <v>0.8</v>
      </c>
      <c r="X30">
        <v>0.8</v>
      </c>
      <c r="Y30">
        <v>1500</v>
      </c>
      <c r="Z30" t="s">
        <v>100</v>
      </c>
      <c r="AA30">
        <v>0.8</v>
      </c>
      <c r="AB30" t="s">
        <v>101</v>
      </c>
      <c r="AC30" t="s">
        <v>102</v>
      </c>
      <c r="AD30">
        <v>250</v>
      </c>
    </row>
    <row r="31" spans="1:30" x14ac:dyDescent="0.3">
      <c r="A31" t="s">
        <v>169</v>
      </c>
      <c r="B31" t="s">
        <v>103</v>
      </c>
      <c r="D31" t="s">
        <v>98</v>
      </c>
      <c r="E31">
        <v>1.2</v>
      </c>
      <c r="F31" s="124">
        <v>45460.521793981483</v>
      </c>
      <c r="G31">
        <v>1</v>
      </c>
      <c r="H31">
        <v>55.000999999999998</v>
      </c>
      <c r="I31">
        <v>7.8417849999999998</v>
      </c>
      <c r="J31">
        <v>1.650793</v>
      </c>
      <c r="K31">
        <v>2.380331</v>
      </c>
      <c r="L31">
        <v>186.77441999999999</v>
      </c>
      <c r="M31">
        <v>66.997127000000006</v>
      </c>
      <c r="N31">
        <v>2362.3572709999999</v>
      </c>
      <c r="O31">
        <v>2361.968437</v>
      </c>
      <c r="P31">
        <v>304.04601000000002</v>
      </c>
      <c r="Q31" t="s">
        <v>99</v>
      </c>
      <c r="S31">
        <v>0.09</v>
      </c>
      <c r="T31">
        <v>10</v>
      </c>
      <c r="U31">
        <v>10</v>
      </c>
      <c r="V31">
        <v>0.75</v>
      </c>
      <c r="W31">
        <v>0.8</v>
      </c>
      <c r="X31">
        <v>0.8</v>
      </c>
      <c r="Y31">
        <v>1500</v>
      </c>
      <c r="Z31" t="s">
        <v>100</v>
      </c>
      <c r="AA31">
        <v>0.8</v>
      </c>
      <c r="AB31" t="s">
        <v>101</v>
      </c>
      <c r="AC31" t="s">
        <v>102</v>
      </c>
      <c r="AD31">
        <v>250</v>
      </c>
    </row>
    <row r="32" spans="1:30" x14ac:dyDescent="0.3">
      <c r="A32" t="s">
        <v>170</v>
      </c>
      <c r="B32" t="s">
        <v>103</v>
      </c>
      <c r="D32" t="s">
        <v>98</v>
      </c>
      <c r="E32">
        <v>1.2</v>
      </c>
      <c r="F32" s="124">
        <v>45460.524629629632</v>
      </c>
      <c r="G32">
        <v>1</v>
      </c>
      <c r="H32">
        <v>55.000999999999998</v>
      </c>
      <c r="I32">
        <v>7.8074859999999999</v>
      </c>
      <c r="J32">
        <v>1.676814</v>
      </c>
      <c r="K32">
        <v>2.436731</v>
      </c>
      <c r="L32">
        <v>187.5925</v>
      </c>
      <c r="M32">
        <v>66.997125999999994</v>
      </c>
      <c r="N32">
        <v>2360.2647710000001</v>
      </c>
      <c r="O32">
        <v>2361.968437</v>
      </c>
      <c r="P32">
        <v>304.04601000000002</v>
      </c>
      <c r="Q32" t="s">
        <v>99</v>
      </c>
      <c r="S32">
        <v>0.09</v>
      </c>
      <c r="T32">
        <v>10</v>
      </c>
      <c r="U32">
        <v>10</v>
      </c>
      <c r="V32">
        <v>0.75</v>
      </c>
      <c r="W32">
        <v>0.8</v>
      </c>
      <c r="X32">
        <v>0.8</v>
      </c>
      <c r="Y32">
        <v>1500</v>
      </c>
      <c r="Z32" t="s">
        <v>100</v>
      </c>
      <c r="AA32">
        <v>0.8</v>
      </c>
      <c r="AB32" t="s">
        <v>101</v>
      </c>
      <c r="AC32" t="s">
        <v>102</v>
      </c>
      <c r="AD32">
        <v>250</v>
      </c>
    </row>
    <row r="33" spans="1:30" x14ac:dyDescent="0.3">
      <c r="A33" t="s">
        <v>171</v>
      </c>
      <c r="B33" t="s">
        <v>103</v>
      </c>
      <c r="D33" t="s">
        <v>98</v>
      </c>
      <c r="E33">
        <v>1.2</v>
      </c>
      <c r="F33" s="124">
        <v>45460.527488425927</v>
      </c>
      <c r="G33">
        <v>1</v>
      </c>
      <c r="H33">
        <v>55.000300000000003</v>
      </c>
      <c r="I33">
        <v>7.729463</v>
      </c>
      <c r="J33">
        <v>1.653009</v>
      </c>
      <c r="K33">
        <v>2.396058</v>
      </c>
      <c r="L33">
        <v>185.93573000000001</v>
      </c>
      <c r="M33">
        <v>66.997131999999993</v>
      </c>
      <c r="N33">
        <v>2363.2832680000001</v>
      </c>
      <c r="O33">
        <v>2361.968437</v>
      </c>
      <c r="P33">
        <v>304.04601000000002</v>
      </c>
      <c r="Q33" t="s">
        <v>99</v>
      </c>
      <c r="S33">
        <v>0.09</v>
      </c>
      <c r="T33">
        <v>10</v>
      </c>
      <c r="U33">
        <v>10</v>
      </c>
      <c r="V33">
        <v>0.75</v>
      </c>
      <c r="W33">
        <v>0.8</v>
      </c>
      <c r="X33">
        <v>0.8</v>
      </c>
      <c r="Y33">
        <v>1500</v>
      </c>
      <c r="Z33" t="s">
        <v>100</v>
      </c>
      <c r="AA33">
        <v>0.8</v>
      </c>
      <c r="AB33" t="s">
        <v>101</v>
      </c>
      <c r="AC33" t="s">
        <v>102</v>
      </c>
      <c r="AD33">
        <v>250</v>
      </c>
    </row>
    <row r="34" spans="1:30" x14ac:dyDescent="0.3">
      <c r="A34" t="s">
        <v>172</v>
      </c>
      <c r="B34" t="s">
        <v>104</v>
      </c>
      <c r="D34" t="s">
        <v>98</v>
      </c>
      <c r="E34">
        <v>1.5</v>
      </c>
      <c r="F34" s="124">
        <v>45460.530405092592</v>
      </c>
      <c r="G34">
        <v>1</v>
      </c>
      <c r="H34">
        <v>55.000300000000003</v>
      </c>
      <c r="I34">
        <v>7.8713150000000001</v>
      </c>
      <c r="J34">
        <v>1.651421</v>
      </c>
      <c r="K34">
        <v>2.4305859999999999</v>
      </c>
      <c r="L34">
        <v>207.32796999999999</v>
      </c>
      <c r="M34">
        <v>70.997131999999993</v>
      </c>
      <c r="N34">
        <v>2941.241348</v>
      </c>
      <c r="O34">
        <v>2941.8187809999999</v>
      </c>
      <c r="P34">
        <v>304.04601000000002</v>
      </c>
      <c r="Q34" t="s">
        <v>99</v>
      </c>
      <c r="S34">
        <v>0.09</v>
      </c>
      <c r="T34">
        <v>10</v>
      </c>
      <c r="U34">
        <v>10</v>
      </c>
      <c r="V34">
        <v>0.75</v>
      </c>
      <c r="W34">
        <v>0.8</v>
      </c>
      <c r="X34">
        <v>0.8</v>
      </c>
      <c r="Y34">
        <v>1500</v>
      </c>
      <c r="Z34" t="s">
        <v>100</v>
      </c>
      <c r="AA34">
        <v>0.8</v>
      </c>
      <c r="AB34" t="s">
        <v>101</v>
      </c>
      <c r="AC34" t="s">
        <v>102</v>
      </c>
      <c r="AD34">
        <v>250</v>
      </c>
    </row>
    <row r="35" spans="1:30" x14ac:dyDescent="0.3">
      <c r="A35" t="s">
        <v>173</v>
      </c>
      <c r="B35" t="s">
        <v>104</v>
      </c>
      <c r="D35" t="s">
        <v>98</v>
      </c>
      <c r="E35">
        <v>1.5</v>
      </c>
      <c r="F35" s="124">
        <v>45460.533368055556</v>
      </c>
      <c r="G35">
        <v>1</v>
      </c>
      <c r="H35">
        <v>55.000300000000003</v>
      </c>
      <c r="I35">
        <v>8.0605250000000002</v>
      </c>
      <c r="J35">
        <v>1.6675070000000001</v>
      </c>
      <c r="K35">
        <v>2.4535740000000001</v>
      </c>
      <c r="L35">
        <v>207.30946</v>
      </c>
      <c r="M35">
        <v>70.996808999999999</v>
      </c>
      <c r="N35">
        <v>2942.6891479999999</v>
      </c>
      <c r="O35">
        <v>2941.8187809999999</v>
      </c>
      <c r="P35">
        <v>304.04601000000002</v>
      </c>
      <c r="Q35" t="s">
        <v>99</v>
      </c>
      <c r="S35">
        <v>0.09</v>
      </c>
      <c r="T35">
        <v>10</v>
      </c>
      <c r="U35">
        <v>10</v>
      </c>
      <c r="V35">
        <v>0.75</v>
      </c>
      <c r="W35">
        <v>0.8</v>
      </c>
      <c r="X35">
        <v>0.8</v>
      </c>
      <c r="Y35">
        <v>1500</v>
      </c>
      <c r="Z35" t="s">
        <v>100</v>
      </c>
      <c r="AA35">
        <v>0.8</v>
      </c>
      <c r="AB35" t="s">
        <v>101</v>
      </c>
      <c r="AC35" t="s">
        <v>102</v>
      </c>
      <c r="AD35">
        <v>250</v>
      </c>
    </row>
    <row r="36" spans="1:30" x14ac:dyDescent="0.3">
      <c r="A36" t="s">
        <v>174</v>
      </c>
      <c r="B36" t="s">
        <v>104</v>
      </c>
      <c r="D36" t="s">
        <v>98</v>
      </c>
      <c r="E36">
        <v>1.5</v>
      </c>
      <c r="F36" s="124">
        <v>45460.53634259259</v>
      </c>
      <c r="G36">
        <v>1</v>
      </c>
      <c r="H36">
        <v>55.000500000000002</v>
      </c>
      <c r="I36">
        <v>8.1189909999999994</v>
      </c>
      <c r="J36">
        <v>1.7410639999999999</v>
      </c>
      <c r="K36">
        <v>2.490764</v>
      </c>
      <c r="L36">
        <v>208.46259000000001</v>
      </c>
      <c r="M36">
        <v>70.996806000000007</v>
      </c>
      <c r="N36">
        <v>2941.525846</v>
      </c>
      <c r="O36">
        <v>2941.8187809999999</v>
      </c>
      <c r="P36">
        <v>304.04601000000002</v>
      </c>
      <c r="Q36" t="s">
        <v>99</v>
      </c>
      <c r="S36">
        <v>0.09</v>
      </c>
      <c r="T36">
        <v>10</v>
      </c>
      <c r="U36">
        <v>10</v>
      </c>
      <c r="V36">
        <v>0.75</v>
      </c>
      <c r="W36">
        <v>0.8</v>
      </c>
      <c r="X36">
        <v>0.8</v>
      </c>
      <c r="Y36">
        <v>1500</v>
      </c>
      <c r="Z36" t="s">
        <v>100</v>
      </c>
      <c r="AA36">
        <v>0.8</v>
      </c>
      <c r="AB36" t="s">
        <v>101</v>
      </c>
      <c r="AC36" t="s">
        <v>102</v>
      </c>
      <c r="AD36">
        <v>250</v>
      </c>
    </row>
    <row r="37" spans="1:30" x14ac:dyDescent="0.3">
      <c r="A37" t="s">
        <v>175</v>
      </c>
      <c r="B37" t="s">
        <v>105</v>
      </c>
      <c r="D37" t="s">
        <v>98</v>
      </c>
      <c r="E37">
        <v>1.8</v>
      </c>
      <c r="F37" s="124">
        <v>45460.539375</v>
      </c>
      <c r="G37">
        <v>1</v>
      </c>
      <c r="H37">
        <v>55.000999999999998</v>
      </c>
      <c r="I37">
        <v>8.1905809999999999</v>
      </c>
      <c r="J37">
        <v>1.652034</v>
      </c>
      <c r="K37">
        <v>2.3897189999999999</v>
      </c>
      <c r="L37">
        <v>226.35928999999999</v>
      </c>
      <c r="M37">
        <v>75.996807000000004</v>
      </c>
      <c r="N37">
        <v>3527.1300019999999</v>
      </c>
      <c r="O37">
        <v>3525.3795</v>
      </c>
      <c r="P37">
        <v>304.04601000000002</v>
      </c>
      <c r="Q37" t="s">
        <v>99</v>
      </c>
      <c r="S37">
        <v>0.09</v>
      </c>
      <c r="T37">
        <v>10</v>
      </c>
      <c r="U37">
        <v>10</v>
      </c>
      <c r="V37">
        <v>0.75</v>
      </c>
      <c r="W37">
        <v>0.8</v>
      </c>
      <c r="X37">
        <v>0.8</v>
      </c>
      <c r="Y37">
        <v>1500</v>
      </c>
      <c r="Z37" t="s">
        <v>100</v>
      </c>
      <c r="AA37">
        <v>0.8</v>
      </c>
      <c r="AB37" t="s">
        <v>101</v>
      </c>
      <c r="AC37" t="s">
        <v>102</v>
      </c>
      <c r="AD37">
        <v>250</v>
      </c>
    </row>
    <row r="38" spans="1:30" x14ac:dyDescent="0.3">
      <c r="A38" t="s">
        <v>176</v>
      </c>
      <c r="B38" t="s">
        <v>105</v>
      </c>
      <c r="D38" t="s">
        <v>98</v>
      </c>
      <c r="E38">
        <v>1.8</v>
      </c>
      <c r="F38" s="124">
        <v>45460.542442129627</v>
      </c>
      <c r="G38">
        <v>1</v>
      </c>
      <c r="H38">
        <v>55.000999999999998</v>
      </c>
      <c r="I38">
        <v>8.0971519999999995</v>
      </c>
      <c r="J38">
        <v>1.6505179999999999</v>
      </c>
      <c r="K38">
        <v>2.4351340000000001</v>
      </c>
      <c r="L38">
        <v>226.15860000000001</v>
      </c>
      <c r="M38">
        <v>75.996488999999997</v>
      </c>
      <c r="N38">
        <v>3523.3669839999998</v>
      </c>
      <c r="O38">
        <v>3525.3795</v>
      </c>
      <c r="P38">
        <v>304.04601000000002</v>
      </c>
      <c r="Q38" t="s">
        <v>99</v>
      </c>
      <c r="S38">
        <v>0.09</v>
      </c>
      <c r="T38">
        <v>10</v>
      </c>
      <c r="U38">
        <v>10</v>
      </c>
      <c r="V38">
        <v>0.75</v>
      </c>
      <c r="W38">
        <v>0.8</v>
      </c>
      <c r="X38">
        <v>0.8</v>
      </c>
      <c r="Y38">
        <v>1500</v>
      </c>
      <c r="Z38" t="s">
        <v>100</v>
      </c>
      <c r="AA38">
        <v>0.8</v>
      </c>
      <c r="AB38" t="s">
        <v>101</v>
      </c>
      <c r="AC38" t="s">
        <v>102</v>
      </c>
      <c r="AD38">
        <v>250</v>
      </c>
    </row>
    <row r="39" spans="1:30" x14ac:dyDescent="0.3">
      <c r="A39" t="s">
        <v>177</v>
      </c>
      <c r="B39" t="s">
        <v>105</v>
      </c>
      <c r="D39" t="s">
        <v>98</v>
      </c>
      <c r="E39">
        <v>1.8</v>
      </c>
      <c r="F39" s="124">
        <v>45460.54550925926</v>
      </c>
      <c r="G39">
        <v>1</v>
      </c>
      <c r="H39">
        <v>55.000999999999998</v>
      </c>
      <c r="I39">
        <v>7.8749000000000002</v>
      </c>
      <c r="J39">
        <v>1.634209</v>
      </c>
      <c r="K39">
        <v>2.4022610000000002</v>
      </c>
      <c r="L39">
        <v>224.96895000000001</v>
      </c>
      <c r="M39">
        <v>75.996814999999998</v>
      </c>
      <c r="N39">
        <v>3525.641513</v>
      </c>
      <c r="O39">
        <v>3525.3795</v>
      </c>
      <c r="P39">
        <v>304.04601000000002</v>
      </c>
      <c r="Q39" t="s">
        <v>99</v>
      </c>
      <c r="S39">
        <v>0.09</v>
      </c>
      <c r="T39">
        <v>10</v>
      </c>
      <c r="U39">
        <v>10</v>
      </c>
      <c r="V39">
        <v>0.75</v>
      </c>
      <c r="W39">
        <v>0.8</v>
      </c>
      <c r="X39">
        <v>0.8</v>
      </c>
      <c r="Y39">
        <v>1500</v>
      </c>
      <c r="Z39" t="s">
        <v>100</v>
      </c>
      <c r="AA39">
        <v>0.8</v>
      </c>
      <c r="AB39" t="s">
        <v>101</v>
      </c>
      <c r="AC39" t="s">
        <v>102</v>
      </c>
      <c r="AD39">
        <v>250</v>
      </c>
    </row>
  </sheetData>
  <autoFilter ref="A1:AD1" xr:uid="{00000000-0001-0000-0000-000000000000}">
    <sortState xmlns:xlrd2="http://schemas.microsoft.com/office/spreadsheetml/2017/richdata2" ref="A2:AD39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971"/>
  <sheetViews>
    <sheetView topLeftCell="R27" zoomScale="74" workbookViewId="0">
      <selection activeCell="Y36" sqref="Y36"/>
    </sheetView>
  </sheetViews>
  <sheetFormatPr defaultColWidth="14.44140625" defaultRowHeight="15" customHeight="1" x14ac:dyDescent="0.3"/>
  <cols>
    <col min="1" max="1" width="12.77734375" customWidth="1"/>
    <col min="2" max="2" width="11.109375" customWidth="1"/>
    <col min="3" max="3" width="19.21875" customWidth="1"/>
    <col min="4" max="4" width="14.5546875" customWidth="1"/>
    <col min="5" max="5" width="11.77734375" customWidth="1"/>
    <col min="6" max="6" width="17.77734375" customWidth="1"/>
    <col min="7" max="11" width="12.21875" customWidth="1"/>
    <col min="12" max="12" width="9.109375" customWidth="1"/>
    <col min="13" max="13" width="12.21875" customWidth="1"/>
    <col min="14" max="14" width="16.5546875" customWidth="1"/>
    <col min="15" max="17" width="12.21875" customWidth="1"/>
    <col min="18" max="18" width="11.21875" customWidth="1"/>
    <col min="19" max="19" width="7.44140625" customWidth="1"/>
    <col min="20" max="20" width="16.44140625" customWidth="1"/>
    <col min="21" max="21" width="6.5546875" customWidth="1"/>
    <col min="22" max="22" width="14.21875" customWidth="1"/>
    <col min="23" max="23" width="12.77734375" customWidth="1"/>
    <col min="24" max="24" width="18.77734375" customWidth="1"/>
    <col min="25" max="25" width="12.77734375" customWidth="1"/>
    <col min="26" max="26" width="13" customWidth="1"/>
  </cols>
  <sheetData>
    <row r="1" spans="1:60" ht="14.25" customHeight="1" x14ac:dyDescent="0.3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 t="s">
        <v>2</v>
      </c>
      <c r="S2" s="8" t="s">
        <v>3</v>
      </c>
      <c r="T2" s="9"/>
      <c r="U2" s="10"/>
      <c r="V2" s="1"/>
      <c r="W2" s="11" t="s">
        <v>4</v>
      </c>
      <c r="X2" s="12" t="s">
        <v>5</v>
      </c>
      <c r="Y2" s="1"/>
      <c r="Z2" s="13" t="s">
        <v>6</v>
      </c>
      <c r="AA2" s="14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1.0015535017721955</v>
      </c>
      <c r="AB2" s="1"/>
      <c r="AC2" s="15" t="s">
        <v>7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3">
      <c r="R3" s="16" t="s">
        <v>8</v>
      </c>
      <c r="S3" s="17" t="s">
        <v>9</v>
      </c>
      <c r="T3" s="1"/>
      <c r="U3" s="10"/>
      <c r="V3" s="1"/>
      <c r="W3" s="11" t="s">
        <v>10</v>
      </c>
      <c r="X3" s="18">
        <f>2024*0.15</f>
        <v>303.59999999999997</v>
      </c>
      <c r="Y3" s="1"/>
      <c r="Z3" s="13" t="s">
        <v>11</v>
      </c>
      <c r="AA3" s="19">
        <f>X3*AA2</f>
        <v>304.0716431380385</v>
      </c>
      <c r="AB3" s="1"/>
      <c r="AC3" s="1"/>
      <c r="AD3" s="1"/>
      <c r="AE3" s="20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3">
      <c r="R4" s="16" t="s">
        <v>12</v>
      </c>
      <c r="S4" s="21" t="s">
        <v>13</v>
      </c>
      <c r="T4" s="1"/>
      <c r="U4" s="22"/>
      <c r="V4" s="1"/>
      <c r="W4" s="23" t="s">
        <v>14</v>
      </c>
      <c r="X4" s="24">
        <f>33.3*0.15</f>
        <v>4.9949999999999992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3">
      <c r="R5" s="16" t="s">
        <v>15</v>
      </c>
      <c r="S5" s="17" t="s">
        <v>16</v>
      </c>
      <c r="T5" s="25"/>
      <c r="U5" s="10"/>
      <c r="V5" s="1"/>
      <c r="W5" s="23" t="s">
        <v>17</v>
      </c>
      <c r="X5" s="26">
        <v>22</v>
      </c>
      <c r="Y5" s="10" t="s">
        <v>18</v>
      </c>
      <c r="Z5" s="13"/>
      <c r="AA5" s="27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3">
      <c r="R6" s="7" t="s">
        <v>19</v>
      </c>
      <c r="S6" s="12" t="s">
        <v>13</v>
      </c>
      <c r="T6" s="9"/>
      <c r="U6" s="10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3">
      <c r="A7" s="28" t="s">
        <v>20</v>
      </c>
      <c r="R7" s="16" t="s">
        <v>21</v>
      </c>
      <c r="AI7" s="29"/>
      <c r="AJ7" s="29"/>
      <c r="AK7" s="29"/>
      <c r="AL7" s="30"/>
      <c r="AM7" s="31"/>
      <c r="AN7" s="31"/>
      <c r="AO7" s="3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thickBot="1" x14ac:dyDescent="0.35">
      <c r="A8" s="33" t="s">
        <v>22</v>
      </c>
      <c r="B8" s="33" t="s">
        <v>23</v>
      </c>
      <c r="C8" s="33" t="s">
        <v>24</v>
      </c>
      <c r="D8" s="33" t="s">
        <v>25</v>
      </c>
      <c r="E8" s="33" t="s">
        <v>26</v>
      </c>
      <c r="F8" s="33" t="s">
        <v>27</v>
      </c>
      <c r="G8" s="33" t="s">
        <v>28</v>
      </c>
      <c r="H8" s="33" t="s">
        <v>29</v>
      </c>
      <c r="I8" s="33" t="s">
        <v>30</v>
      </c>
      <c r="J8" s="33" t="s">
        <v>31</v>
      </c>
      <c r="K8" s="33" t="s">
        <v>32</v>
      </c>
      <c r="L8" s="33" t="s">
        <v>33</v>
      </c>
      <c r="M8" s="33" t="s">
        <v>34</v>
      </c>
      <c r="N8" s="33" t="s">
        <v>35</v>
      </c>
      <c r="O8" s="33" t="s">
        <v>36</v>
      </c>
      <c r="P8" s="33" t="s">
        <v>37</v>
      </c>
      <c r="Q8" s="33" t="s">
        <v>38</v>
      </c>
      <c r="R8" s="34" t="s">
        <v>39</v>
      </c>
      <c r="S8" s="34" t="s">
        <v>40</v>
      </c>
      <c r="T8" s="35" t="s">
        <v>41</v>
      </c>
      <c r="U8" s="35" t="s">
        <v>42</v>
      </c>
      <c r="V8" s="35" t="s">
        <v>26</v>
      </c>
      <c r="W8" s="36" t="s">
        <v>43</v>
      </c>
      <c r="X8" s="37" t="s">
        <v>44</v>
      </c>
      <c r="Y8" s="38" t="s">
        <v>45</v>
      </c>
      <c r="Z8" s="39" t="s">
        <v>46</v>
      </c>
      <c r="AA8" s="40"/>
      <c r="AB8" s="7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3">
      <c r="A9" t="s">
        <v>138</v>
      </c>
      <c r="B9" t="s">
        <v>103</v>
      </c>
      <c r="C9" t="s">
        <v>137</v>
      </c>
      <c r="D9" t="s">
        <v>98</v>
      </c>
      <c r="E9">
        <v>1.2</v>
      </c>
      <c r="F9" s="124">
        <v>45460.428900462961</v>
      </c>
      <c r="G9">
        <v>2</v>
      </c>
      <c r="H9">
        <v>55.000300000000003</v>
      </c>
      <c r="I9">
        <v>9.2003909999999998</v>
      </c>
      <c r="J9">
        <v>1.831183</v>
      </c>
      <c r="K9">
        <v>2.5730729999999999</v>
      </c>
      <c r="L9">
        <v>179.57896</v>
      </c>
      <c r="M9">
        <v>66.997124999999997</v>
      </c>
      <c r="N9">
        <v>2313.3186249999999</v>
      </c>
      <c r="O9">
        <v>2314.4195439999999</v>
      </c>
      <c r="P9">
        <v>304.04601000000002</v>
      </c>
      <c r="Q9" t="s">
        <v>99</v>
      </c>
      <c r="R9" s="41">
        <f>INT(T9)</f>
        <v>45460</v>
      </c>
      <c r="S9" s="42">
        <f t="shared" ref="S9:S19" si="0">T9-R9</f>
        <v>0.42890046296088258</v>
      </c>
      <c r="T9" s="43">
        <f>F9</f>
        <v>45460.428900462961</v>
      </c>
      <c r="U9" s="44" t="str">
        <f>C9</f>
        <v>CRM1.2-15%</v>
      </c>
      <c r="V9" s="44">
        <f>E9</f>
        <v>1.2</v>
      </c>
      <c r="W9" s="44">
        <f>N9</f>
        <v>2313.3186249999999</v>
      </c>
      <c r="X9" s="45">
        <v>1.2</v>
      </c>
      <c r="Y9" s="46">
        <f>AVERAGE(W9:W11)</f>
        <v>2314.4195436666669</v>
      </c>
      <c r="Z9" s="47"/>
      <c r="AA9" s="29"/>
      <c r="AB9" s="29"/>
      <c r="AC9" s="29"/>
      <c r="AD9" s="29"/>
      <c r="AE9" s="29"/>
      <c r="AI9" s="29"/>
      <c r="AJ9" s="29"/>
      <c r="AK9" s="29"/>
      <c r="AL9" s="29"/>
      <c r="AM9" s="29"/>
      <c r="AN9" s="29"/>
      <c r="AO9" s="29"/>
      <c r="AP9" s="29"/>
      <c r="AQ9" s="29"/>
    </row>
    <row r="10" spans="1:60" ht="14.25" customHeight="1" x14ac:dyDescent="0.3">
      <c r="A10" t="s">
        <v>139</v>
      </c>
      <c r="B10" t="s">
        <v>103</v>
      </c>
      <c r="C10" t="s">
        <v>137</v>
      </c>
      <c r="D10" t="s">
        <v>98</v>
      </c>
      <c r="E10">
        <v>1.2</v>
      </c>
      <c r="F10" s="124">
        <v>45460.431747685187</v>
      </c>
      <c r="G10">
        <v>2</v>
      </c>
      <c r="H10">
        <v>55.000300000000003</v>
      </c>
      <c r="I10">
        <v>8.8760250000000003</v>
      </c>
      <c r="J10">
        <v>1.8130539999999999</v>
      </c>
      <c r="K10">
        <v>2.6013069999999998</v>
      </c>
      <c r="L10">
        <v>182.70591999999999</v>
      </c>
      <c r="M10">
        <v>66.997135999999998</v>
      </c>
      <c r="N10">
        <v>2314.3652780000002</v>
      </c>
      <c r="O10">
        <v>2314.4195439999999</v>
      </c>
      <c r="P10">
        <v>304.04601000000002</v>
      </c>
      <c r="Q10" t="s">
        <v>99</v>
      </c>
      <c r="R10" s="41">
        <f t="shared" ref="R10:R19" si="1">INT(T10)</f>
        <v>45460</v>
      </c>
      <c r="S10" s="42">
        <f t="shared" si="0"/>
        <v>0.43174768518656492</v>
      </c>
      <c r="T10" s="43">
        <f t="shared" ref="T10:T19" si="2">F10</f>
        <v>45460.431747685187</v>
      </c>
      <c r="U10" s="44" t="str">
        <f t="shared" ref="U10:U19" si="3">C10</f>
        <v>CRM1.2-15%</v>
      </c>
      <c r="V10" s="44">
        <f t="shared" ref="V10:V19" si="4">E10</f>
        <v>1.2</v>
      </c>
      <c r="W10" s="44">
        <f t="shared" ref="W10:W19" si="5">N10</f>
        <v>2314.3652780000002</v>
      </c>
      <c r="X10" s="48">
        <v>1.5</v>
      </c>
      <c r="Y10" s="49">
        <f>AVERAGE(W12:W14)</f>
        <v>2895.1606663333332</v>
      </c>
      <c r="Z10" s="50"/>
      <c r="AB10" s="29"/>
      <c r="AC10" s="29"/>
      <c r="AD10" s="29"/>
      <c r="AE10" s="29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60" ht="14.25" customHeight="1" x14ac:dyDescent="0.3">
      <c r="A11" t="s">
        <v>140</v>
      </c>
      <c r="B11" t="s">
        <v>103</v>
      </c>
      <c r="C11" t="s">
        <v>137</v>
      </c>
      <c r="D11" t="s">
        <v>98</v>
      </c>
      <c r="E11">
        <v>1.2</v>
      </c>
      <c r="F11" s="124">
        <v>45460.434583333335</v>
      </c>
      <c r="G11">
        <v>2</v>
      </c>
      <c r="H11">
        <v>55.000300000000003</v>
      </c>
      <c r="I11">
        <v>8.77013</v>
      </c>
      <c r="J11">
        <v>1.8040620000000001</v>
      </c>
      <c r="K11">
        <v>2.5331869999999999</v>
      </c>
      <c r="L11">
        <v>182.86321000000001</v>
      </c>
      <c r="M11">
        <v>66.997127000000006</v>
      </c>
      <c r="N11">
        <v>2315.5747280000001</v>
      </c>
      <c r="O11">
        <v>2314.4195439999999</v>
      </c>
      <c r="P11">
        <v>304.04601000000002</v>
      </c>
      <c r="Q11" t="s">
        <v>99</v>
      </c>
      <c r="R11" s="41">
        <f t="shared" si="1"/>
        <v>45460</v>
      </c>
      <c r="S11" s="42">
        <f t="shared" si="0"/>
        <v>0.43458333333546761</v>
      </c>
      <c r="T11" s="43">
        <f t="shared" si="2"/>
        <v>45460.434583333335</v>
      </c>
      <c r="U11" s="44" t="str">
        <f t="shared" si="3"/>
        <v>CRM1.2-15%</v>
      </c>
      <c r="V11" s="44">
        <f t="shared" si="4"/>
        <v>1.2</v>
      </c>
      <c r="W11" s="44">
        <f t="shared" si="5"/>
        <v>2315.5747280000001</v>
      </c>
      <c r="X11" s="51">
        <v>1.8</v>
      </c>
      <c r="Y11" s="52">
        <f>AVERAGE(W15:W17)</f>
        <v>3477.1208913333335</v>
      </c>
      <c r="Z11" s="53"/>
      <c r="AB11" s="29"/>
      <c r="AC11" s="29"/>
      <c r="AD11" s="29"/>
      <c r="AE11" s="29"/>
      <c r="AI11" s="29"/>
      <c r="AJ11" s="29"/>
      <c r="AK11" s="29"/>
      <c r="AL11" s="29"/>
      <c r="AM11" s="29"/>
      <c r="AN11" s="29"/>
      <c r="AO11" s="29"/>
      <c r="AP11" s="29"/>
      <c r="AQ11" s="29"/>
    </row>
    <row r="12" spans="1:60" ht="14.25" customHeight="1" x14ac:dyDescent="0.3">
      <c r="A12" t="s">
        <v>142</v>
      </c>
      <c r="B12" t="s">
        <v>104</v>
      </c>
      <c r="C12" t="s">
        <v>141</v>
      </c>
      <c r="D12" t="s">
        <v>98</v>
      </c>
      <c r="E12">
        <v>1.5</v>
      </c>
      <c r="F12" s="124">
        <v>45460.440428240741</v>
      </c>
      <c r="G12">
        <v>1</v>
      </c>
      <c r="H12">
        <v>55.000999999999998</v>
      </c>
      <c r="I12">
        <v>9.0059520000000006</v>
      </c>
      <c r="J12">
        <v>1.800244</v>
      </c>
      <c r="K12">
        <v>2.5648309999999999</v>
      </c>
      <c r="L12">
        <v>200.84746000000001</v>
      </c>
      <c r="M12">
        <v>70.996808999999999</v>
      </c>
      <c r="N12">
        <v>2895.087309</v>
      </c>
      <c r="O12">
        <v>2895.1606660000002</v>
      </c>
      <c r="P12">
        <v>304.04601000000002</v>
      </c>
      <c r="Q12" t="s">
        <v>99</v>
      </c>
      <c r="R12" s="41">
        <f t="shared" si="1"/>
        <v>45460</v>
      </c>
      <c r="S12" s="42">
        <f t="shared" si="0"/>
        <v>0.44042824074131204</v>
      </c>
      <c r="T12" s="43">
        <f t="shared" si="2"/>
        <v>45460.440428240741</v>
      </c>
      <c r="U12" s="44" t="str">
        <f t="shared" si="3"/>
        <v>CRM1.5-15%</v>
      </c>
      <c r="V12" s="44">
        <f t="shared" si="4"/>
        <v>1.5</v>
      </c>
      <c r="W12" s="44">
        <f t="shared" si="5"/>
        <v>2895.087309</v>
      </c>
      <c r="X12" s="29"/>
      <c r="Y12" s="29"/>
      <c r="Z12" s="29"/>
      <c r="AB12" s="29"/>
      <c r="AC12" s="29"/>
      <c r="AD12" s="29"/>
      <c r="AE12" s="29"/>
      <c r="AI12" s="29"/>
      <c r="AJ12" s="29"/>
      <c r="AK12" s="29"/>
      <c r="AL12" s="29"/>
      <c r="AM12" s="29"/>
      <c r="AN12" s="29"/>
      <c r="AO12" s="29"/>
      <c r="AP12" s="29"/>
      <c r="AQ12" s="29"/>
    </row>
    <row r="13" spans="1:60" ht="14.25" customHeight="1" x14ac:dyDescent="0.3">
      <c r="A13" t="s">
        <v>143</v>
      </c>
      <c r="B13" t="s">
        <v>104</v>
      </c>
      <c r="C13" t="s">
        <v>141</v>
      </c>
      <c r="D13" t="s">
        <v>98</v>
      </c>
      <c r="E13">
        <v>1.5</v>
      </c>
      <c r="F13" s="124">
        <v>45460.443414351852</v>
      </c>
      <c r="G13">
        <v>1</v>
      </c>
      <c r="H13">
        <v>55.000999999999998</v>
      </c>
      <c r="I13">
        <v>8.9586640000000006</v>
      </c>
      <c r="J13">
        <v>1.8064389999999999</v>
      </c>
      <c r="K13">
        <v>2.5810979999999999</v>
      </c>
      <c r="L13">
        <v>205.28145000000001</v>
      </c>
      <c r="M13">
        <v>70.997123999999999</v>
      </c>
      <c r="N13">
        <v>2894.571383</v>
      </c>
      <c r="O13">
        <v>2895.1606660000002</v>
      </c>
      <c r="P13">
        <v>304.04601000000002</v>
      </c>
      <c r="Q13" t="s">
        <v>99</v>
      </c>
      <c r="R13" s="41">
        <f t="shared" si="1"/>
        <v>45460</v>
      </c>
      <c r="S13" s="42">
        <f t="shared" si="0"/>
        <v>0.44341435185197042</v>
      </c>
      <c r="T13" s="43">
        <f t="shared" si="2"/>
        <v>45460.443414351852</v>
      </c>
      <c r="U13" s="44" t="str">
        <f t="shared" si="3"/>
        <v>CRM1.5-15%</v>
      </c>
      <c r="V13" s="44">
        <f t="shared" si="4"/>
        <v>1.5</v>
      </c>
      <c r="W13" s="44">
        <f t="shared" si="5"/>
        <v>2894.571383</v>
      </c>
      <c r="X13" s="29"/>
      <c r="Y13" s="29"/>
      <c r="Z13" s="29"/>
      <c r="AB13" s="29"/>
      <c r="AC13" s="29"/>
      <c r="AD13" s="29"/>
      <c r="AE13" s="29"/>
      <c r="AI13" s="29"/>
      <c r="AJ13" s="29"/>
      <c r="AK13" s="29"/>
      <c r="AL13" s="29"/>
      <c r="AM13" s="29"/>
      <c r="AN13" s="29"/>
      <c r="AO13" s="29"/>
      <c r="AP13" s="29"/>
      <c r="AQ13" s="29"/>
    </row>
    <row r="14" spans="1:60" ht="14.25" customHeight="1" x14ac:dyDescent="0.3">
      <c r="A14" t="s">
        <v>144</v>
      </c>
      <c r="B14" t="s">
        <v>104</v>
      </c>
      <c r="C14" t="s">
        <v>141</v>
      </c>
      <c r="D14" t="s">
        <v>98</v>
      </c>
      <c r="E14">
        <v>1.5</v>
      </c>
      <c r="F14" s="124">
        <v>45460.446377314816</v>
      </c>
      <c r="G14">
        <v>1</v>
      </c>
      <c r="H14">
        <v>55.000999999999998</v>
      </c>
      <c r="I14">
        <v>8.7126979999999996</v>
      </c>
      <c r="J14">
        <v>1.861065</v>
      </c>
      <c r="K14">
        <v>2.5996950000000001</v>
      </c>
      <c r="L14">
        <v>205.13691</v>
      </c>
      <c r="M14">
        <v>70.997133000000005</v>
      </c>
      <c r="N14">
        <v>2895.8233070000001</v>
      </c>
      <c r="O14">
        <v>2895.1606660000002</v>
      </c>
      <c r="P14">
        <v>304.04601000000002</v>
      </c>
      <c r="Q14" t="s">
        <v>99</v>
      </c>
      <c r="R14" s="41">
        <f t="shared" si="1"/>
        <v>45460</v>
      </c>
      <c r="S14" s="42">
        <f t="shared" si="0"/>
        <v>0.44637731481634546</v>
      </c>
      <c r="T14" s="43">
        <f t="shared" si="2"/>
        <v>45460.446377314816</v>
      </c>
      <c r="U14" s="44" t="str">
        <f t="shared" si="3"/>
        <v>CRM1.5-15%</v>
      </c>
      <c r="V14" s="44">
        <f t="shared" si="4"/>
        <v>1.5</v>
      </c>
      <c r="W14" s="44">
        <f t="shared" si="5"/>
        <v>2895.8233070000001</v>
      </c>
      <c r="AB14" s="29"/>
      <c r="AC14" s="29"/>
      <c r="AD14" s="29"/>
      <c r="AE14" s="29"/>
      <c r="AI14" s="29"/>
      <c r="AJ14" s="29"/>
      <c r="AK14" s="29"/>
      <c r="AL14" s="29"/>
      <c r="AM14" s="29"/>
      <c r="AN14" s="29"/>
      <c r="AO14" s="29"/>
      <c r="AP14" s="29"/>
      <c r="AQ14" s="29"/>
    </row>
    <row r="15" spans="1:60" ht="14.25" customHeight="1" x14ac:dyDescent="0.3">
      <c r="A15" t="s">
        <v>145</v>
      </c>
      <c r="B15" t="s">
        <v>105</v>
      </c>
      <c r="C15" t="s">
        <v>146</v>
      </c>
      <c r="D15" t="s">
        <v>98</v>
      </c>
      <c r="E15">
        <v>1.8</v>
      </c>
      <c r="F15" s="124">
        <v>45460.44939814815</v>
      </c>
      <c r="G15">
        <v>1</v>
      </c>
      <c r="H15">
        <v>55.000999999999998</v>
      </c>
      <c r="I15">
        <v>8.5308820000000001</v>
      </c>
      <c r="J15">
        <v>1.8297600000000001</v>
      </c>
      <c r="K15">
        <v>2.5883889999999998</v>
      </c>
      <c r="L15">
        <v>224.51183</v>
      </c>
      <c r="M15">
        <v>75.996809999999996</v>
      </c>
      <c r="N15">
        <v>3476.402016</v>
      </c>
      <c r="O15">
        <v>3477.1208919999999</v>
      </c>
      <c r="P15">
        <v>304.04601000000002</v>
      </c>
      <c r="Q15" t="s">
        <v>99</v>
      </c>
      <c r="R15" s="41">
        <f t="shared" si="1"/>
        <v>45460</v>
      </c>
      <c r="S15" s="42">
        <f t="shared" si="0"/>
        <v>0.44939814815006685</v>
      </c>
      <c r="T15" s="43">
        <f t="shared" si="2"/>
        <v>45460.44939814815</v>
      </c>
      <c r="U15" s="44" t="str">
        <f t="shared" si="3"/>
        <v>CRM1.8-15%</v>
      </c>
      <c r="V15" s="44">
        <f t="shared" si="4"/>
        <v>1.8</v>
      </c>
      <c r="W15" s="44">
        <f t="shared" si="5"/>
        <v>3476.402016</v>
      </c>
      <c r="AB15" s="29"/>
      <c r="AC15" s="29"/>
      <c r="AD15" s="29"/>
      <c r="AE15" s="29"/>
      <c r="AI15" s="29"/>
      <c r="AJ15" s="29"/>
      <c r="AK15" s="29"/>
      <c r="AL15" s="29"/>
      <c r="AM15" s="29"/>
      <c r="AN15" s="29"/>
      <c r="AO15" s="29"/>
      <c r="AP15" s="29"/>
      <c r="AQ15" s="29"/>
    </row>
    <row r="16" spans="1:60" ht="14.25" customHeight="1" x14ac:dyDescent="0.3">
      <c r="A16" t="s">
        <v>147</v>
      </c>
      <c r="B16" t="s">
        <v>105</v>
      </c>
      <c r="C16" t="s">
        <v>146</v>
      </c>
      <c r="D16" t="s">
        <v>98</v>
      </c>
      <c r="E16">
        <v>1.8</v>
      </c>
      <c r="F16" s="124">
        <v>45460.452476851853</v>
      </c>
      <c r="G16">
        <v>1</v>
      </c>
      <c r="H16">
        <v>55.000999999999998</v>
      </c>
      <c r="I16">
        <v>8.3080479999999994</v>
      </c>
      <c r="J16">
        <v>1.8993199999999999</v>
      </c>
      <c r="K16">
        <v>2.6336719999999998</v>
      </c>
      <c r="L16">
        <v>222.17626000000001</v>
      </c>
      <c r="M16">
        <v>75.996803</v>
      </c>
      <c r="N16">
        <v>3480.2302519999998</v>
      </c>
      <c r="O16">
        <v>3477.1208919999999</v>
      </c>
      <c r="P16">
        <v>304.04601000000002</v>
      </c>
      <c r="Q16" t="s">
        <v>99</v>
      </c>
      <c r="R16" s="41">
        <f t="shared" si="1"/>
        <v>45460</v>
      </c>
      <c r="S16" s="42">
        <f t="shared" si="0"/>
        <v>0.45247685185313458</v>
      </c>
      <c r="T16" s="43">
        <f t="shared" si="2"/>
        <v>45460.452476851853</v>
      </c>
      <c r="U16" s="44" t="str">
        <f t="shared" si="3"/>
        <v>CRM1.8-15%</v>
      </c>
      <c r="V16" s="44">
        <f t="shared" si="4"/>
        <v>1.8</v>
      </c>
      <c r="W16" s="44">
        <f t="shared" si="5"/>
        <v>3480.2302519999998</v>
      </c>
      <c r="AB16" s="29"/>
      <c r="AC16" s="29"/>
      <c r="AD16" s="29"/>
      <c r="AE16" s="29"/>
      <c r="AI16" s="29"/>
      <c r="AJ16" s="29"/>
      <c r="AK16" s="29"/>
      <c r="AL16" s="29"/>
      <c r="AM16" s="29"/>
      <c r="AN16" s="29"/>
      <c r="AO16" s="29"/>
      <c r="AP16" s="29"/>
      <c r="AQ16" s="29"/>
    </row>
    <row r="17" spans="1:43" ht="14.25" customHeight="1" x14ac:dyDescent="0.3">
      <c r="A17" t="s">
        <v>148</v>
      </c>
      <c r="B17" t="s">
        <v>105</v>
      </c>
      <c r="C17" t="s">
        <v>146</v>
      </c>
      <c r="D17" t="s">
        <v>98</v>
      </c>
      <c r="E17">
        <v>1.8</v>
      </c>
      <c r="F17" s="124">
        <v>45460.455543981479</v>
      </c>
      <c r="G17">
        <v>1</v>
      </c>
      <c r="H17">
        <v>55.000300000000003</v>
      </c>
      <c r="I17">
        <v>8.4214710000000004</v>
      </c>
      <c r="J17">
        <v>1.86405</v>
      </c>
      <c r="K17">
        <v>2.6164109999999998</v>
      </c>
      <c r="L17">
        <v>222.88133999999999</v>
      </c>
      <c r="M17">
        <v>75.996808000000001</v>
      </c>
      <c r="N17">
        <v>3474.7304060000001</v>
      </c>
      <c r="O17">
        <v>3477.1208919999999</v>
      </c>
      <c r="P17">
        <v>304.04601000000002</v>
      </c>
      <c r="Q17" t="s">
        <v>99</v>
      </c>
      <c r="R17" s="41">
        <f t="shared" si="1"/>
        <v>45460</v>
      </c>
      <c r="S17" s="42">
        <f t="shared" si="0"/>
        <v>0.45554398147942265</v>
      </c>
      <c r="T17" s="43">
        <f t="shared" si="2"/>
        <v>45460.455543981479</v>
      </c>
      <c r="U17" s="44" t="str">
        <f t="shared" si="3"/>
        <v>CRM1.8-15%</v>
      </c>
      <c r="V17" s="44">
        <f t="shared" si="4"/>
        <v>1.8</v>
      </c>
      <c r="W17" s="44">
        <f t="shared" si="5"/>
        <v>3474.7304060000001</v>
      </c>
      <c r="X17" s="54"/>
      <c r="Y17" s="29"/>
      <c r="Z17" s="29"/>
      <c r="AA17" s="29"/>
      <c r="AB17" s="29"/>
      <c r="AC17" s="29"/>
      <c r="AD17" s="29"/>
      <c r="AE17" s="29"/>
      <c r="AI17" s="29"/>
      <c r="AJ17" s="29"/>
      <c r="AK17" s="29"/>
      <c r="AL17" s="29"/>
      <c r="AM17" s="29"/>
      <c r="AN17" s="29"/>
      <c r="AO17" s="29"/>
      <c r="AP17" s="29"/>
      <c r="AQ17" s="29"/>
    </row>
    <row r="18" spans="1:43" ht="14.25" customHeight="1" x14ac:dyDescent="0.3">
      <c r="F18" s="124"/>
      <c r="R18" s="41">
        <f t="shared" si="1"/>
        <v>0</v>
      </c>
      <c r="S18" s="42">
        <f t="shared" si="0"/>
        <v>0</v>
      </c>
      <c r="T18" s="43">
        <f t="shared" si="2"/>
        <v>0</v>
      </c>
      <c r="U18" s="44">
        <f t="shared" si="3"/>
        <v>0</v>
      </c>
      <c r="V18" s="44">
        <f t="shared" si="4"/>
        <v>0</v>
      </c>
      <c r="W18" s="44">
        <f t="shared" si="5"/>
        <v>0</v>
      </c>
      <c r="X18" s="54"/>
      <c r="Y18" s="29"/>
      <c r="Z18" s="29"/>
      <c r="AA18" s="29"/>
      <c r="AB18" s="29"/>
      <c r="AC18" s="29"/>
      <c r="AD18" s="29"/>
      <c r="AE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1:43" ht="14.25" customHeight="1" x14ac:dyDescent="0.3">
      <c r="F19" s="124"/>
      <c r="R19" s="41">
        <f t="shared" si="1"/>
        <v>0</v>
      </c>
      <c r="S19" s="42">
        <f t="shared" si="0"/>
        <v>0</v>
      </c>
      <c r="T19" s="43">
        <f t="shared" si="2"/>
        <v>0</v>
      </c>
      <c r="U19" s="44">
        <f t="shared" si="3"/>
        <v>0</v>
      </c>
      <c r="V19" s="44">
        <f t="shared" si="4"/>
        <v>0</v>
      </c>
      <c r="W19" s="44">
        <f t="shared" si="5"/>
        <v>0</v>
      </c>
      <c r="X19" s="1"/>
      <c r="Y19" s="1"/>
      <c r="Z19" s="1"/>
      <c r="AA19" s="1"/>
      <c r="AB19" s="29"/>
      <c r="AC19" s="29"/>
      <c r="AD19" s="29"/>
      <c r="AE19" s="29"/>
      <c r="AI19" s="29"/>
      <c r="AJ19" s="29"/>
      <c r="AK19" s="29"/>
      <c r="AL19" s="29"/>
      <c r="AM19" s="29"/>
      <c r="AN19" s="29"/>
      <c r="AO19" s="29"/>
      <c r="AP19" s="29"/>
      <c r="AQ19" s="29"/>
    </row>
    <row r="20" spans="1:43" ht="14.25" customHeight="1" x14ac:dyDescent="0.3">
      <c r="F20" s="124"/>
      <c r="R20" s="41">
        <f t="shared" ref="R20" si="6">INT(T20)</f>
        <v>0</v>
      </c>
      <c r="S20" s="42">
        <f t="shared" ref="S20" si="7">T20-R20</f>
        <v>0</v>
      </c>
      <c r="T20" s="43">
        <f t="shared" ref="T20" si="8">F20</f>
        <v>0</v>
      </c>
      <c r="U20" s="44">
        <f t="shared" ref="U20" si="9">C20</f>
        <v>0</v>
      </c>
      <c r="V20" s="44">
        <f t="shared" ref="V20" si="10">E20</f>
        <v>0</v>
      </c>
      <c r="W20" s="44">
        <f t="shared" ref="W20" si="11">N20</f>
        <v>0</v>
      </c>
      <c r="X20" s="55" t="s">
        <v>48</v>
      </c>
      <c r="Y20" s="56"/>
      <c r="Z20" s="57"/>
      <c r="AA20" s="58"/>
      <c r="AB20" s="29"/>
      <c r="AC20" s="29"/>
      <c r="AD20" s="29"/>
      <c r="AE20" s="29"/>
      <c r="AI20" s="29"/>
      <c r="AJ20" s="29"/>
      <c r="AK20" s="29"/>
      <c r="AL20" s="29"/>
      <c r="AM20" s="29"/>
      <c r="AN20" s="29"/>
      <c r="AO20" s="29"/>
      <c r="AP20" s="29"/>
      <c r="AQ20" s="29"/>
    </row>
    <row r="21" spans="1:43" ht="14.25" customHeight="1" x14ac:dyDescent="0.3">
      <c r="F21" s="124"/>
      <c r="R21" s="41"/>
      <c r="S21" s="42"/>
      <c r="T21" s="43"/>
      <c r="U21" s="44"/>
      <c r="V21" s="44"/>
      <c r="W21" s="44"/>
      <c r="X21" s="59" t="s">
        <v>49</v>
      </c>
      <c r="Y21" s="60" t="s">
        <v>50</v>
      </c>
      <c r="Z21" s="61" t="s">
        <v>51</v>
      </c>
      <c r="AA21" s="62" t="s">
        <v>52</v>
      </c>
      <c r="AB21" s="29"/>
      <c r="AC21" s="29"/>
      <c r="AD21" s="29"/>
      <c r="AE21" s="29"/>
      <c r="AI21" s="29"/>
      <c r="AJ21" s="29"/>
      <c r="AK21" s="29"/>
      <c r="AL21" s="29"/>
      <c r="AM21" s="29"/>
      <c r="AN21" s="29"/>
      <c r="AO21" s="29"/>
      <c r="AP21" s="29"/>
      <c r="AQ21" s="29"/>
    </row>
    <row r="22" spans="1:43" ht="14.25" customHeight="1" x14ac:dyDescent="0.3">
      <c r="F22" s="124"/>
      <c r="R22" s="41"/>
      <c r="S22" s="42"/>
      <c r="T22" s="43"/>
      <c r="U22" s="44"/>
      <c r="V22" s="44"/>
      <c r="W22" s="44"/>
      <c r="X22" s="63">
        <f>S14</f>
        <v>0.44637731481634546</v>
      </c>
      <c r="Y22" s="64">
        <f>SLOPE(AB33:AB35,AC33:AC35)</f>
        <v>5.1603946390027533E-4</v>
      </c>
      <c r="Z22" s="65">
        <f>INTERCEPT(X9:X11,Y9:Y11)</f>
        <v>5.7731402020051448E-3</v>
      </c>
      <c r="AA22" s="66">
        <f>RSQ(AB33:AB35,AC33:AC35)</f>
        <v>0.99999963354339028</v>
      </c>
      <c r="AB22" s="29"/>
      <c r="AC22" s="29"/>
      <c r="AD22" s="29"/>
      <c r="AE22" s="29"/>
      <c r="AI22" s="29"/>
      <c r="AJ22" s="29"/>
      <c r="AK22" s="29"/>
      <c r="AL22" s="29"/>
      <c r="AM22" s="29"/>
      <c r="AN22" s="29"/>
      <c r="AO22" s="29"/>
      <c r="AP22" s="29"/>
      <c r="AQ22" s="29"/>
    </row>
    <row r="23" spans="1:43" ht="14.25" customHeight="1" x14ac:dyDescent="0.3">
      <c r="F23" s="124"/>
      <c r="R23" s="41"/>
      <c r="S23" s="42"/>
      <c r="T23" s="43"/>
      <c r="U23" s="44"/>
      <c r="V23" s="44"/>
      <c r="W23" s="44"/>
      <c r="X23" s="67" t="s">
        <v>53</v>
      </c>
      <c r="Y23" s="1"/>
      <c r="Z23" s="1"/>
      <c r="AA23" s="1"/>
      <c r="AB23" s="29"/>
      <c r="AC23" s="29"/>
      <c r="AD23" s="29"/>
      <c r="AE23" s="29"/>
      <c r="AI23" s="29"/>
      <c r="AJ23" s="29"/>
      <c r="AK23" s="29"/>
      <c r="AL23" s="29"/>
      <c r="AM23" s="29"/>
      <c r="AN23" s="29"/>
      <c r="AO23" s="29"/>
      <c r="AP23" s="29"/>
      <c r="AQ23" s="29"/>
    </row>
    <row r="24" spans="1:43" ht="14.25" customHeight="1" x14ac:dyDescent="0.3">
      <c r="F24" s="124"/>
      <c r="R24" s="41"/>
      <c r="S24" s="42"/>
      <c r="T24" s="43"/>
      <c r="U24" s="44"/>
      <c r="V24" s="44"/>
      <c r="W24" s="44"/>
      <c r="X24" s="59" t="s">
        <v>49</v>
      </c>
      <c r="Y24" s="60" t="s">
        <v>54</v>
      </c>
      <c r="Z24" s="61" t="s">
        <v>55</v>
      </c>
      <c r="AA24" s="62" t="s">
        <v>52</v>
      </c>
      <c r="AB24" s="29"/>
      <c r="AC24" s="29"/>
      <c r="AD24" s="29"/>
      <c r="AE24" s="29"/>
      <c r="AI24" s="29"/>
      <c r="AJ24" s="29"/>
      <c r="AK24" s="29"/>
      <c r="AL24" s="29"/>
      <c r="AM24" s="29"/>
      <c r="AN24" s="29"/>
      <c r="AO24" s="29"/>
      <c r="AP24" s="29"/>
      <c r="AQ24" s="29"/>
    </row>
    <row r="25" spans="1:43" ht="14.25" customHeight="1" x14ac:dyDescent="0.3">
      <c r="F25" s="124"/>
      <c r="R25" s="41"/>
      <c r="S25" s="42"/>
      <c r="T25" s="43"/>
      <c r="U25" s="44"/>
      <c r="V25" s="44"/>
      <c r="W25" s="44"/>
      <c r="X25" s="63">
        <f>S35</f>
        <v>0.52748842592700385</v>
      </c>
      <c r="Y25" s="64">
        <f>SLOPE(AB33:AB35,AE33:AE35)</f>
        <v>5.1572310498200274E-4</v>
      </c>
      <c r="Z25" s="65">
        <f>INTERCEPT(AB33:AB35,AE33:AE35)</f>
        <v>-1.7801757898331827E-2</v>
      </c>
      <c r="AA25" s="66">
        <f>RSQ(AB33:AB35,AE33:AE35)</f>
        <v>0.99999660963462089</v>
      </c>
      <c r="AB25" s="29"/>
      <c r="AC25" s="29"/>
      <c r="AD25" s="29"/>
      <c r="AE25" s="29"/>
      <c r="AI25" s="29"/>
      <c r="AJ25" s="29"/>
      <c r="AK25" s="29"/>
      <c r="AL25" s="29"/>
      <c r="AM25" s="29"/>
      <c r="AN25" s="29"/>
      <c r="AO25" s="29"/>
      <c r="AP25" s="29"/>
      <c r="AQ25" s="29"/>
    </row>
    <row r="26" spans="1:43" ht="14.25" customHeight="1" x14ac:dyDescent="0.3">
      <c r="F26" s="124"/>
      <c r="R26" s="41"/>
      <c r="S26" s="42"/>
      <c r="T26" s="43"/>
      <c r="U26" s="44"/>
      <c r="V26" s="44"/>
      <c r="W26" s="44"/>
      <c r="X26" s="1"/>
      <c r="Y26" s="1"/>
      <c r="Z26" s="1"/>
      <c r="AA26" s="1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</row>
    <row r="27" spans="1:43" ht="14.25" customHeight="1" x14ac:dyDescent="0.3">
      <c r="F27" s="124"/>
      <c r="R27" s="41"/>
      <c r="S27" s="42"/>
      <c r="T27" s="43"/>
      <c r="U27" s="44"/>
      <c r="V27" s="44"/>
      <c r="W27" s="44"/>
      <c r="X27" s="68" t="s">
        <v>56</v>
      </c>
      <c r="Y27" s="69"/>
      <c r="Z27" s="70"/>
      <c r="AA27" s="1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</row>
    <row r="28" spans="1:43" ht="14.25" customHeight="1" x14ac:dyDescent="0.3">
      <c r="F28" s="124"/>
      <c r="R28" s="41"/>
      <c r="S28" s="42"/>
      <c r="T28" s="43"/>
      <c r="U28" s="44"/>
      <c r="V28" s="44"/>
      <c r="W28" s="44"/>
      <c r="X28" s="71" t="s">
        <v>57</v>
      </c>
      <c r="Y28" s="71" t="s">
        <v>58</v>
      </c>
      <c r="Z28" s="72" t="s">
        <v>59</v>
      </c>
      <c r="AA28" s="1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</row>
    <row r="29" spans="1:43" ht="14.25" customHeight="1" x14ac:dyDescent="0.3">
      <c r="F29" s="124"/>
      <c r="R29" s="41"/>
      <c r="S29" s="42"/>
      <c r="T29" s="43"/>
      <c r="U29" s="44"/>
      <c r="V29" s="44"/>
      <c r="W29" s="44"/>
      <c r="X29" s="76">
        <f>X25-X22</f>
        <v>8.1111111110658385E-2</v>
      </c>
      <c r="Y29" s="65">
        <f>Y25-Y22</f>
        <v>-3.1635891827258653E-7</v>
      </c>
      <c r="Z29" s="77">
        <f>Z25-Z22</f>
        <v>-2.3574898100336972E-2</v>
      </c>
      <c r="AA29" s="1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</row>
    <row r="30" spans="1:43" ht="14.25" customHeight="1" x14ac:dyDescent="0.3">
      <c r="R30" s="73"/>
      <c r="S30" s="74"/>
      <c r="T30" s="75"/>
      <c r="X30" s="29"/>
      <c r="Y30" s="29"/>
      <c r="Z30" s="29"/>
      <c r="AA30" s="29"/>
      <c r="AB30" s="29"/>
      <c r="AC30" s="29"/>
      <c r="AD30" s="29"/>
      <c r="AE30" s="75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</row>
    <row r="31" spans="1:43" ht="14.25" customHeight="1" x14ac:dyDescent="0.3">
      <c r="R31" s="73"/>
      <c r="S31" s="74"/>
      <c r="T31" s="75"/>
      <c r="X31" s="29"/>
      <c r="Y31" s="29"/>
      <c r="Z31" s="29"/>
      <c r="AA31" s="29"/>
      <c r="AB31" s="29"/>
      <c r="AC31" s="29"/>
      <c r="AD31" s="29"/>
      <c r="AE31" s="75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</row>
    <row r="32" spans="1:43" ht="14.25" customHeight="1" x14ac:dyDescent="0.3">
      <c r="A32" s="33" t="s">
        <v>22</v>
      </c>
      <c r="B32" s="33" t="s">
        <v>23</v>
      </c>
      <c r="C32" s="33" t="s">
        <v>24</v>
      </c>
      <c r="D32" s="33" t="s">
        <v>25</v>
      </c>
      <c r="E32" s="33" t="s">
        <v>26</v>
      </c>
      <c r="F32" s="33" t="s">
        <v>27</v>
      </c>
      <c r="G32" s="33" t="s">
        <v>28</v>
      </c>
      <c r="H32" s="33" t="s">
        <v>29</v>
      </c>
      <c r="I32" s="33" t="s">
        <v>30</v>
      </c>
      <c r="J32" s="33" t="s">
        <v>31</v>
      </c>
      <c r="K32" s="33" t="s">
        <v>32</v>
      </c>
      <c r="L32" s="33" t="s">
        <v>33</v>
      </c>
      <c r="M32" s="33" t="s">
        <v>34</v>
      </c>
      <c r="N32" s="33" t="s">
        <v>35</v>
      </c>
      <c r="O32" s="33" t="s">
        <v>36</v>
      </c>
      <c r="P32" s="33" t="s">
        <v>37</v>
      </c>
      <c r="Q32" s="33" t="s">
        <v>38</v>
      </c>
      <c r="R32" s="16" t="s">
        <v>60</v>
      </c>
      <c r="S32" s="74"/>
      <c r="T32" s="75"/>
      <c r="X32" s="37" t="s">
        <v>44</v>
      </c>
      <c r="Y32" s="38" t="s">
        <v>45</v>
      </c>
      <c r="Z32" s="39" t="s">
        <v>46</v>
      </c>
      <c r="AA32" s="29"/>
      <c r="AB32" s="78" t="s">
        <v>44</v>
      </c>
      <c r="AC32" s="79" t="s">
        <v>45</v>
      </c>
      <c r="AD32" s="79" t="s">
        <v>61</v>
      </c>
      <c r="AE32" s="80" t="s">
        <v>62</v>
      </c>
      <c r="AF32" s="81" t="s">
        <v>63</v>
      </c>
      <c r="AH32" s="29"/>
      <c r="AI32" s="29"/>
      <c r="AJ32" s="29"/>
      <c r="AK32" s="29"/>
      <c r="AL32" s="29"/>
      <c r="AM32" s="29"/>
      <c r="AN32" s="29"/>
      <c r="AO32" s="29"/>
      <c r="AP32" s="29"/>
      <c r="AQ32" s="29"/>
    </row>
    <row r="33" spans="1:43" ht="14.25" customHeight="1" x14ac:dyDescent="0.3">
      <c r="A33" t="s">
        <v>169</v>
      </c>
      <c r="B33" t="s">
        <v>103</v>
      </c>
      <c r="D33" t="s">
        <v>98</v>
      </c>
      <c r="E33">
        <v>1.2</v>
      </c>
      <c r="F33" s="124">
        <v>45460.521793981483</v>
      </c>
      <c r="G33">
        <v>1</v>
      </c>
      <c r="H33">
        <v>55.000999999999998</v>
      </c>
      <c r="I33">
        <v>7.8417849999999998</v>
      </c>
      <c r="J33">
        <v>1.650793</v>
      </c>
      <c r="K33">
        <v>2.380331</v>
      </c>
      <c r="L33">
        <v>186.77441999999999</v>
      </c>
      <c r="M33">
        <v>66.997127000000006</v>
      </c>
      <c r="N33">
        <v>2362.3572709999999</v>
      </c>
      <c r="O33">
        <v>2361.968437</v>
      </c>
      <c r="P33">
        <v>304.04601000000002</v>
      </c>
      <c r="Q33" t="s">
        <v>99</v>
      </c>
      <c r="R33" s="82">
        <f>INT(T33)</f>
        <v>45460</v>
      </c>
      <c r="S33" s="83">
        <f>T33-R33</f>
        <v>0.52179398148291511</v>
      </c>
      <c r="T33" s="84">
        <f>F33</f>
        <v>45460.521793981483</v>
      </c>
      <c r="U33" s="85">
        <f>C33</f>
        <v>0</v>
      </c>
      <c r="V33" s="85">
        <f>E33</f>
        <v>1.2</v>
      </c>
      <c r="W33" s="85">
        <f>N33</f>
        <v>2362.3572709999999</v>
      </c>
      <c r="X33" s="86">
        <v>1.2</v>
      </c>
      <c r="Y33" s="46">
        <f>AVERAGE(W33:W35)</f>
        <v>2361.9684366666665</v>
      </c>
      <c r="Z33" s="87"/>
      <c r="AA33" s="29"/>
      <c r="AB33" s="88">
        <f t="shared" ref="AB33:AC35" si="12">X9</f>
        <v>1.2</v>
      </c>
      <c r="AC33" s="89">
        <f t="shared" si="12"/>
        <v>2314.4195436666669</v>
      </c>
      <c r="AD33" s="89">
        <f>Y33</f>
        <v>2361.9684366666665</v>
      </c>
      <c r="AE33" s="89">
        <f>Y33</f>
        <v>2361.9684366666665</v>
      </c>
      <c r="AF33" s="90">
        <f>AC33-AE33</f>
        <v>-47.54889299999968</v>
      </c>
      <c r="AH33" s="29"/>
      <c r="AI33" s="29"/>
      <c r="AJ33" s="29"/>
      <c r="AK33" s="29"/>
      <c r="AL33" s="29"/>
      <c r="AM33" s="29"/>
      <c r="AN33" s="29"/>
      <c r="AO33" s="29"/>
      <c r="AP33" s="29"/>
      <c r="AQ33" s="29"/>
    </row>
    <row r="34" spans="1:43" ht="14.25" customHeight="1" x14ac:dyDescent="0.3">
      <c r="A34" t="s">
        <v>170</v>
      </c>
      <c r="B34" t="s">
        <v>103</v>
      </c>
      <c r="D34" t="s">
        <v>98</v>
      </c>
      <c r="E34">
        <v>1.2</v>
      </c>
      <c r="F34" s="124">
        <v>45460.524629629632</v>
      </c>
      <c r="G34">
        <v>1</v>
      </c>
      <c r="H34">
        <v>55.000999999999998</v>
      </c>
      <c r="I34">
        <v>7.8074859999999999</v>
      </c>
      <c r="J34">
        <v>1.676814</v>
      </c>
      <c r="K34">
        <v>2.436731</v>
      </c>
      <c r="L34">
        <v>187.5925</v>
      </c>
      <c r="M34">
        <v>66.997125999999994</v>
      </c>
      <c r="N34">
        <v>2360.2647710000001</v>
      </c>
      <c r="O34">
        <v>2361.968437</v>
      </c>
      <c r="P34">
        <v>304.04601000000002</v>
      </c>
      <c r="Q34" t="s">
        <v>99</v>
      </c>
      <c r="R34" s="82">
        <f t="shared" ref="R34:R35" si="13">INT(T34)</f>
        <v>45460</v>
      </c>
      <c r="S34" s="83">
        <f t="shared" ref="S34:S35" si="14">T34-R34</f>
        <v>0.52462962963181781</v>
      </c>
      <c r="T34" s="84">
        <f t="shared" ref="T34:T35" si="15">F34</f>
        <v>45460.524629629632</v>
      </c>
      <c r="U34" s="85">
        <f t="shared" ref="U34:U35" si="16">C34</f>
        <v>0</v>
      </c>
      <c r="V34" s="85">
        <f t="shared" ref="V34:V35" si="17">E34</f>
        <v>1.2</v>
      </c>
      <c r="W34" s="85">
        <f t="shared" ref="W34:W35" si="18">N34</f>
        <v>2360.2647710000001</v>
      </c>
      <c r="X34" s="91">
        <v>1.5</v>
      </c>
      <c r="Y34" s="49">
        <f>AVERAGE(W36:W38)</f>
        <v>2941.8187806666665</v>
      </c>
      <c r="Z34" s="92">
        <f>STDEV(W38:W40)</f>
        <v>337.01767948137757</v>
      </c>
      <c r="AA34" s="29"/>
      <c r="AB34" s="88">
        <f t="shared" si="12"/>
        <v>1.5</v>
      </c>
      <c r="AC34" s="89">
        <f t="shared" si="12"/>
        <v>2895.1606663333332</v>
      </c>
      <c r="AD34" s="89">
        <f>Y34</f>
        <v>2941.8187806666665</v>
      </c>
      <c r="AE34" s="89">
        <f>Y34</f>
        <v>2941.8187806666665</v>
      </c>
      <c r="AF34" s="90">
        <f>AC34-AE34</f>
        <v>-46.658114333333288</v>
      </c>
      <c r="AH34" s="29"/>
      <c r="AI34" s="29"/>
      <c r="AJ34" s="29"/>
      <c r="AK34" s="29"/>
      <c r="AL34" s="29"/>
      <c r="AM34" s="29"/>
      <c r="AN34" s="29"/>
      <c r="AO34" s="29"/>
      <c r="AP34" s="29"/>
      <c r="AQ34" s="29"/>
    </row>
    <row r="35" spans="1:43" ht="14.25" customHeight="1" x14ac:dyDescent="0.3">
      <c r="A35" t="s">
        <v>171</v>
      </c>
      <c r="B35" t="s">
        <v>103</v>
      </c>
      <c r="D35" t="s">
        <v>98</v>
      </c>
      <c r="E35">
        <v>1.2</v>
      </c>
      <c r="F35" s="124">
        <v>45460.527488425927</v>
      </c>
      <c r="G35">
        <v>1</v>
      </c>
      <c r="H35">
        <v>55.000300000000003</v>
      </c>
      <c r="I35">
        <v>7.729463</v>
      </c>
      <c r="J35">
        <v>1.653009</v>
      </c>
      <c r="K35">
        <v>2.396058</v>
      </c>
      <c r="L35">
        <v>185.93573000000001</v>
      </c>
      <c r="M35">
        <v>66.997131999999993</v>
      </c>
      <c r="N35">
        <v>2363.2832680000001</v>
      </c>
      <c r="O35">
        <v>2361.968437</v>
      </c>
      <c r="P35">
        <v>304.04601000000002</v>
      </c>
      <c r="Q35" t="s">
        <v>99</v>
      </c>
      <c r="R35" s="82">
        <f t="shared" si="13"/>
        <v>45460</v>
      </c>
      <c r="S35" s="83">
        <f t="shared" si="14"/>
        <v>0.52748842592700385</v>
      </c>
      <c r="T35" s="84">
        <f t="shared" si="15"/>
        <v>45460.527488425927</v>
      </c>
      <c r="U35" s="85">
        <f t="shared" si="16"/>
        <v>0</v>
      </c>
      <c r="V35" s="85">
        <f t="shared" si="17"/>
        <v>1.2</v>
      </c>
      <c r="W35" s="85">
        <f t="shared" si="18"/>
        <v>2363.2832680000001</v>
      </c>
      <c r="X35" s="93">
        <v>1.8</v>
      </c>
      <c r="Y35" s="52">
        <f>AVERAGE(W39:W41)</f>
        <v>3525.379499666667</v>
      </c>
      <c r="Z35" s="94">
        <f>STDEV(W41:W42)</f>
        <v>2493.0050218750994</v>
      </c>
      <c r="AA35" s="29"/>
      <c r="AB35" s="95">
        <f t="shared" si="12"/>
        <v>1.8</v>
      </c>
      <c r="AC35" s="96">
        <f t="shared" si="12"/>
        <v>3477.1208913333335</v>
      </c>
      <c r="AD35" s="96">
        <f>Y35</f>
        <v>3525.379499666667</v>
      </c>
      <c r="AE35" s="96">
        <f>Y35</f>
        <v>3525.379499666667</v>
      </c>
      <c r="AF35" s="97">
        <f>AC35-AE35</f>
        <v>-48.258608333333541</v>
      </c>
      <c r="AH35" s="29"/>
      <c r="AI35" s="29"/>
      <c r="AJ35" s="29"/>
      <c r="AK35" s="29"/>
      <c r="AL35" s="29"/>
      <c r="AM35" s="29"/>
      <c r="AN35" s="29"/>
      <c r="AO35" s="29"/>
      <c r="AP35" s="29"/>
      <c r="AQ35" s="29"/>
    </row>
    <row r="36" spans="1:43" ht="14.25" customHeight="1" x14ac:dyDescent="0.3">
      <c r="A36" t="s">
        <v>172</v>
      </c>
      <c r="B36" t="s">
        <v>104</v>
      </c>
      <c r="D36" t="s">
        <v>98</v>
      </c>
      <c r="E36">
        <v>1.5</v>
      </c>
      <c r="F36" s="124">
        <v>45460.530405092592</v>
      </c>
      <c r="G36">
        <v>1</v>
      </c>
      <c r="H36">
        <v>55.000300000000003</v>
      </c>
      <c r="I36">
        <v>7.8713150000000001</v>
      </c>
      <c r="J36">
        <v>1.651421</v>
      </c>
      <c r="K36">
        <v>2.4305859999999999</v>
      </c>
      <c r="L36">
        <v>207.32796999999999</v>
      </c>
      <c r="M36">
        <v>70.997131999999993</v>
      </c>
      <c r="N36">
        <v>2941.241348</v>
      </c>
      <c r="O36">
        <v>2941.8187809999999</v>
      </c>
      <c r="P36">
        <v>304.04601000000002</v>
      </c>
      <c r="Q36" t="s">
        <v>99</v>
      </c>
      <c r="R36" s="82">
        <f t="shared" ref="R36:R42" si="19">INT(T36)</f>
        <v>45460</v>
      </c>
      <c r="S36" s="83">
        <f t="shared" ref="S36:S42" si="20">T36-R36</f>
        <v>0.53040509259153623</v>
      </c>
      <c r="T36" s="84">
        <f t="shared" ref="T36:T42" si="21">F36</f>
        <v>45460.530405092592</v>
      </c>
      <c r="U36" s="85">
        <f t="shared" ref="U36:U42" si="22">C36</f>
        <v>0</v>
      </c>
      <c r="V36" s="85">
        <f t="shared" ref="V36:V42" si="23">E36</f>
        <v>1.5</v>
      </c>
      <c r="W36" s="85">
        <f t="shared" ref="W36:W42" si="24">N36</f>
        <v>2941.241348</v>
      </c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</row>
    <row r="37" spans="1:43" ht="14.25" customHeight="1" x14ac:dyDescent="0.3">
      <c r="A37" t="s">
        <v>173</v>
      </c>
      <c r="B37" t="s">
        <v>104</v>
      </c>
      <c r="D37" t="s">
        <v>98</v>
      </c>
      <c r="E37">
        <v>1.5</v>
      </c>
      <c r="F37" s="124">
        <v>45460.533368055556</v>
      </c>
      <c r="G37">
        <v>1</v>
      </c>
      <c r="H37">
        <v>55.000300000000003</v>
      </c>
      <c r="I37">
        <v>8.0605250000000002</v>
      </c>
      <c r="J37">
        <v>1.6675070000000001</v>
      </c>
      <c r="K37">
        <v>2.4535740000000001</v>
      </c>
      <c r="L37">
        <v>207.30946</v>
      </c>
      <c r="M37">
        <v>70.996808999999999</v>
      </c>
      <c r="N37">
        <v>2942.6891479999999</v>
      </c>
      <c r="O37">
        <v>2941.8187809999999</v>
      </c>
      <c r="P37">
        <v>304.04601000000002</v>
      </c>
      <c r="Q37" t="s">
        <v>99</v>
      </c>
      <c r="R37" s="82">
        <f t="shared" si="19"/>
        <v>45460</v>
      </c>
      <c r="S37" s="83">
        <f t="shared" si="20"/>
        <v>0.53336805555591127</v>
      </c>
      <c r="T37" s="84">
        <f t="shared" si="21"/>
        <v>45460.533368055556</v>
      </c>
      <c r="U37" s="85">
        <f t="shared" si="22"/>
        <v>0</v>
      </c>
      <c r="V37" s="85">
        <f t="shared" si="23"/>
        <v>1.5</v>
      </c>
      <c r="W37" s="85">
        <f t="shared" si="24"/>
        <v>2942.6891479999999</v>
      </c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98"/>
      <c r="AI37" s="99"/>
      <c r="AJ37" s="29"/>
      <c r="AK37" s="29"/>
      <c r="AL37" s="29"/>
      <c r="AM37" s="29"/>
      <c r="AN37" s="29"/>
      <c r="AO37" s="29"/>
      <c r="AP37" s="29"/>
      <c r="AQ37" s="29"/>
    </row>
    <row r="38" spans="1:43" ht="14.25" customHeight="1" x14ac:dyDescent="0.3">
      <c r="A38" t="s">
        <v>174</v>
      </c>
      <c r="B38" t="s">
        <v>104</v>
      </c>
      <c r="D38" t="s">
        <v>98</v>
      </c>
      <c r="E38">
        <v>1.5</v>
      </c>
      <c r="F38" s="124">
        <v>45460.53634259259</v>
      </c>
      <c r="G38">
        <v>1</v>
      </c>
      <c r="H38">
        <v>55.000500000000002</v>
      </c>
      <c r="I38">
        <v>8.1189909999999994</v>
      </c>
      <c r="J38">
        <v>1.7410639999999999</v>
      </c>
      <c r="K38">
        <v>2.490764</v>
      </c>
      <c r="L38">
        <v>208.46259000000001</v>
      </c>
      <c r="M38">
        <v>70.996806000000007</v>
      </c>
      <c r="N38">
        <v>2941.525846</v>
      </c>
      <c r="O38">
        <v>2941.8187809999999</v>
      </c>
      <c r="P38">
        <v>304.04601000000002</v>
      </c>
      <c r="Q38" t="s">
        <v>99</v>
      </c>
      <c r="R38" s="82">
        <f t="shared" si="19"/>
        <v>45460</v>
      </c>
      <c r="S38" s="83">
        <f t="shared" si="20"/>
        <v>0.53634259258979</v>
      </c>
      <c r="T38" s="84">
        <f t="shared" si="21"/>
        <v>45460.53634259259</v>
      </c>
      <c r="U38" s="85">
        <f t="shared" si="22"/>
        <v>0</v>
      </c>
      <c r="V38" s="85">
        <f t="shared" si="23"/>
        <v>1.5</v>
      </c>
      <c r="W38" s="85">
        <f t="shared" si="24"/>
        <v>2941.525846</v>
      </c>
      <c r="X38" s="29"/>
      <c r="Y38" s="29"/>
      <c r="Z38" s="29"/>
      <c r="AA38" s="29"/>
      <c r="AH38" s="98"/>
      <c r="AI38" s="99"/>
      <c r="AJ38" s="29"/>
      <c r="AK38" s="29"/>
      <c r="AL38" s="29"/>
      <c r="AM38" s="29"/>
      <c r="AN38" s="29"/>
      <c r="AO38" s="29"/>
      <c r="AP38" s="29"/>
      <c r="AQ38" s="29"/>
    </row>
    <row r="39" spans="1:43" ht="14.25" customHeight="1" x14ac:dyDescent="0.3">
      <c r="A39" t="s">
        <v>175</v>
      </c>
      <c r="B39" t="s">
        <v>105</v>
      </c>
      <c r="D39" t="s">
        <v>98</v>
      </c>
      <c r="E39">
        <v>1.8</v>
      </c>
      <c r="F39" s="124">
        <v>45460.539375</v>
      </c>
      <c r="G39">
        <v>1</v>
      </c>
      <c r="H39">
        <v>55.000999999999998</v>
      </c>
      <c r="I39">
        <v>8.1905809999999999</v>
      </c>
      <c r="J39">
        <v>1.652034</v>
      </c>
      <c r="K39">
        <v>2.3897189999999999</v>
      </c>
      <c r="L39">
        <v>226.35928999999999</v>
      </c>
      <c r="M39">
        <v>75.996807000000004</v>
      </c>
      <c r="N39">
        <v>3527.1300019999999</v>
      </c>
      <c r="O39">
        <v>3525.3795</v>
      </c>
      <c r="P39">
        <v>304.04601000000002</v>
      </c>
      <c r="Q39" t="s">
        <v>99</v>
      </c>
      <c r="R39" s="82">
        <f t="shared" si="19"/>
        <v>45460</v>
      </c>
      <c r="S39" s="83">
        <f t="shared" si="20"/>
        <v>0.53937500000029104</v>
      </c>
      <c r="T39" s="84">
        <f t="shared" si="21"/>
        <v>45460.539375</v>
      </c>
      <c r="U39" s="85">
        <f t="shared" si="22"/>
        <v>0</v>
      </c>
      <c r="V39" s="85">
        <f t="shared" si="23"/>
        <v>1.8</v>
      </c>
      <c r="W39" s="85">
        <f t="shared" si="24"/>
        <v>3527.1300019999999</v>
      </c>
      <c r="X39" s="29"/>
      <c r="AH39" s="98"/>
      <c r="AI39" s="99"/>
      <c r="AJ39" s="29"/>
      <c r="AK39" s="29"/>
      <c r="AL39" s="29"/>
      <c r="AM39" s="29"/>
      <c r="AN39" s="29"/>
      <c r="AO39" s="29"/>
      <c r="AP39" s="29"/>
      <c r="AQ39" s="29"/>
    </row>
    <row r="40" spans="1:43" ht="14.25" customHeight="1" x14ac:dyDescent="0.3">
      <c r="A40" t="s">
        <v>176</v>
      </c>
      <c r="B40" t="s">
        <v>105</v>
      </c>
      <c r="D40" t="s">
        <v>98</v>
      </c>
      <c r="E40">
        <v>1.8</v>
      </c>
      <c r="F40" s="124">
        <v>45460.542442129627</v>
      </c>
      <c r="G40">
        <v>1</v>
      </c>
      <c r="H40">
        <v>55.000999999999998</v>
      </c>
      <c r="I40">
        <v>8.0971519999999995</v>
      </c>
      <c r="J40">
        <v>1.6505179999999999</v>
      </c>
      <c r="K40">
        <v>2.4351340000000001</v>
      </c>
      <c r="L40">
        <v>226.15860000000001</v>
      </c>
      <c r="M40">
        <v>75.996488999999997</v>
      </c>
      <c r="N40">
        <v>3523.3669839999998</v>
      </c>
      <c r="O40">
        <v>3525.3795</v>
      </c>
      <c r="P40">
        <v>304.04601000000002</v>
      </c>
      <c r="Q40" t="s">
        <v>99</v>
      </c>
      <c r="R40" s="82">
        <f t="shared" si="19"/>
        <v>45460</v>
      </c>
      <c r="S40" s="83">
        <f t="shared" si="20"/>
        <v>0.54244212962657912</v>
      </c>
      <c r="T40" s="84">
        <f t="shared" si="21"/>
        <v>45460.542442129627</v>
      </c>
      <c r="U40" s="85">
        <f t="shared" si="22"/>
        <v>0</v>
      </c>
      <c r="V40" s="85">
        <f t="shared" si="23"/>
        <v>1.8</v>
      </c>
      <c r="W40" s="85">
        <f t="shared" si="24"/>
        <v>3523.3669839999998</v>
      </c>
      <c r="X40" s="29"/>
      <c r="AH40" s="98"/>
      <c r="AI40" s="99"/>
      <c r="AJ40" s="29"/>
      <c r="AK40" s="29"/>
      <c r="AL40" s="29"/>
      <c r="AM40" s="29"/>
      <c r="AN40" s="29"/>
      <c r="AO40" s="29"/>
      <c r="AP40" s="29"/>
      <c r="AQ40" s="29"/>
    </row>
    <row r="41" spans="1:43" ht="14.25" customHeight="1" x14ac:dyDescent="0.3">
      <c r="A41" t="s">
        <v>177</v>
      </c>
      <c r="B41" t="s">
        <v>105</v>
      </c>
      <c r="D41" t="s">
        <v>98</v>
      </c>
      <c r="E41">
        <v>1.8</v>
      </c>
      <c r="F41" s="124">
        <v>45460.54550925926</v>
      </c>
      <c r="G41">
        <v>1</v>
      </c>
      <c r="H41">
        <v>55.000999999999998</v>
      </c>
      <c r="I41">
        <v>7.8749000000000002</v>
      </c>
      <c r="J41">
        <v>1.634209</v>
      </c>
      <c r="K41">
        <v>2.4022610000000002</v>
      </c>
      <c r="L41">
        <v>224.96895000000001</v>
      </c>
      <c r="M41">
        <v>75.996814999999998</v>
      </c>
      <c r="N41">
        <v>3525.641513</v>
      </c>
      <c r="O41">
        <v>3525.3795</v>
      </c>
      <c r="P41">
        <v>304.04601000000002</v>
      </c>
      <c r="Q41" t="s">
        <v>99</v>
      </c>
      <c r="R41" s="82">
        <f t="shared" si="19"/>
        <v>45460</v>
      </c>
      <c r="S41" s="83">
        <f t="shared" si="20"/>
        <v>0.54550925926014315</v>
      </c>
      <c r="T41" s="84">
        <f t="shared" si="21"/>
        <v>45460.54550925926</v>
      </c>
      <c r="U41" s="85">
        <f t="shared" si="22"/>
        <v>0</v>
      </c>
      <c r="V41" s="85">
        <f t="shared" si="23"/>
        <v>1.8</v>
      </c>
      <c r="W41" s="85">
        <f t="shared" si="24"/>
        <v>3525.641513</v>
      </c>
      <c r="AB41" s="29"/>
      <c r="AC41" s="1"/>
      <c r="AH41" s="98"/>
      <c r="AI41" s="99"/>
      <c r="AJ41" s="29"/>
      <c r="AK41" s="29"/>
      <c r="AL41" s="29"/>
      <c r="AM41" s="29"/>
      <c r="AN41" s="29"/>
      <c r="AO41" s="29"/>
      <c r="AP41" s="29"/>
      <c r="AQ41" s="29"/>
    </row>
    <row r="42" spans="1:43" ht="14.25" customHeight="1" x14ac:dyDescent="0.3">
      <c r="F42" s="124"/>
      <c r="R42" s="82">
        <f t="shared" si="19"/>
        <v>0</v>
      </c>
      <c r="S42" s="83">
        <f t="shared" si="20"/>
        <v>0</v>
      </c>
      <c r="T42" s="84">
        <f t="shared" si="21"/>
        <v>0</v>
      </c>
      <c r="U42" s="85">
        <f t="shared" si="22"/>
        <v>0</v>
      </c>
      <c r="V42" s="85">
        <f t="shared" si="23"/>
        <v>0</v>
      </c>
      <c r="W42" s="85">
        <f t="shared" si="24"/>
        <v>0</v>
      </c>
      <c r="AB42" s="29"/>
      <c r="AC42" s="1"/>
      <c r="AH42" s="98"/>
      <c r="AI42" s="99"/>
      <c r="AJ42" s="29"/>
      <c r="AK42" s="29"/>
      <c r="AL42" s="29"/>
      <c r="AM42" s="29"/>
      <c r="AN42" s="29"/>
      <c r="AO42" s="29"/>
      <c r="AP42" s="29"/>
      <c r="AQ42" s="29"/>
    </row>
    <row r="43" spans="1:43" ht="14.25" customHeight="1" x14ac:dyDescent="0.3">
      <c r="F43" s="124"/>
      <c r="R43" s="82">
        <f t="shared" ref="R43" si="25">INT(T43)</f>
        <v>0</v>
      </c>
      <c r="S43" s="83">
        <f t="shared" ref="S43" si="26">T43-R43</f>
        <v>0</v>
      </c>
      <c r="T43" s="84">
        <f t="shared" ref="T43" si="27">F43</f>
        <v>0</v>
      </c>
      <c r="U43" s="85">
        <f t="shared" ref="U43" si="28">C43</f>
        <v>0</v>
      </c>
      <c r="V43" s="85">
        <f t="shared" ref="V43" si="29">E43</f>
        <v>0</v>
      </c>
      <c r="W43" s="85">
        <f t="shared" ref="W43" si="30">N43</f>
        <v>0</v>
      </c>
      <c r="AB43" s="29"/>
      <c r="AC43" s="1"/>
      <c r="AD43" s="100"/>
      <c r="AE43" s="29"/>
      <c r="AF43" s="29"/>
      <c r="AG43" s="14"/>
      <c r="AH43" s="98"/>
      <c r="AI43" s="99"/>
      <c r="AJ43" s="29"/>
      <c r="AK43" s="29"/>
      <c r="AL43" s="29"/>
      <c r="AM43" s="29"/>
      <c r="AN43" s="29"/>
      <c r="AO43" s="29"/>
      <c r="AP43" s="29"/>
      <c r="AQ43" s="29"/>
    </row>
    <row r="44" spans="1:43" ht="14.25" hidden="1" customHeight="1" x14ac:dyDescent="0.3">
      <c r="R44" s="73"/>
      <c r="S44" s="74"/>
      <c r="T44" s="75"/>
      <c r="X44" s="29"/>
      <c r="Y44" s="29"/>
      <c r="Z44" s="29"/>
      <c r="AA44" s="29"/>
      <c r="AB44" s="29"/>
      <c r="AC44" s="1"/>
      <c r="AG44" s="10"/>
      <c r="AH44" s="98"/>
      <c r="AI44" s="99"/>
      <c r="AJ44" s="29"/>
      <c r="AK44" s="29"/>
      <c r="AL44" s="29"/>
      <c r="AM44" s="29"/>
      <c r="AN44" s="29"/>
      <c r="AO44" s="29"/>
      <c r="AP44" s="29"/>
      <c r="AQ44" s="29"/>
    </row>
    <row r="45" spans="1:43" ht="14.25" hidden="1" customHeight="1" x14ac:dyDescent="0.3">
      <c r="R45" s="73"/>
      <c r="S45" s="74"/>
      <c r="T45" s="75"/>
      <c r="AG45" s="10"/>
      <c r="AH45" s="98"/>
      <c r="AI45" s="99"/>
      <c r="AJ45" s="29"/>
      <c r="AK45" s="29"/>
      <c r="AL45" s="29"/>
      <c r="AM45" s="29"/>
      <c r="AN45" s="29"/>
      <c r="AO45" s="29"/>
      <c r="AP45" s="29"/>
      <c r="AQ45" s="29"/>
    </row>
    <row r="46" spans="1:43" ht="14.25" hidden="1" customHeight="1" x14ac:dyDescent="0.3">
      <c r="R46" s="73"/>
      <c r="S46" s="74"/>
      <c r="T46" s="75"/>
      <c r="AH46" s="98"/>
      <c r="AI46" s="99"/>
      <c r="AJ46" s="29"/>
      <c r="AK46" s="29"/>
      <c r="AL46" s="29"/>
      <c r="AM46" s="29"/>
      <c r="AN46" s="29"/>
      <c r="AO46" s="29"/>
      <c r="AP46" s="29"/>
      <c r="AQ46" s="29"/>
    </row>
    <row r="47" spans="1:43" ht="14.25" hidden="1" customHeight="1" x14ac:dyDescent="0.3">
      <c r="A47" s="33" t="s">
        <v>22</v>
      </c>
      <c r="B47" s="33" t="s">
        <v>23</v>
      </c>
      <c r="C47" s="33" t="s">
        <v>24</v>
      </c>
      <c r="D47" s="33" t="s">
        <v>25</v>
      </c>
      <c r="E47" s="33" t="s">
        <v>26</v>
      </c>
      <c r="F47" s="33" t="s">
        <v>27</v>
      </c>
      <c r="G47" s="33" t="s">
        <v>28</v>
      </c>
      <c r="H47" s="33" t="s">
        <v>29</v>
      </c>
      <c r="I47" s="33" t="s">
        <v>30</v>
      </c>
      <c r="J47" s="33" t="s">
        <v>31</v>
      </c>
      <c r="K47" s="33" t="s">
        <v>32</v>
      </c>
      <c r="L47" s="33" t="s">
        <v>33</v>
      </c>
      <c r="M47" s="33" t="s">
        <v>34</v>
      </c>
      <c r="N47" s="33" t="s">
        <v>35</v>
      </c>
      <c r="O47" s="33" t="s">
        <v>36</v>
      </c>
      <c r="P47" s="33" t="s">
        <v>37</v>
      </c>
      <c r="Q47" s="33" t="s">
        <v>38</v>
      </c>
      <c r="R47" s="16" t="s">
        <v>64</v>
      </c>
      <c r="S47" s="74"/>
      <c r="T47" s="75"/>
      <c r="X47" s="37" t="s">
        <v>44</v>
      </c>
      <c r="Y47" s="38" t="s">
        <v>45</v>
      </c>
      <c r="Z47" s="39" t="s">
        <v>46</v>
      </c>
      <c r="AH47" s="98"/>
      <c r="AI47" s="99"/>
      <c r="AJ47" s="29"/>
      <c r="AK47" s="29"/>
      <c r="AL47" s="29"/>
      <c r="AM47" s="29"/>
      <c r="AN47" s="29"/>
      <c r="AO47" s="29"/>
      <c r="AP47" s="29"/>
      <c r="AQ47" s="29"/>
    </row>
    <row r="48" spans="1:43" ht="14.25" hidden="1" customHeight="1" x14ac:dyDescent="0.3">
      <c r="A48" s="5" t="s">
        <v>65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101">
        <f t="shared" ref="R48:R62" si="31">INT(T48)</f>
        <v>0</v>
      </c>
      <c r="S48" s="102">
        <f t="shared" ref="S48:S62" si="32">T48-R48</f>
        <v>0</v>
      </c>
      <c r="T48" s="103">
        <f t="shared" ref="T48:T62" si="33">F48</f>
        <v>0</v>
      </c>
      <c r="U48" s="104">
        <f t="shared" ref="U48:U62" si="34">C48</f>
        <v>0</v>
      </c>
      <c r="V48" s="104">
        <f t="shared" ref="V48:V62" si="35">E48</f>
        <v>0</v>
      </c>
      <c r="W48" s="104">
        <f t="shared" ref="W48:W62" si="36">N48</f>
        <v>0</v>
      </c>
      <c r="X48" s="105">
        <v>1.2</v>
      </c>
      <c r="Y48" s="106">
        <f>AVERAGE(W48:W49)</f>
        <v>0</v>
      </c>
      <c r="Z48" s="107">
        <f>STDEV(W48:W49)</f>
        <v>0</v>
      </c>
      <c r="AG48" s="10"/>
      <c r="AH48" s="98"/>
      <c r="AI48" s="99"/>
      <c r="AJ48" s="29"/>
      <c r="AK48" s="29"/>
      <c r="AL48" s="29"/>
      <c r="AM48" s="29"/>
      <c r="AN48" s="29"/>
      <c r="AO48" s="29"/>
      <c r="AP48" s="29"/>
      <c r="AQ48" s="29"/>
    </row>
    <row r="49" spans="1:43" ht="14.25" hidden="1" customHeight="1" x14ac:dyDescent="0.3">
      <c r="A49" s="5" t="s">
        <v>47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101">
        <f t="shared" si="31"/>
        <v>0</v>
      </c>
      <c r="S49" s="102">
        <f t="shared" si="32"/>
        <v>0</v>
      </c>
      <c r="T49" s="103">
        <f t="shared" si="33"/>
        <v>0</v>
      </c>
      <c r="U49" s="104">
        <f t="shared" si="34"/>
        <v>0</v>
      </c>
      <c r="V49" s="104">
        <f t="shared" si="35"/>
        <v>0</v>
      </c>
      <c r="W49" s="104">
        <f t="shared" si="36"/>
        <v>0</v>
      </c>
      <c r="X49" s="108">
        <v>1.5</v>
      </c>
      <c r="Y49" s="109">
        <f>AVERAGE(W50:W51)</f>
        <v>0</v>
      </c>
      <c r="Z49" s="110">
        <f>STDEV(W50:W51)</f>
        <v>0</v>
      </c>
      <c r="AG49" s="10"/>
      <c r="AH49" s="98"/>
      <c r="AI49" s="99"/>
      <c r="AJ49" s="29"/>
      <c r="AK49" s="29"/>
      <c r="AL49" s="29"/>
      <c r="AM49" s="29"/>
      <c r="AN49" s="29"/>
      <c r="AO49" s="29"/>
      <c r="AP49" s="29"/>
      <c r="AQ49" s="29"/>
    </row>
    <row r="50" spans="1:43" ht="14.25" hidden="1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01">
        <f t="shared" si="31"/>
        <v>0</v>
      </c>
      <c r="S50" s="102">
        <f t="shared" si="32"/>
        <v>0</v>
      </c>
      <c r="T50" s="103">
        <f t="shared" si="33"/>
        <v>0</v>
      </c>
      <c r="U50" s="104">
        <f t="shared" si="34"/>
        <v>0</v>
      </c>
      <c r="V50" s="104">
        <f t="shared" si="35"/>
        <v>0</v>
      </c>
      <c r="W50" s="104">
        <f t="shared" si="36"/>
        <v>0</v>
      </c>
      <c r="X50" s="111">
        <v>1.8</v>
      </c>
      <c r="Y50" s="112">
        <f>AVERAGE(W52:W53)</f>
        <v>0</v>
      </c>
      <c r="Z50" s="113">
        <f>STDEV(W52:W53)</f>
        <v>0</v>
      </c>
      <c r="AG50" s="10"/>
      <c r="AH50" s="98"/>
      <c r="AI50" s="99"/>
      <c r="AJ50" s="29"/>
      <c r="AK50" s="29"/>
      <c r="AL50" s="29"/>
      <c r="AM50" s="29"/>
      <c r="AN50" s="29"/>
      <c r="AO50" s="29"/>
      <c r="AP50" s="29"/>
      <c r="AQ50" s="29"/>
    </row>
    <row r="51" spans="1:43" ht="14.25" hidden="1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101">
        <f t="shared" si="31"/>
        <v>0</v>
      </c>
      <c r="S51" s="102">
        <f t="shared" si="32"/>
        <v>0</v>
      </c>
      <c r="T51" s="103">
        <f t="shared" si="33"/>
        <v>0</v>
      </c>
      <c r="U51" s="104">
        <f t="shared" si="34"/>
        <v>0</v>
      </c>
      <c r="V51" s="104">
        <f t="shared" si="35"/>
        <v>0</v>
      </c>
      <c r="W51" s="104">
        <f t="shared" si="36"/>
        <v>0</v>
      </c>
      <c r="X51" s="29"/>
      <c r="Y51" s="29"/>
      <c r="Z51" s="29"/>
      <c r="AG51" s="10"/>
      <c r="AH51" s="98"/>
      <c r="AI51" s="99"/>
      <c r="AJ51" s="29"/>
      <c r="AK51" s="29"/>
      <c r="AL51" s="29"/>
      <c r="AM51" s="29"/>
      <c r="AN51" s="29"/>
      <c r="AO51" s="29"/>
      <c r="AP51" s="29"/>
      <c r="AQ51" s="29"/>
    </row>
    <row r="52" spans="1:43" ht="14.25" hidden="1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101">
        <f t="shared" si="31"/>
        <v>0</v>
      </c>
      <c r="S52" s="102">
        <f t="shared" si="32"/>
        <v>0</v>
      </c>
      <c r="T52" s="103">
        <f t="shared" si="33"/>
        <v>0</v>
      </c>
      <c r="U52" s="104">
        <f t="shared" si="34"/>
        <v>0</v>
      </c>
      <c r="V52" s="104">
        <f t="shared" si="35"/>
        <v>0</v>
      </c>
      <c r="W52" s="104">
        <f t="shared" si="36"/>
        <v>0</v>
      </c>
      <c r="X52" s="29"/>
      <c r="Y52" s="29"/>
      <c r="Z52" s="29"/>
      <c r="AG52" s="10"/>
      <c r="AH52" s="98"/>
      <c r="AI52" s="99"/>
      <c r="AJ52" s="29"/>
      <c r="AK52" s="29"/>
      <c r="AL52" s="29"/>
      <c r="AM52" s="29"/>
      <c r="AN52" s="29"/>
      <c r="AO52" s="29"/>
      <c r="AP52" s="29"/>
      <c r="AQ52" s="29"/>
    </row>
    <row r="53" spans="1:43" ht="14.25" hidden="1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101">
        <f t="shared" si="31"/>
        <v>0</v>
      </c>
      <c r="S53" s="102">
        <f t="shared" si="32"/>
        <v>0</v>
      </c>
      <c r="T53" s="103">
        <f t="shared" si="33"/>
        <v>0</v>
      </c>
      <c r="U53" s="104">
        <f t="shared" si="34"/>
        <v>0</v>
      </c>
      <c r="V53" s="104">
        <f t="shared" si="35"/>
        <v>0</v>
      </c>
      <c r="W53" s="104">
        <f t="shared" si="36"/>
        <v>0</v>
      </c>
      <c r="AG53" s="10"/>
      <c r="AH53" s="98"/>
      <c r="AI53" s="99"/>
      <c r="AJ53" s="29"/>
      <c r="AK53" s="29"/>
      <c r="AL53" s="29"/>
      <c r="AM53" s="29"/>
      <c r="AN53" s="29"/>
      <c r="AO53" s="29"/>
      <c r="AP53" s="29"/>
      <c r="AQ53" s="29"/>
    </row>
    <row r="54" spans="1:43" ht="14.25" hidden="1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101">
        <f t="shared" si="31"/>
        <v>0</v>
      </c>
      <c r="S54" s="102">
        <f t="shared" si="32"/>
        <v>0</v>
      </c>
      <c r="T54" s="103">
        <f t="shared" si="33"/>
        <v>0</v>
      </c>
      <c r="U54" s="104">
        <f t="shared" si="34"/>
        <v>0</v>
      </c>
      <c r="V54" s="104">
        <f t="shared" si="35"/>
        <v>0</v>
      </c>
      <c r="W54" s="104">
        <f t="shared" si="36"/>
        <v>0</v>
      </c>
      <c r="AG54" s="10"/>
      <c r="AH54" s="98"/>
      <c r="AI54" s="99"/>
      <c r="AJ54" s="29"/>
      <c r="AK54" s="29"/>
      <c r="AL54" s="29"/>
      <c r="AM54" s="29"/>
      <c r="AN54" s="29"/>
      <c r="AO54" s="29"/>
      <c r="AP54" s="29"/>
      <c r="AQ54" s="29"/>
    </row>
    <row r="55" spans="1:43" ht="14.25" hidden="1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101">
        <f t="shared" si="31"/>
        <v>0</v>
      </c>
      <c r="S55" s="102">
        <f t="shared" si="32"/>
        <v>0</v>
      </c>
      <c r="T55" s="103">
        <f t="shared" si="33"/>
        <v>0</v>
      </c>
      <c r="U55" s="104">
        <f t="shared" si="34"/>
        <v>0</v>
      </c>
      <c r="V55" s="104">
        <f t="shared" si="35"/>
        <v>0</v>
      </c>
      <c r="W55" s="104">
        <f t="shared" si="36"/>
        <v>0</v>
      </c>
      <c r="AA55" s="14"/>
      <c r="AB55" s="19"/>
      <c r="AC55" s="1"/>
      <c r="AD55" s="114"/>
      <c r="AE55" s="75"/>
      <c r="AG55" s="10"/>
      <c r="AH55" s="98"/>
      <c r="AI55" s="99"/>
      <c r="AJ55" s="29"/>
      <c r="AK55" s="29"/>
      <c r="AL55" s="29"/>
      <c r="AM55" s="29"/>
      <c r="AN55" s="29"/>
      <c r="AO55" s="29"/>
      <c r="AP55" s="29"/>
      <c r="AQ55" s="29"/>
    </row>
    <row r="56" spans="1:43" ht="14.25" hidden="1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101">
        <f t="shared" si="31"/>
        <v>0</v>
      </c>
      <c r="S56" s="102">
        <f t="shared" si="32"/>
        <v>0</v>
      </c>
      <c r="T56" s="103">
        <f t="shared" si="33"/>
        <v>0</v>
      </c>
      <c r="U56" s="104">
        <f t="shared" si="34"/>
        <v>0</v>
      </c>
      <c r="V56" s="104">
        <f t="shared" si="35"/>
        <v>0</v>
      </c>
      <c r="W56" s="104">
        <f t="shared" si="36"/>
        <v>0</v>
      </c>
      <c r="X56" s="54"/>
      <c r="Z56" s="29"/>
      <c r="AA56" s="14"/>
      <c r="AB56" s="19"/>
      <c r="AC56" s="1"/>
      <c r="AD56" s="114"/>
      <c r="AE56" s="75"/>
      <c r="AG56" s="10"/>
      <c r="AH56" s="98"/>
      <c r="AI56" s="99"/>
      <c r="AJ56" s="29"/>
      <c r="AK56" s="29"/>
      <c r="AL56" s="29"/>
      <c r="AM56" s="29"/>
      <c r="AN56" s="29"/>
      <c r="AO56" s="29"/>
      <c r="AP56" s="29"/>
      <c r="AQ56" s="29"/>
    </row>
    <row r="57" spans="1:43" ht="14.25" hidden="1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101">
        <f t="shared" si="31"/>
        <v>0</v>
      </c>
      <c r="S57" s="102">
        <f t="shared" si="32"/>
        <v>0</v>
      </c>
      <c r="T57" s="103">
        <f t="shared" si="33"/>
        <v>0</v>
      </c>
      <c r="U57" s="104">
        <f t="shared" si="34"/>
        <v>0</v>
      </c>
      <c r="V57" s="104">
        <f t="shared" si="35"/>
        <v>0</v>
      </c>
      <c r="W57" s="104">
        <f t="shared" si="36"/>
        <v>0</v>
      </c>
      <c r="X57" s="54"/>
      <c r="Z57" s="29"/>
      <c r="AA57" s="14"/>
      <c r="AB57" s="19"/>
      <c r="AC57" s="1"/>
      <c r="AD57" s="114"/>
      <c r="AE57" s="75"/>
      <c r="AG57" s="10"/>
      <c r="AH57" s="98"/>
      <c r="AI57" s="99"/>
      <c r="AJ57" s="29"/>
      <c r="AK57" s="29"/>
      <c r="AL57" s="29"/>
      <c r="AM57" s="29"/>
      <c r="AN57" s="29"/>
      <c r="AO57" s="29"/>
      <c r="AP57" s="29"/>
      <c r="AQ57" s="29"/>
    </row>
    <row r="58" spans="1:43" ht="14.25" hidden="1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101">
        <f t="shared" si="31"/>
        <v>0</v>
      </c>
      <c r="S58" s="102">
        <f t="shared" si="32"/>
        <v>0</v>
      </c>
      <c r="T58" s="103">
        <f t="shared" si="33"/>
        <v>0</v>
      </c>
      <c r="U58" s="104">
        <f t="shared" si="34"/>
        <v>0</v>
      </c>
      <c r="V58" s="104">
        <f t="shared" si="35"/>
        <v>0</v>
      </c>
      <c r="W58" s="104">
        <f t="shared" si="36"/>
        <v>0</v>
      </c>
      <c r="X58" s="54"/>
      <c r="Z58" s="29"/>
      <c r="AA58" s="29"/>
      <c r="AB58" s="29"/>
      <c r="AC58" s="29"/>
      <c r="AD58" s="29"/>
      <c r="AE58" s="75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</row>
    <row r="59" spans="1:43" ht="14.25" hidden="1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101">
        <f t="shared" si="31"/>
        <v>0</v>
      </c>
      <c r="S59" s="102">
        <f t="shared" si="32"/>
        <v>0</v>
      </c>
      <c r="T59" s="103">
        <f t="shared" si="33"/>
        <v>0</v>
      </c>
      <c r="U59" s="104">
        <f t="shared" si="34"/>
        <v>0</v>
      </c>
      <c r="V59" s="104">
        <f t="shared" si="35"/>
        <v>0</v>
      </c>
      <c r="W59" s="104">
        <f t="shared" si="36"/>
        <v>0</v>
      </c>
      <c r="X59" s="54"/>
      <c r="Z59" s="29"/>
      <c r="AA59" s="54"/>
      <c r="AB59" s="54"/>
      <c r="AC59" s="29"/>
      <c r="AD59" s="19"/>
      <c r="AE59" s="75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</row>
    <row r="60" spans="1:43" ht="14.25" hidden="1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101">
        <f t="shared" si="31"/>
        <v>0</v>
      </c>
      <c r="S60" s="102">
        <f t="shared" si="32"/>
        <v>0</v>
      </c>
      <c r="T60" s="103">
        <f t="shared" si="33"/>
        <v>0</v>
      </c>
      <c r="U60" s="104">
        <f t="shared" si="34"/>
        <v>0</v>
      </c>
      <c r="V60" s="104">
        <f t="shared" si="35"/>
        <v>0</v>
      </c>
      <c r="W60" s="104">
        <f t="shared" si="36"/>
        <v>0</v>
      </c>
      <c r="X60" s="54"/>
      <c r="Z60" s="29"/>
      <c r="AA60" s="29"/>
      <c r="AB60" s="29"/>
      <c r="AC60" s="29"/>
      <c r="AD60" s="29"/>
      <c r="AE60" s="75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ht="14.25" hidden="1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01">
        <f t="shared" si="31"/>
        <v>0</v>
      </c>
      <c r="S61" s="102">
        <f t="shared" si="32"/>
        <v>0</v>
      </c>
      <c r="T61" s="103">
        <f t="shared" si="33"/>
        <v>0</v>
      </c>
      <c r="U61" s="104">
        <f t="shared" si="34"/>
        <v>0</v>
      </c>
      <c r="V61" s="104">
        <f t="shared" si="35"/>
        <v>0</v>
      </c>
      <c r="W61" s="104">
        <f t="shared" si="36"/>
        <v>0</v>
      </c>
      <c r="X61" s="54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4.25" hidden="1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101">
        <f t="shared" si="31"/>
        <v>0</v>
      </c>
      <c r="S62" s="102">
        <f t="shared" si="32"/>
        <v>0</v>
      </c>
      <c r="T62" s="103">
        <f t="shared" si="33"/>
        <v>0</v>
      </c>
      <c r="U62" s="104">
        <f t="shared" si="34"/>
        <v>0</v>
      </c>
      <c r="V62" s="104">
        <f t="shared" si="35"/>
        <v>0</v>
      </c>
      <c r="W62" s="104">
        <f t="shared" si="36"/>
        <v>0</v>
      </c>
      <c r="X62" s="54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ht="14.25" hidden="1" customHeight="1" x14ac:dyDescent="0.3">
      <c r="A63" s="73"/>
      <c r="B63" s="74"/>
      <c r="C63" s="75"/>
      <c r="F63" s="10"/>
      <c r="G63" s="54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43" ht="14.25" customHeight="1" x14ac:dyDescent="0.3">
      <c r="A64" s="73"/>
      <c r="B64" s="74"/>
      <c r="C64" s="115"/>
      <c r="D64" s="10"/>
      <c r="F64" s="54"/>
      <c r="G64" s="29"/>
      <c r="H64" s="29"/>
      <c r="I64" s="29"/>
      <c r="J64" s="29"/>
      <c r="M64" s="29"/>
      <c r="N64" s="29"/>
      <c r="O64" s="29"/>
      <c r="P64" s="29"/>
      <c r="Q64" s="29"/>
      <c r="R64" s="29"/>
      <c r="S64" s="10"/>
      <c r="T64" s="10"/>
      <c r="U64" s="29"/>
      <c r="V64" s="29"/>
      <c r="W64" s="29"/>
      <c r="X64" s="29"/>
      <c r="Y64" s="29"/>
      <c r="Z64" s="29"/>
    </row>
    <row r="65" spans="1:43" ht="14.25" customHeight="1" x14ac:dyDescent="0.3">
      <c r="R65" s="9"/>
      <c r="S65" s="29"/>
      <c r="T65" s="2" t="s">
        <v>66</v>
      </c>
      <c r="U65" s="10"/>
      <c r="V65" s="10"/>
      <c r="W65" s="19"/>
      <c r="X65" s="10"/>
      <c r="Y65" s="1"/>
      <c r="Z65" s="1"/>
      <c r="AA65" s="10"/>
      <c r="AB65" s="10"/>
      <c r="AC65" s="10"/>
      <c r="AD65" s="19"/>
      <c r="AE65" s="10"/>
      <c r="AF65" s="10"/>
      <c r="AG65" s="10"/>
      <c r="AH65" s="10"/>
      <c r="AI65" s="10"/>
      <c r="AJ65" s="10"/>
      <c r="AK65" s="1"/>
      <c r="AL65" s="1"/>
      <c r="AM65" s="1"/>
      <c r="AN65" s="1"/>
      <c r="AO65" s="1"/>
      <c r="AP65" s="1"/>
      <c r="AQ65" s="1"/>
    </row>
    <row r="66" spans="1:43" ht="14.25" customHeight="1" x14ac:dyDescent="0.35">
      <c r="A66" s="28" t="s">
        <v>22</v>
      </c>
      <c r="B66" s="28" t="s">
        <v>23</v>
      </c>
      <c r="C66" s="28" t="s">
        <v>24</v>
      </c>
      <c r="D66" s="28" t="s">
        <v>25</v>
      </c>
      <c r="E66" s="28" t="s">
        <v>26</v>
      </c>
      <c r="F66" s="28" t="s">
        <v>27</v>
      </c>
      <c r="G66" s="28" t="s">
        <v>28</v>
      </c>
      <c r="H66" s="28" t="s">
        <v>29</v>
      </c>
      <c r="I66" s="28" t="s">
        <v>30</v>
      </c>
      <c r="J66" s="28" t="s">
        <v>31</v>
      </c>
      <c r="K66" s="28" t="s">
        <v>32</v>
      </c>
      <c r="L66" s="28" t="s">
        <v>33</v>
      </c>
      <c r="M66" s="28" t="s">
        <v>34</v>
      </c>
      <c r="N66" s="28" t="s">
        <v>35</v>
      </c>
      <c r="O66" s="28" t="s">
        <v>36</v>
      </c>
      <c r="P66" s="28" t="s">
        <v>37</v>
      </c>
      <c r="Q66" s="28" t="s">
        <v>38</v>
      </c>
      <c r="R66" s="215" t="s">
        <v>39</v>
      </c>
      <c r="S66" s="215" t="s">
        <v>40</v>
      </c>
      <c r="T66" s="30" t="s">
        <v>41</v>
      </c>
      <c r="U66" s="30" t="s">
        <v>42</v>
      </c>
      <c r="V66" s="30" t="s">
        <v>26</v>
      </c>
      <c r="W66" s="216" t="s">
        <v>43</v>
      </c>
      <c r="X66" s="217" t="s">
        <v>67</v>
      </c>
      <c r="Y66" s="218" t="s">
        <v>68</v>
      </c>
      <c r="Z66" s="219" t="s">
        <v>69</v>
      </c>
      <c r="AA66" s="216" t="s">
        <v>70</v>
      </c>
      <c r="AB66" s="216" t="s">
        <v>71</v>
      </c>
      <c r="AC66" s="220" t="s">
        <v>72</v>
      </c>
      <c r="AD66" s="30" t="s">
        <v>73</v>
      </c>
      <c r="AE66" s="216" t="s">
        <v>74</v>
      </c>
      <c r="AF66" s="30" t="s">
        <v>75</v>
      </c>
      <c r="AG66" s="30" t="s">
        <v>76</v>
      </c>
      <c r="AH66" s="30" t="s">
        <v>77</v>
      </c>
      <c r="AI66" s="30" t="s">
        <v>78</v>
      </c>
      <c r="AJ66" s="216" t="s">
        <v>79</v>
      </c>
      <c r="AK66" s="221" t="s">
        <v>80</v>
      </c>
      <c r="AL66" s="30" t="s">
        <v>81</v>
      </c>
      <c r="AM66" s="216" t="s">
        <v>82</v>
      </c>
      <c r="AN66" s="221" t="s">
        <v>83</v>
      </c>
      <c r="AO66" s="30" t="s">
        <v>81</v>
      </c>
      <c r="AP66" s="30" t="s">
        <v>42</v>
      </c>
      <c r="AQ66" s="1"/>
    </row>
    <row r="67" spans="1:43" s="125" customFormat="1" ht="14.1" customHeight="1" x14ac:dyDescent="0.3">
      <c r="A67" s="125" t="s">
        <v>135</v>
      </c>
      <c r="B67" s="125" t="s">
        <v>97</v>
      </c>
      <c r="C67" s="125" t="s">
        <v>149</v>
      </c>
      <c r="D67" s="125" t="s">
        <v>106</v>
      </c>
      <c r="E67" s="125">
        <v>1.5</v>
      </c>
      <c r="F67" s="126">
        <v>45460.459108796298</v>
      </c>
      <c r="G67" s="125">
        <v>1</v>
      </c>
      <c r="H67" s="125">
        <v>55.000300000000003</v>
      </c>
      <c r="I67" s="125">
        <v>8.4693900000000006</v>
      </c>
      <c r="J67" s="125">
        <v>1.897885</v>
      </c>
      <c r="K67" s="125">
        <v>2.6970070000000002</v>
      </c>
      <c r="L67" s="125">
        <v>185.80761999999999</v>
      </c>
      <c r="M67" s="125">
        <v>69.996814999999998</v>
      </c>
      <c r="N67" s="125">
        <v>2634.2461349999999</v>
      </c>
      <c r="O67" s="125">
        <v>2634.2461349999999</v>
      </c>
      <c r="P67" s="125">
        <v>276.72573999999997</v>
      </c>
      <c r="Q67" s="125" t="s">
        <v>99</v>
      </c>
      <c r="R67" s="127">
        <f t="shared" ref="R67:R72" si="37">INT(T67)</f>
        <v>45460</v>
      </c>
      <c r="S67" s="128">
        <f>T67-R67</f>
        <v>0.45910879629809642</v>
      </c>
      <c r="T67" s="129">
        <f>F67</f>
        <v>45460.459108796298</v>
      </c>
      <c r="U67" s="125" t="str">
        <f>C67</f>
        <v>DIT_06_BC1-1</v>
      </c>
      <c r="V67" s="125">
        <f>E67</f>
        <v>1.5</v>
      </c>
      <c r="W67" s="125">
        <f>N67</f>
        <v>2634.2461349999999</v>
      </c>
      <c r="X67" s="130">
        <f t="shared" ref="X67:X72" si="38">($Y$22*W67)+$Z$22</f>
        <v>1.3651481034887774</v>
      </c>
      <c r="Y67" s="131">
        <f>($Y$22+$Y$29*(S67-$X$22)/$X$29)*W67+($Z$22+$Z$29*(S67-$X$22)/$X$29)</f>
        <v>1.3613168974535896</v>
      </c>
      <c r="Z67" s="132">
        <f t="shared" ref="Z67:Z72" si="39">Y67*$AA$3</f>
        <v>413.93786584028965</v>
      </c>
      <c r="AA67" s="133">
        <f t="shared" ref="AA67:AA72" si="40">Z67/V67</f>
        <v>275.95857722685975</v>
      </c>
      <c r="AB67" s="134">
        <v>22</v>
      </c>
      <c r="AC67" s="135">
        <v>1.65</v>
      </c>
      <c r="AD67" s="136">
        <f t="shared" ref="AD67:AD72" si="41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0.9990258775032208</v>
      </c>
      <c r="AE67" s="137">
        <f t="shared" ref="AE67:AE72" si="42">AA67/AD67</f>
        <v>276.22765680158278</v>
      </c>
      <c r="AF67" s="138">
        <v>0</v>
      </c>
      <c r="AG67" s="139">
        <v>250</v>
      </c>
      <c r="AH67" s="140">
        <f t="shared" ref="AH67:AH72" si="43">1+(AF67/1000/AG67)</f>
        <v>1</v>
      </c>
      <c r="AI67" s="137">
        <f>AH67*AE67</f>
        <v>276.22765680158278</v>
      </c>
      <c r="AJ67" s="133">
        <f>AVERAGE(AI67:AI69)</f>
        <v>277.51750968761098</v>
      </c>
      <c r="AK67" s="133">
        <f>STDEV(AI67:AI69)</f>
        <v>1.2196999547233547</v>
      </c>
      <c r="AL67" s="141"/>
      <c r="AM67" s="142">
        <f>AVERAGE(AE67:AE69)</f>
        <v>277.51750968761098</v>
      </c>
      <c r="AN67" s="141">
        <f>STDEV(AE67:AE69)</f>
        <v>1.2196999547233547</v>
      </c>
      <c r="AO67" s="141"/>
      <c r="AP67" s="142" t="s">
        <v>129</v>
      </c>
      <c r="AQ67" s="141"/>
    </row>
    <row r="68" spans="1:43" s="125" customFormat="1" ht="14.25" customHeight="1" x14ac:dyDescent="0.3">
      <c r="A68" s="125" t="s">
        <v>107</v>
      </c>
      <c r="B68" s="125" t="s">
        <v>97</v>
      </c>
      <c r="C68" s="125" t="s">
        <v>150</v>
      </c>
      <c r="D68" s="125" t="s">
        <v>106</v>
      </c>
      <c r="E68" s="125">
        <v>1.5</v>
      </c>
      <c r="F68" s="126">
        <v>45460.46193287037</v>
      </c>
      <c r="G68" s="125">
        <v>1</v>
      </c>
      <c r="H68" s="125">
        <v>55.000300000000003</v>
      </c>
      <c r="I68" s="125">
        <v>8.6021300000000007</v>
      </c>
      <c r="J68" s="125">
        <v>1.8712660000000001</v>
      </c>
      <c r="K68" s="125">
        <v>2.666633</v>
      </c>
      <c r="L68" s="125">
        <v>184.83026000000001</v>
      </c>
      <c r="M68" s="125">
        <v>69.997130999999996</v>
      </c>
      <c r="N68" s="125">
        <v>2649.6947789999999</v>
      </c>
      <c r="O68" s="125">
        <v>2649.6947789999999</v>
      </c>
      <c r="P68" s="125">
        <v>278.34336200000001</v>
      </c>
      <c r="Q68" s="125" t="s">
        <v>99</v>
      </c>
      <c r="R68" s="127">
        <f t="shared" si="37"/>
        <v>45460</v>
      </c>
      <c r="S68" s="128">
        <f t="shared" ref="S68:S72" si="44">T68-R68</f>
        <v>0.46193287037021946</v>
      </c>
      <c r="T68" s="129">
        <f t="shared" ref="T68:T70" si="45">F68</f>
        <v>45460.46193287037</v>
      </c>
      <c r="U68" s="125" t="str">
        <f t="shared" ref="U68:U70" si="46">C68</f>
        <v>DIT_06_BC1-2</v>
      </c>
      <c r="V68" s="125">
        <f t="shared" ref="V68:V70" si="47">E68</f>
        <v>1.5</v>
      </c>
      <c r="W68" s="125">
        <f t="shared" ref="W68:W70" si="48">N68</f>
        <v>2649.6947789999999</v>
      </c>
      <c r="X68" s="130">
        <f t="shared" si="38"/>
        <v>1.3731202134565237</v>
      </c>
      <c r="Y68" s="131">
        <f t="shared" ref="Y68:Y72" si="49">($Y$22+$Y$29*(S68-$X$22)/$X$29)*W68+($Z$22+$Z$29*(S68-$X$22)/$X$29)</f>
        <v>1.3684382389715073</v>
      </c>
      <c r="Z68" s="132">
        <f t="shared" si="39"/>
        <v>416.10326385699</v>
      </c>
      <c r="AA68" s="133">
        <f t="shared" si="40"/>
        <v>277.40217590466</v>
      </c>
      <c r="AB68" s="134">
        <v>22</v>
      </c>
      <c r="AC68" s="135">
        <v>1.65</v>
      </c>
      <c r="AD68" s="136">
        <f t="shared" si="41"/>
        <v>0.9990258775032208</v>
      </c>
      <c r="AE68" s="137">
        <f t="shared" si="42"/>
        <v>277.67266309251903</v>
      </c>
      <c r="AF68" s="138">
        <v>0</v>
      </c>
      <c r="AG68" s="139">
        <v>250</v>
      </c>
      <c r="AH68" s="140">
        <f t="shared" si="43"/>
        <v>1</v>
      </c>
      <c r="AI68" s="137">
        <f t="shared" ref="AI68:AI72" si="50">AH68*AE68</f>
        <v>277.67266309251903</v>
      </c>
      <c r="AJ68" s="133"/>
      <c r="AK68" s="133"/>
      <c r="AL68" s="141"/>
      <c r="AM68" s="142"/>
      <c r="AN68" s="141"/>
      <c r="AO68" s="141"/>
      <c r="AP68" s="142"/>
      <c r="AQ68" s="141"/>
    </row>
    <row r="69" spans="1:43" s="125" customFormat="1" ht="14.25" customHeight="1" x14ac:dyDescent="0.3">
      <c r="A69" s="125" t="s">
        <v>120</v>
      </c>
      <c r="B69" s="125" t="s">
        <v>97</v>
      </c>
      <c r="C69" s="125" t="s">
        <v>162</v>
      </c>
      <c r="D69" s="125" t="s">
        <v>106</v>
      </c>
      <c r="E69" s="125">
        <v>1.5</v>
      </c>
      <c r="F69" s="126">
        <v>45460.497210648151</v>
      </c>
      <c r="G69" s="125">
        <v>1</v>
      </c>
      <c r="H69" s="125">
        <v>55.000300000000003</v>
      </c>
      <c r="I69" s="125">
        <v>8.2558349999999994</v>
      </c>
      <c r="J69" s="125">
        <v>1.682771</v>
      </c>
      <c r="K69" s="125">
        <v>2.4682550000000001</v>
      </c>
      <c r="L69" s="125">
        <v>189.30318</v>
      </c>
      <c r="M69" s="125">
        <v>70.996808000000001</v>
      </c>
      <c r="N69" s="125">
        <v>2679.6371140000001</v>
      </c>
      <c r="O69" s="125">
        <v>2679.6371140000001</v>
      </c>
      <c r="P69" s="125">
        <v>281.47861399999999</v>
      </c>
      <c r="Q69" s="125" t="s">
        <v>99</v>
      </c>
      <c r="R69" s="127">
        <f t="shared" si="37"/>
        <v>45460</v>
      </c>
      <c r="S69" s="128">
        <f t="shared" si="44"/>
        <v>0.49721064815093996</v>
      </c>
      <c r="T69" s="129">
        <f t="shared" si="45"/>
        <v>45460.497210648151</v>
      </c>
      <c r="U69" s="125" t="str">
        <f t="shared" si="46"/>
        <v>DIT_06_BC2</v>
      </c>
      <c r="V69" s="125">
        <f t="shared" si="47"/>
        <v>1.5</v>
      </c>
      <c r="W69" s="125">
        <f t="shared" si="48"/>
        <v>2679.6371140000001</v>
      </c>
      <c r="X69" s="130">
        <f t="shared" si="38"/>
        <v>1.3885716399578463</v>
      </c>
      <c r="Y69" s="131">
        <f t="shared" si="49"/>
        <v>1.3732656796442557</v>
      </c>
      <c r="Z69" s="132">
        <f t="shared" si="39"/>
        <v>417.57115167450399</v>
      </c>
      <c r="AA69" s="133">
        <f t="shared" si="40"/>
        <v>278.38076778300268</v>
      </c>
      <c r="AB69" s="134">
        <v>22</v>
      </c>
      <c r="AC69" s="135">
        <v>1.65</v>
      </c>
      <c r="AD69" s="136">
        <f t="shared" si="41"/>
        <v>0.9990258775032208</v>
      </c>
      <c r="AE69" s="137">
        <f t="shared" si="42"/>
        <v>278.65220916873119</v>
      </c>
      <c r="AF69" s="138">
        <v>0</v>
      </c>
      <c r="AG69" s="139">
        <v>250</v>
      </c>
      <c r="AH69" s="140">
        <f t="shared" si="43"/>
        <v>1</v>
      </c>
      <c r="AI69" s="137">
        <f t="shared" si="50"/>
        <v>278.65220916873119</v>
      </c>
      <c r="AJ69" s="142"/>
      <c r="AK69" s="141"/>
      <c r="AL69" s="141"/>
      <c r="AM69" s="142"/>
      <c r="AN69" s="141"/>
      <c r="AO69" s="141"/>
      <c r="AP69" s="142"/>
      <c r="AQ69" s="141"/>
    </row>
    <row r="70" spans="1:43" s="143" customFormat="1" ht="14.1" customHeight="1" x14ac:dyDescent="0.3">
      <c r="A70" s="143" t="s">
        <v>108</v>
      </c>
      <c r="B70" s="143" t="s">
        <v>97</v>
      </c>
      <c r="C70" s="143" t="s">
        <v>151</v>
      </c>
      <c r="D70" s="143" t="s">
        <v>111</v>
      </c>
      <c r="E70" s="143">
        <v>1.5</v>
      </c>
      <c r="F70" s="144">
        <v>45460.465428240743</v>
      </c>
      <c r="G70" s="143">
        <v>1</v>
      </c>
      <c r="H70" s="143">
        <v>55.000300000000003</v>
      </c>
      <c r="I70" s="143">
        <v>8.6616330000000001</v>
      </c>
      <c r="J70" s="143">
        <v>1.825847</v>
      </c>
      <c r="K70" s="143">
        <v>2.5556079999999999</v>
      </c>
      <c r="L70" s="143">
        <v>227.43145999999999</v>
      </c>
      <c r="M70" s="143">
        <v>71.996812000000006</v>
      </c>
      <c r="N70" s="143">
        <v>3237.946426</v>
      </c>
      <c r="O70" s="143">
        <v>3237.946426</v>
      </c>
      <c r="P70" s="143">
        <v>339.86379899999997</v>
      </c>
      <c r="Q70" s="143" t="s">
        <v>99</v>
      </c>
      <c r="R70" s="222">
        <f t="shared" si="37"/>
        <v>45460</v>
      </c>
      <c r="S70" s="223">
        <f t="shared" si="44"/>
        <v>0.46542824074276723</v>
      </c>
      <c r="T70" s="224">
        <f t="shared" si="45"/>
        <v>45460.465428240743</v>
      </c>
      <c r="U70" s="143" t="str">
        <f t="shared" si="46"/>
        <v>DIT_06_BL1-1</v>
      </c>
      <c r="V70" s="143">
        <f t="shared" si="47"/>
        <v>1.5</v>
      </c>
      <c r="W70" s="143">
        <f t="shared" si="48"/>
        <v>3237.946426</v>
      </c>
      <c r="X70" s="225">
        <f t="shared" si="38"/>
        <v>1.6766812780128577</v>
      </c>
      <c r="Y70" s="226">
        <f t="shared" si="49"/>
        <v>1.6709035428974233</v>
      </c>
      <c r="Z70" s="227">
        <f t="shared" si="39"/>
        <v>508.07438581398947</v>
      </c>
      <c r="AA70" s="228">
        <f t="shared" si="40"/>
        <v>338.71625720932633</v>
      </c>
      <c r="AB70" s="229">
        <v>22</v>
      </c>
      <c r="AC70" s="230">
        <v>1.65</v>
      </c>
      <c r="AD70" s="231">
        <f t="shared" si="41"/>
        <v>0.9990258775032208</v>
      </c>
      <c r="AE70" s="232">
        <f t="shared" si="42"/>
        <v>339.04653006171435</v>
      </c>
      <c r="AF70" s="233">
        <v>0</v>
      </c>
      <c r="AG70" s="234">
        <v>250</v>
      </c>
      <c r="AH70" s="235">
        <f t="shared" si="43"/>
        <v>1</v>
      </c>
      <c r="AI70" s="232">
        <f t="shared" si="50"/>
        <v>339.04653006171435</v>
      </c>
      <c r="AJ70" s="160">
        <f>AVERAGE(AI70:AI72)</f>
        <v>346.07704311630522</v>
      </c>
      <c r="AK70" s="161">
        <f>STDEV(AI70:AI72)</f>
        <v>6.0886029069138248</v>
      </c>
      <c r="AL70" s="161"/>
      <c r="AM70" s="160">
        <f>AVERAGE(AE70:AE72)</f>
        <v>346.07704311630522</v>
      </c>
      <c r="AN70" s="161">
        <f>STDEV(AE70:AE72)</f>
        <v>6.0886029069138248</v>
      </c>
      <c r="AQ70" s="236"/>
    </row>
    <row r="71" spans="1:43" s="143" customFormat="1" ht="14.25" customHeight="1" x14ac:dyDescent="0.3">
      <c r="A71" s="143" t="s">
        <v>122</v>
      </c>
      <c r="B71" s="143" t="s">
        <v>97</v>
      </c>
      <c r="C71" s="143" t="s">
        <v>163</v>
      </c>
      <c r="D71" s="143" t="s">
        <v>111</v>
      </c>
      <c r="E71" s="143">
        <v>1.5</v>
      </c>
      <c r="F71" s="144">
        <v>45460.500717592593</v>
      </c>
      <c r="G71" s="143">
        <v>1</v>
      </c>
      <c r="H71" s="143">
        <v>55.000999999999998</v>
      </c>
      <c r="I71" s="143">
        <v>8.1418610000000005</v>
      </c>
      <c r="J71" s="143">
        <v>1.752284</v>
      </c>
      <c r="K71" s="143">
        <v>2.5353289999999999</v>
      </c>
      <c r="L71" s="143">
        <v>240.71559999999999</v>
      </c>
      <c r="M71" s="143">
        <v>73.996808000000001</v>
      </c>
      <c r="N71" s="143">
        <v>3359.4494629999999</v>
      </c>
      <c r="O71" s="143">
        <v>3359.4494629999999</v>
      </c>
      <c r="P71" s="143">
        <v>352.55968899999999</v>
      </c>
      <c r="Q71" s="143" t="s">
        <v>99</v>
      </c>
      <c r="R71" s="222">
        <f t="shared" ref="R71" si="51">INT(T71)</f>
        <v>45460</v>
      </c>
      <c r="S71" s="223">
        <f t="shared" ref="S71" si="52">T71-R71</f>
        <v>0.50071759259299142</v>
      </c>
      <c r="T71" s="224">
        <f t="shared" ref="T71" si="53">F71</f>
        <v>45460.500717592593</v>
      </c>
      <c r="U71" s="143" t="str">
        <f t="shared" ref="U71" si="54">C71</f>
        <v>DIT_06_BL2</v>
      </c>
      <c r="V71" s="143">
        <f t="shared" ref="V71" si="55">E71</f>
        <v>1.5</v>
      </c>
      <c r="W71" s="143">
        <f t="shared" ref="W71" si="56">N71</f>
        <v>3359.4494629999999</v>
      </c>
      <c r="X71" s="225">
        <f t="shared" ref="X71" si="57">($Y$22*W71)+$Z$22</f>
        <v>1.7393816400885929</v>
      </c>
      <c r="Y71" s="226">
        <f t="shared" ref="Y71" si="58">($Y$22+$Y$29*(S71-$X$22)/$X$29)*W71+($Z$22+$Z$29*(S71-$X$22)/$X$29)</f>
        <v>1.7228756534916427</v>
      </c>
      <c r="Z71" s="227">
        <f t="shared" ref="Z71" si="59">Y71*$AA$3</f>
        <v>523.87763087972564</v>
      </c>
      <c r="AA71" s="228">
        <f t="shared" ref="AA71" si="60">Z71/V71</f>
        <v>349.25175391981708</v>
      </c>
      <c r="AB71" s="229">
        <v>22</v>
      </c>
      <c r="AC71" s="230">
        <v>1.65</v>
      </c>
      <c r="AD71" s="231">
        <f t="shared" ref="AD71" si="61">(999.842594 + 0.06793952*AB71 - 0.00909529*AB71^2 + 0.0001001685*AB71^3 -0.000001120083*AB71^4 +
0.000000006536332*AB71^5 + (0.824493-0.0040899*AB71 + 0.000076438*AB71^2 - 0.00000082467*AB71^3 +
0.0000000053875*AB71^4)*AC71 + (-0.00572466 + 0.00010227*AB71 - 0.0000016546*AB71^2)*AC71^1.5 +
0.00048314*AC71^2)/1000</f>
        <v>0.9990258775032208</v>
      </c>
      <c r="AE71" s="232">
        <f t="shared" ref="AE71" si="62">AA71/AD71</f>
        <v>349.59229964360065</v>
      </c>
      <c r="AF71" s="233">
        <v>0</v>
      </c>
      <c r="AG71" s="234">
        <v>250</v>
      </c>
      <c r="AH71" s="235">
        <f t="shared" ref="AH71" si="63">1+(AF71/1000/AG71)</f>
        <v>1</v>
      </c>
      <c r="AI71" s="232">
        <f t="shared" ref="AI71" si="64">AH71*AE71</f>
        <v>349.59229964360065</v>
      </c>
      <c r="AJ71" s="160"/>
      <c r="AK71" s="161"/>
      <c r="AL71" s="161"/>
      <c r="AM71" s="160"/>
      <c r="AN71" s="161"/>
      <c r="AQ71" s="236"/>
    </row>
    <row r="72" spans="1:43" s="148" customFormat="1" ht="14.25" customHeight="1" x14ac:dyDescent="0.3">
      <c r="A72" s="143" t="s">
        <v>128</v>
      </c>
      <c r="B72" s="143" t="s">
        <v>97</v>
      </c>
      <c r="C72" s="143" t="s">
        <v>168</v>
      </c>
      <c r="D72" s="143" t="s">
        <v>111</v>
      </c>
      <c r="E72" s="143">
        <v>1.5</v>
      </c>
      <c r="F72" s="144">
        <v>45460.518229166664</v>
      </c>
      <c r="G72" s="143">
        <v>1</v>
      </c>
      <c r="H72" s="143">
        <v>55.000999999999998</v>
      </c>
      <c r="I72" s="143">
        <v>8.2780190000000005</v>
      </c>
      <c r="J72" s="143">
        <v>1.7186399999999999</v>
      </c>
      <c r="K72" s="143">
        <v>2.4879889999999998</v>
      </c>
      <c r="L72" s="143">
        <v>247.51125999999999</v>
      </c>
      <c r="M72" s="143">
        <v>71.997129999999999</v>
      </c>
      <c r="N72" s="143">
        <v>3418.771123</v>
      </c>
      <c r="O72" s="143">
        <v>3418.771123</v>
      </c>
      <c r="P72" s="143">
        <v>358.75822699999998</v>
      </c>
      <c r="Q72" s="143" t="s">
        <v>99</v>
      </c>
      <c r="R72" s="145">
        <f t="shared" si="37"/>
        <v>45460</v>
      </c>
      <c r="S72" s="146">
        <f t="shared" si="44"/>
        <v>0.50071759259299142</v>
      </c>
      <c r="T72" s="147">
        <f t="shared" ref="T72:T84" si="65">F71</f>
        <v>45460.500717592593</v>
      </c>
      <c r="U72" s="148" t="str">
        <f t="shared" ref="U72:U84" si="66">C71</f>
        <v>DIT_06_BL2</v>
      </c>
      <c r="V72" s="148">
        <f t="shared" ref="V72:V84" si="67">E71</f>
        <v>1.5</v>
      </c>
      <c r="W72" s="148">
        <f t="shared" ref="W72:W84" si="68">N71</f>
        <v>3359.4494629999999</v>
      </c>
      <c r="X72" s="149">
        <f t="shared" si="38"/>
        <v>1.7393816400885929</v>
      </c>
      <c r="Y72" s="150">
        <f t="shared" si="49"/>
        <v>1.7228756534916427</v>
      </c>
      <c r="Z72" s="151">
        <f t="shared" si="39"/>
        <v>523.87763087972564</v>
      </c>
      <c r="AA72" s="152">
        <f t="shared" si="40"/>
        <v>349.25175391981708</v>
      </c>
      <c r="AB72" s="153">
        <v>22</v>
      </c>
      <c r="AC72" s="154">
        <v>1.65</v>
      </c>
      <c r="AD72" s="155">
        <f t="shared" si="41"/>
        <v>0.9990258775032208</v>
      </c>
      <c r="AE72" s="156">
        <f t="shared" si="42"/>
        <v>349.59229964360065</v>
      </c>
      <c r="AF72" s="157">
        <v>0</v>
      </c>
      <c r="AG72" s="158">
        <v>250</v>
      </c>
      <c r="AH72" s="159">
        <f t="shared" si="43"/>
        <v>1</v>
      </c>
      <c r="AI72" s="156">
        <f t="shared" si="50"/>
        <v>349.59229964360065</v>
      </c>
      <c r="AO72" s="161"/>
      <c r="AP72" s="160" t="s">
        <v>130</v>
      </c>
      <c r="AQ72" s="161"/>
    </row>
    <row r="73" spans="1:43" s="162" customFormat="1" ht="14.25" customHeight="1" x14ac:dyDescent="0.3">
      <c r="A73" s="162" t="s">
        <v>119</v>
      </c>
      <c r="B73" s="162" t="s">
        <v>97</v>
      </c>
      <c r="C73" s="162" t="s">
        <v>153</v>
      </c>
      <c r="D73" s="162" t="s">
        <v>113</v>
      </c>
      <c r="E73" s="162">
        <v>1.5</v>
      </c>
      <c r="F73" s="163">
        <v>45460.47184027778</v>
      </c>
      <c r="G73" s="162">
        <v>1</v>
      </c>
      <c r="H73" s="162">
        <v>55.000300000000003</v>
      </c>
      <c r="I73" s="162">
        <v>8.2497919999999993</v>
      </c>
      <c r="J73" s="162">
        <v>1.745698</v>
      </c>
      <c r="K73" s="162">
        <v>2.5333929999999998</v>
      </c>
      <c r="L73" s="162">
        <v>181.30627000000001</v>
      </c>
      <c r="M73" s="162">
        <v>68.997122000000005</v>
      </c>
      <c r="N73" s="162">
        <v>2562.070029</v>
      </c>
      <c r="O73" s="162">
        <v>2562.070029</v>
      </c>
      <c r="P73" s="162">
        <v>269.168205</v>
      </c>
      <c r="Q73" s="162" t="s">
        <v>99</v>
      </c>
      <c r="R73" s="164">
        <f t="shared" ref="R73:R84" si="69">INT(T73)</f>
        <v>45460</v>
      </c>
      <c r="S73" s="165">
        <f t="shared" ref="S73:S84" si="70">T73-R73</f>
        <v>0.51822916666424135</v>
      </c>
      <c r="T73" s="166">
        <f t="shared" si="65"/>
        <v>45460.518229166664</v>
      </c>
      <c r="U73" s="162" t="str">
        <f t="shared" si="66"/>
        <v>DIT_06_BL3</v>
      </c>
      <c r="V73" s="162">
        <f t="shared" si="67"/>
        <v>1.5</v>
      </c>
      <c r="W73" s="162">
        <f t="shared" si="68"/>
        <v>3418.771123</v>
      </c>
      <c r="X73" s="167">
        <f t="shared" ref="X73:X84" si="71">($Y$22*W73)+$Z$22</f>
        <v>1.7699939577126673</v>
      </c>
      <c r="Y73" s="168">
        <f t="shared" ref="Y73:Y84" si="72">($Y$22+$Y$29*(S73-$X$22)/$X$29)*W73+($Z$22+$Z$29*(S73-$X$22)/$X$29)</f>
        <v>1.7481521649013352</v>
      </c>
      <c r="Z73" s="169">
        <f t="shared" ref="Z73:Z84" si="73">Y73*$AA$3</f>
        <v>531.56350123686821</v>
      </c>
      <c r="AA73" s="170">
        <f t="shared" ref="AA73:AA84" si="74">Z73/V73</f>
        <v>354.37566749124545</v>
      </c>
      <c r="AB73" s="171">
        <v>22</v>
      </c>
      <c r="AC73" s="172">
        <v>0</v>
      </c>
      <c r="AD73" s="173">
        <f t="shared" ref="AD73:AD84" si="75">(999.842594 + 0.06793952*AB73 - 0.00909529*AB73^2 + 0.0001001685*AB73^3 -0.000001120083*AB73^4 +
0.000000006536332*AB73^5 + (0.824493-0.0040899*AB73 + 0.000076438*AB73^2 - 0.00000082467*AB73^3 +
0.0000000053875*AB73^4)*AC73 + (-0.00572466 + 0.00010227*AB73 - 0.0000016546*AB73^2)*AC73^1.5 +
0.00048314*AC73^2)/1000</f>
        <v>0.9977730369545097</v>
      </c>
      <c r="AE73" s="174">
        <f t="shared" ref="AE73:AE84" si="76">AA73/AD73</f>
        <v>355.16661040761528</v>
      </c>
      <c r="AF73" s="175">
        <v>0</v>
      </c>
      <c r="AG73" s="176">
        <v>250</v>
      </c>
      <c r="AH73" s="177">
        <f t="shared" ref="AH73:AH84" si="77">1+(AF73/1000/AG73)</f>
        <v>1</v>
      </c>
      <c r="AI73" s="174">
        <f t="shared" ref="AI73:AI84" si="78">AH73*AE73</f>
        <v>355.16661040761528</v>
      </c>
      <c r="AJ73" s="178">
        <f>AVERAGE(AI73:AI75)</f>
        <v>298.22957595771999</v>
      </c>
      <c r="AK73" s="179">
        <f>STDEV(AI73:AI75)</f>
        <v>49.332667444052078</v>
      </c>
      <c r="AL73" s="179"/>
      <c r="AM73" s="178">
        <f>AVERAGE(AE73:AE75)</f>
        <v>298.22957595771999</v>
      </c>
      <c r="AN73" s="179">
        <f>STDEV(AE73:AE75)</f>
        <v>49.332667444052078</v>
      </c>
      <c r="AO73" s="179"/>
      <c r="AP73" s="178"/>
      <c r="AQ73" s="179"/>
    </row>
    <row r="74" spans="1:43" s="162" customFormat="1" ht="14.25" customHeight="1" x14ac:dyDescent="0.3">
      <c r="A74" s="162" t="s">
        <v>110</v>
      </c>
      <c r="B74" s="162" t="s">
        <v>97</v>
      </c>
      <c r="C74" s="162" t="s">
        <v>154</v>
      </c>
      <c r="D74" s="162" t="s">
        <v>113</v>
      </c>
      <c r="E74" s="162">
        <v>1.5</v>
      </c>
      <c r="F74" s="163">
        <v>45460.474675925929</v>
      </c>
      <c r="G74" s="162">
        <v>1</v>
      </c>
      <c r="H74" s="162">
        <v>55.000300000000003</v>
      </c>
      <c r="I74" s="162">
        <v>8.1883859999999995</v>
      </c>
      <c r="J74" s="162">
        <v>1.72742</v>
      </c>
      <c r="K74" s="162">
        <v>2.4787499999999998</v>
      </c>
      <c r="L74" s="162">
        <v>184.26127</v>
      </c>
      <c r="M74" s="162">
        <v>70.997129000000001</v>
      </c>
      <c r="N74" s="162">
        <v>2592.9263649999998</v>
      </c>
      <c r="O74" s="162">
        <v>2592.9263649999998</v>
      </c>
      <c r="P74" s="162">
        <v>272.39916099999999</v>
      </c>
      <c r="Q74" s="162" t="s">
        <v>99</v>
      </c>
      <c r="R74" s="164">
        <f t="shared" si="69"/>
        <v>45460</v>
      </c>
      <c r="S74" s="165">
        <f t="shared" si="70"/>
        <v>0.47184027777984738</v>
      </c>
      <c r="T74" s="166">
        <f t="shared" si="65"/>
        <v>45460.47184027778</v>
      </c>
      <c r="U74" s="162" t="str">
        <f t="shared" si="66"/>
        <v>DIT_06_FC1-1</v>
      </c>
      <c r="V74" s="162">
        <f t="shared" si="67"/>
        <v>1.5</v>
      </c>
      <c r="W74" s="162">
        <f t="shared" si="68"/>
        <v>2562.070029</v>
      </c>
      <c r="X74" s="167">
        <f t="shared" si="71"/>
        <v>1.327902384442128</v>
      </c>
      <c r="Y74" s="168">
        <f t="shared" si="72"/>
        <v>1.3202471404397615</v>
      </c>
      <c r="Z74" s="169">
        <f t="shared" si="73"/>
        <v>401.44971734181496</v>
      </c>
      <c r="AA74" s="170">
        <f t="shared" si="74"/>
        <v>267.63314489454331</v>
      </c>
      <c r="AB74" s="171">
        <v>22</v>
      </c>
      <c r="AC74" s="172">
        <v>0</v>
      </c>
      <c r="AD74" s="173">
        <f t="shared" si="75"/>
        <v>0.9977730369545097</v>
      </c>
      <c r="AE74" s="174">
        <f t="shared" si="76"/>
        <v>268.23048427068812</v>
      </c>
      <c r="AF74" s="175">
        <v>0</v>
      </c>
      <c r="AG74" s="176">
        <v>250</v>
      </c>
      <c r="AH74" s="177">
        <f t="shared" si="77"/>
        <v>1</v>
      </c>
      <c r="AI74" s="174">
        <f t="shared" si="78"/>
        <v>268.23048427068812</v>
      </c>
      <c r="AJ74" s="178"/>
      <c r="AK74" s="179"/>
      <c r="AL74" s="179"/>
      <c r="AM74" s="178"/>
      <c r="AN74" s="179"/>
      <c r="AO74" s="179"/>
      <c r="AP74" s="178"/>
      <c r="AQ74" s="179"/>
    </row>
    <row r="75" spans="1:43" s="162" customFormat="1" ht="14.25" customHeight="1" x14ac:dyDescent="0.3">
      <c r="A75" s="162" t="s">
        <v>123</v>
      </c>
      <c r="B75" s="162" t="s">
        <v>97</v>
      </c>
      <c r="C75" s="162" t="s">
        <v>164</v>
      </c>
      <c r="D75" s="162" t="s">
        <v>113</v>
      </c>
      <c r="E75" s="162">
        <v>1.5</v>
      </c>
      <c r="F75" s="163">
        <v>45460.504247685189</v>
      </c>
      <c r="G75" s="162">
        <v>1</v>
      </c>
      <c r="H75" s="162">
        <v>55.000300000000003</v>
      </c>
      <c r="I75" s="162">
        <v>8.0978390000000005</v>
      </c>
      <c r="J75" s="162">
        <v>1.7135910000000001</v>
      </c>
      <c r="K75" s="162">
        <v>2.482062</v>
      </c>
      <c r="L75" s="162">
        <v>189.81002000000001</v>
      </c>
      <c r="M75" s="162">
        <v>69.997123000000002</v>
      </c>
      <c r="N75" s="162">
        <v>2715.0743149999998</v>
      </c>
      <c r="O75" s="162">
        <v>2715.0743149999998</v>
      </c>
      <c r="P75" s="162">
        <v>285.18923100000001</v>
      </c>
      <c r="Q75" s="162" t="s">
        <v>99</v>
      </c>
      <c r="R75" s="164">
        <f t="shared" si="69"/>
        <v>45460</v>
      </c>
      <c r="S75" s="165">
        <f t="shared" si="70"/>
        <v>0.47467592592875008</v>
      </c>
      <c r="T75" s="166">
        <f t="shared" si="65"/>
        <v>45460.474675925929</v>
      </c>
      <c r="U75" s="162" t="str">
        <f t="shared" si="66"/>
        <v>DIT_06_FC1-2</v>
      </c>
      <c r="V75" s="162">
        <f t="shared" si="67"/>
        <v>1.5</v>
      </c>
      <c r="W75" s="162">
        <f t="shared" si="68"/>
        <v>2592.9263649999998</v>
      </c>
      <c r="X75" s="167">
        <f t="shared" si="71"/>
        <v>1.3438254715294946</v>
      </c>
      <c r="Y75" s="168">
        <f t="shared" si="72"/>
        <v>1.3353143059954673</v>
      </c>
      <c r="Z75" s="169">
        <f t="shared" si="73"/>
        <v>406.03121512977128</v>
      </c>
      <c r="AA75" s="170">
        <f t="shared" si="74"/>
        <v>270.68747675318087</v>
      </c>
      <c r="AB75" s="171">
        <v>22</v>
      </c>
      <c r="AC75" s="172">
        <v>0</v>
      </c>
      <c r="AD75" s="173">
        <f t="shared" si="75"/>
        <v>0.9977730369545097</v>
      </c>
      <c r="AE75" s="174">
        <f t="shared" si="76"/>
        <v>271.29163319485656</v>
      </c>
      <c r="AF75" s="175">
        <v>0</v>
      </c>
      <c r="AG75" s="176">
        <v>250</v>
      </c>
      <c r="AH75" s="177">
        <f t="shared" si="77"/>
        <v>1</v>
      </c>
      <c r="AI75" s="174">
        <f t="shared" si="78"/>
        <v>271.29163319485656</v>
      </c>
      <c r="AO75" s="179"/>
      <c r="AP75" s="178" t="s">
        <v>131</v>
      </c>
      <c r="AQ75" s="179"/>
    </row>
    <row r="76" spans="1:43" s="258" customFormat="1" ht="14.25" customHeight="1" x14ac:dyDescent="0.3">
      <c r="A76" s="237" t="s">
        <v>155</v>
      </c>
      <c r="B76" s="237" t="s">
        <v>97</v>
      </c>
      <c r="C76" s="237" t="s">
        <v>156</v>
      </c>
      <c r="D76" s="237" t="s">
        <v>115</v>
      </c>
      <c r="E76" s="237">
        <v>1.5</v>
      </c>
      <c r="F76" s="238">
        <v>45460.478182870371</v>
      </c>
      <c r="G76" s="237">
        <v>1</v>
      </c>
      <c r="H76" s="237">
        <v>55.000300000000003</v>
      </c>
      <c r="I76" s="237">
        <v>8.1398740000000007</v>
      </c>
      <c r="J76" s="237">
        <v>1.7183010000000001</v>
      </c>
      <c r="K76" s="237">
        <v>2.4441099999999998</v>
      </c>
      <c r="L76" s="237">
        <v>147.12141</v>
      </c>
      <c r="M76" s="237">
        <v>68.997129999999999</v>
      </c>
      <c r="N76" s="237">
        <v>2074.0774569999999</v>
      </c>
      <c r="O76" s="237">
        <v>2074.0774569999999</v>
      </c>
      <c r="P76" s="237">
        <v>218.070672</v>
      </c>
      <c r="Q76" s="237" t="s">
        <v>99</v>
      </c>
      <c r="R76" s="255">
        <f t="shared" si="69"/>
        <v>45460</v>
      </c>
      <c r="S76" s="256">
        <f t="shared" si="70"/>
        <v>0.50424768518860219</v>
      </c>
      <c r="T76" s="257">
        <f t="shared" si="65"/>
        <v>45460.504247685189</v>
      </c>
      <c r="U76" s="258" t="str">
        <f t="shared" si="66"/>
        <v>DIT_06_FC2</v>
      </c>
      <c r="V76" s="258">
        <f t="shared" si="67"/>
        <v>1.5</v>
      </c>
      <c r="W76" s="258">
        <f t="shared" si="68"/>
        <v>2715.0743149999998</v>
      </c>
      <c r="X76" s="259">
        <f t="shared" si="71"/>
        <v>1.4068586341640124</v>
      </c>
      <c r="Y76" s="260">
        <f t="shared" si="72"/>
        <v>1.3894258173299705</v>
      </c>
      <c r="Z76" s="261">
        <f t="shared" si="73"/>
        <v>422.48499129393628</v>
      </c>
      <c r="AA76" s="262">
        <f t="shared" si="74"/>
        <v>281.65666086262416</v>
      </c>
      <c r="AB76" s="263">
        <v>22</v>
      </c>
      <c r="AC76" s="264">
        <v>0</v>
      </c>
      <c r="AD76" s="265">
        <f t="shared" si="75"/>
        <v>0.9977730369545097</v>
      </c>
      <c r="AE76" s="266">
        <f t="shared" si="76"/>
        <v>282.28529979354954</v>
      </c>
      <c r="AF76" s="267">
        <v>0</v>
      </c>
      <c r="AG76" s="268">
        <v>250</v>
      </c>
      <c r="AH76" s="269">
        <f t="shared" si="77"/>
        <v>1</v>
      </c>
      <c r="AI76" s="266">
        <f t="shared" si="78"/>
        <v>282.28529979354954</v>
      </c>
      <c r="AJ76" s="253">
        <f>AVERAGE(AI76:AI78)</f>
        <v>239.15075311040439</v>
      </c>
      <c r="AK76" s="254">
        <f>STDEV(AI76:AI78)</f>
        <v>37.366220617466439</v>
      </c>
      <c r="AL76" s="254"/>
      <c r="AM76" s="253">
        <f>AVERAGE(AE76:AE78)</f>
        <v>239.15075311040439</v>
      </c>
      <c r="AN76" s="254">
        <f>STDEV(AE76:AE78)</f>
        <v>37.366220617466439</v>
      </c>
      <c r="AO76" s="271"/>
      <c r="AP76" s="270"/>
      <c r="AQ76" s="271"/>
    </row>
    <row r="77" spans="1:43" s="237" customFormat="1" ht="14.25" customHeight="1" x14ac:dyDescent="0.3">
      <c r="A77" s="237" t="s">
        <v>112</v>
      </c>
      <c r="B77" s="237" t="s">
        <v>97</v>
      </c>
      <c r="C77" s="237" t="s">
        <v>157</v>
      </c>
      <c r="D77" s="237" t="s">
        <v>115</v>
      </c>
      <c r="E77" s="237">
        <v>1.5</v>
      </c>
      <c r="F77" s="238">
        <v>45460.480995370373</v>
      </c>
      <c r="G77" s="237">
        <v>1</v>
      </c>
      <c r="H77" s="237">
        <v>55.000300000000003</v>
      </c>
      <c r="I77" s="237">
        <v>8.2335399999999996</v>
      </c>
      <c r="J77" s="237">
        <v>1.778051</v>
      </c>
      <c r="K77" s="237">
        <v>2.5026000000000002</v>
      </c>
      <c r="L77" s="237">
        <v>146.99699000000001</v>
      </c>
      <c r="M77" s="237">
        <v>67.997130999999996</v>
      </c>
      <c r="N77" s="237">
        <v>2092.6938249999998</v>
      </c>
      <c r="O77" s="237">
        <v>2092.6938249999998</v>
      </c>
      <c r="P77" s="237">
        <v>220.01998499999999</v>
      </c>
      <c r="Q77" s="237" t="s">
        <v>99</v>
      </c>
      <c r="R77" s="239">
        <f t="shared" si="69"/>
        <v>45460</v>
      </c>
      <c r="S77" s="240">
        <f t="shared" si="70"/>
        <v>0.47818287037080154</v>
      </c>
      <c r="T77" s="241">
        <f t="shared" si="65"/>
        <v>45460.478182870371</v>
      </c>
      <c r="U77" s="237" t="str">
        <f t="shared" si="66"/>
        <v>DIT_06_FL1-1</v>
      </c>
      <c r="V77" s="237">
        <f t="shared" si="67"/>
        <v>1.5</v>
      </c>
      <c r="W77" s="237">
        <f t="shared" si="68"/>
        <v>2074.0774569999999</v>
      </c>
      <c r="X77" s="242">
        <f t="shared" si="71"/>
        <v>1.0760789591999314</v>
      </c>
      <c r="Y77" s="243">
        <f t="shared" si="72"/>
        <v>1.0665773998179471</v>
      </c>
      <c r="Z77" s="244">
        <f t="shared" si="73"/>
        <v>324.31594249653983</v>
      </c>
      <c r="AA77" s="245">
        <f t="shared" si="74"/>
        <v>216.21062833102656</v>
      </c>
      <c r="AB77" s="246">
        <v>22</v>
      </c>
      <c r="AC77" s="247">
        <v>0</v>
      </c>
      <c r="AD77" s="248">
        <f t="shared" si="75"/>
        <v>0.9977730369545097</v>
      </c>
      <c r="AE77" s="249">
        <f t="shared" si="76"/>
        <v>216.69319607088559</v>
      </c>
      <c r="AF77" s="250">
        <v>0</v>
      </c>
      <c r="AG77" s="251">
        <v>250</v>
      </c>
      <c r="AH77" s="252">
        <f t="shared" si="77"/>
        <v>1</v>
      </c>
      <c r="AI77" s="249">
        <f t="shared" si="78"/>
        <v>216.69319607088559</v>
      </c>
      <c r="AJ77" s="253"/>
      <c r="AK77" s="254"/>
      <c r="AL77" s="254"/>
      <c r="AM77" s="253"/>
      <c r="AN77" s="254"/>
      <c r="AO77" s="254"/>
      <c r="AP77" s="253"/>
      <c r="AQ77" s="254"/>
    </row>
    <row r="78" spans="1:43" s="237" customFormat="1" ht="14.25" customHeight="1" x14ac:dyDescent="0.3">
      <c r="A78" s="237" t="s">
        <v>125</v>
      </c>
      <c r="B78" s="237" t="s">
        <v>97</v>
      </c>
      <c r="C78" s="237" t="s">
        <v>165</v>
      </c>
      <c r="D78" s="237" t="s">
        <v>115</v>
      </c>
      <c r="E78" s="237">
        <v>1.5</v>
      </c>
      <c r="F78" s="238">
        <v>45460.507743055554</v>
      </c>
      <c r="G78" s="237">
        <v>1</v>
      </c>
      <c r="H78" s="237">
        <v>55.000300000000003</v>
      </c>
      <c r="I78" s="237">
        <v>8.1575659999999992</v>
      </c>
      <c r="J78" s="237">
        <v>1.696806</v>
      </c>
      <c r="K78" s="237">
        <v>2.4263119999999998</v>
      </c>
      <c r="L78" s="237">
        <v>153.87168</v>
      </c>
      <c r="M78" s="237">
        <v>67.997129000000001</v>
      </c>
      <c r="N78" s="237">
        <v>2166.161818</v>
      </c>
      <c r="O78" s="237">
        <v>2166.161818</v>
      </c>
      <c r="P78" s="237">
        <v>227.712793</v>
      </c>
      <c r="Q78" s="237" t="s">
        <v>99</v>
      </c>
      <c r="R78" s="239">
        <f t="shared" si="69"/>
        <v>45460</v>
      </c>
      <c r="S78" s="240">
        <f t="shared" si="70"/>
        <v>0.48099537037342088</v>
      </c>
      <c r="T78" s="241">
        <f t="shared" si="65"/>
        <v>45460.480995370373</v>
      </c>
      <c r="U78" s="237" t="str">
        <f t="shared" si="66"/>
        <v>DIT_06_FL1-2</v>
      </c>
      <c r="V78" s="237">
        <f t="shared" si="67"/>
        <v>1.5</v>
      </c>
      <c r="W78" s="237">
        <f t="shared" si="68"/>
        <v>2092.6938249999998</v>
      </c>
      <c r="X78" s="242">
        <f t="shared" si="71"/>
        <v>1.0856857397624216</v>
      </c>
      <c r="Y78" s="243">
        <f t="shared" si="72"/>
        <v>1.0753414633776097</v>
      </c>
      <c r="Z78" s="244">
        <f t="shared" si="73"/>
        <v>326.98084570369264</v>
      </c>
      <c r="AA78" s="245">
        <f t="shared" si="74"/>
        <v>217.98723046912843</v>
      </c>
      <c r="AB78" s="246">
        <v>22</v>
      </c>
      <c r="AC78" s="247">
        <v>0</v>
      </c>
      <c r="AD78" s="248">
        <f t="shared" si="75"/>
        <v>0.9977730369545097</v>
      </c>
      <c r="AE78" s="249">
        <f t="shared" si="76"/>
        <v>218.47376346677814</v>
      </c>
      <c r="AF78" s="250">
        <v>0</v>
      </c>
      <c r="AG78" s="251">
        <v>250</v>
      </c>
      <c r="AH78" s="252">
        <f t="shared" si="77"/>
        <v>1</v>
      </c>
      <c r="AI78" s="249">
        <f t="shared" si="78"/>
        <v>218.47376346677814</v>
      </c>
      <c r="AO78" s="254"/>
      <c r="AP78" s="253"/>
      <c r="AQ78" s="254"/>
    </row>
    <row r="79" spans="1:43" s="180" customFormat="1" ht="14.25" customHeight="1" x14ac:dyDescent="0.3">
      <c r="A79" s="180" t="s">
        <v>114</v>
      </c>
      <c r="B79" s="180" t="s">
        <v>97</v>
      </c>
      <c r="C79" s="180" t="s">
        <v>158</v>
      </c>
      <c r="D79" s="180" t="s">
        <v>121</v>
      </c>
      <c r="E79" s="180">
        <v>1.5</v>
      </c>
      <c r="F79" s="181">
        <v>45460.484467592592</v>
      </c>
      <c r="G79" s="180">
        <v>1</v>
      </c>
      <c r="H79" s="180">
        <v>55.000300000000003</v>
      </c>
      <c r="I79" s="180">
        <v>8.4024579999999993</v>
      </c>
      <c r="J79" s="180">
        <v>1.70852</v>
      </c>
      <c r="K79" s="180">
        <v>2.4373809999999998</v>
      </c>
      <c r="L79" s="180">
        <v>197.24486999999999</v>
      </c>
      <c r="M79" s="180">
        <v>70.997127000000006</v>
      </c>
      <c r="N79" s="180">
        <v>2723.4757079999999</v>
      </c>
      <c r="O79" s="180">
        <v>2723.4757079999999</v>
      </c>
      <c r="P79" s="180">
        <v>286.068938</v>
      </c>
      <c r="Q79" s="180" t="s">
        <v>99</v>
      </c>
      <c r="R79" s="182">
        <f t="shared" si="69"/>
        <v>45460</v>
      </c>
      <c r="S79" s="183">
        <f t="shared" si="70"/>
        <v>0.507743055553874</v>
      </c>
      <c r="T79" s="184">
        <f t="shared" si="65"/>
        <v>45460.507743055554</v>
      </c>
      <c r="U79" s="180" t="str">
        <f t="shared" si="66"/>
        <v>DIT_06_FL2</v>
      </c>
      <c r="V79" s="180">
        <f t="shared" si="67"/>
        <v>1.5</v>
      </c>
      <c r="W79" s="180">
        <f t="shared" si="68"/>
        <v>2166.161818</v>
      </c>
      <c r="X79" s="185">
        <f t="shared" si="71"/>
        <v>1.1235981234839709</v>
      </c>
      <c r="Y79" s="186">
        <f t="shared" si="72"/>
        <v>1.1052437443855427</v>
      </c>
      <c r="Z79" s="187">
        <f t="shared" si="73"/>
        <v>336.07328142335018</v>
      </c>
      <c r="AA79" s="188">
        <f>Z79/V79</f>
        <v>224.04885428223346</v>
      </c>
      <c r="AB79" s="189">
        <v>22</v>
      </c>
      <c r="AC79" s="190">
        <v>3.3</v>
      </c>
      <c r="AD79" s="191">
        <f t="shared" si="75"/>
        <v>1.0002738416552892</v>
      </c>
      <c r="AE79" s="192">
        <f>AA79/AD79</f>
        <v>223.98751716976759</v>
      </c>
      <c r="AF79" s="193">
        <v>0</v>
      </c>
      <c r="AG79" s="194">
        <v>250</v>
      </c>
      <c r="AH79" s="195">
        <f t="shared" si="77"/>
        <v>1</v>
      </c>
      <c r="AI79" s="192">
        <f>AH79*AE79</f>
        <v>223.98751716976759</v>
      </c>
      <c r="AJ79" s="213">
        <f>AVERAGE(AI79:AI81)</f>
        <v>264.30696469641521</v>
      </c>
      <c r="AK79" s="214">
        <f>STDEV(AI79:AI81)</f>
        <v>34.926857010501628</v>
      </c>
      <c r="AL79" s="214"/>
      <c r="AM79" s="213">
        <f>AVERAGE(AE79:AE81)</f>
        <v>264.30696469641521</v>
      </c>
      <c r="AN79" s="214">
        <f>STDEV(AE79:AE81)</f>
        <v>34.926857010501628</v>
      </c>
      <c r="AO79" s="197"/>
      <c r="AP79" s="196" t="s">
        <v>134</v>
      </c>
      <c r="AQ79" s="197"/>
    </row>
    <row r="80" spans="1:43" s="201" customFormat="1" ht="14.25" customHeight="1" x14ac:dyDescent="0.3">
      <c r="A80" s="180" t="s">
        <v>116</v>
      </c>
      <c r="B80" s="180" t="s">
        <v>97</v>
      </c>
      <c r="C80" s="180" t="s">
        <v>159</v>
      </c>
      <c r="D80" s="180" t="s">
        <v>121</v>
      </c>
      <c r="E80" s="180">
        <v>1.5</v>
      </c>
      <c r="F80" s="181">
        <v>45460.487326388888</v>
      </c>
      <c r="G80" s="180">
        <v>1</v>
      </c>
      <c r="H80" s="180">
        <v>55.000300000000003</v>
      </c>
      <c r="I80" s="180">
        <v>8.5691100000000002</v>
      </c>
      <c r="J80" s="180">
        <v>1.7559389999999999</v>
      </c>
      <c r="K80" s="180">
        <v>2.4934780000000001</v>
      </c>
      <c r="L80" s="180">
        <v>190.78782000000001</v>
      </c>
      <c r="M80" s="180">
        <v>70.997134000000003</v>
      </c>
      <c r="N80" s="180">
        <v>2740.4726070000002</v>
      </c>
      <c r="O80" s="180">
        <v>2740.4726070000002</v>
      </c>
      <c r="P80" s="180">
        <v>287.84867700000001</v>
      </c>
      <c r="Q80" s="180" t="s">
        <v>99</v>
      </c>
      <c r="R80" s="198">
        <f t="shared" si="69"/>
        <v>45460</v>
      </c>
      <c r="S80" s="199">
        <f t="shared" si="70"/>
        <v>0.48446759259240935</v>
      </c>
      <c r="T80" s="200">
        <f t="shared" si="65"/>
        <v>45460.484467592592</v>
      </c>
      <c r="U80" s="201" t="str">
        <f t="shared" si="66"/>
        <v>DIT_06_SC1-1</v>
      </c>
      <c r="V80" s="201">
        <f t="shared" si="67"/>
        <v>1.5</v>
      </c>
      <c r="W80" s="201">
        <f t="shared" si="68"/>
        <v>2723.4757079999999</v>
      </c>
      <c r="X80" s="202">
        <f t="shared" si="71"/>
        <v>1.4111940845037478</v>
      </c>
      <c r="Y80" s="203">
        <f t="shared" si="72"/>
        <v>1.3997185563190977</v>
      </c>
      <c r="Z80" s="204">
        <f t="shared" si="73"/>
        <v>425.6147213507511</v>
      </c>
      <c r="AA80" s="205">
        <f t="shared" si="74"/>
        <v>283.7431475671674</v>
      </c>
      <c r="AB80" s="206">
        <v>22</v>
      </c>
      <c r="AC80" s="207">
        <v>3.3</v>
      </c>
      <c r="AD80" s="208">
        <f t="shared" si="75"/>
        <v>1.0002738416552892</v>
      </c>
      <c r="AE80" s="209">
        <f t="shared" si="76"/>
        <v>283.66546814582193</v>
      </c>
      <c r="AF80" s="210">
        <v>0</v>
      </c>
      <c r="AG80" s="211">
        <v>250</v>
      </c>
      <c r="AH80" s="212">
        <f t="shared" si="77"/>
        <v>1</v>
      </c>
      <c r="AI80" s="209">
        <f t="shared" si="78"/>
        <v>283.66546814582193</v>
      </c>
      <c r="AJ80" s="213"/>
      <c r="AK80" s="214"/>
      <c r="AL80" s="214"/>
      <c r="AM80" s="213"/>
      <c r="AN80" s="214"/>
      <c r="AO80" s="214"/>
      <c r="AP80" s="213"/>
      <c r="AQ80" s="214"/>
    </row>
    <row r="81" spans="1:43" s="180" customFormat="1" ht="14.25" customHeight="1" x14ac:dyDescent="0.3">
      <c r="A81" s="180" t="s">
        <v>126</v>
      </c>
      <c r="B81" s="180" t="s">
        <v>97</v>
      </c>
      <c r="C81" s="180" t="s">
        <v>166</v>
      </c>
      <c r="D81" s="180" t="s">
        <v>121</v>
      </c>
      <c r="E81" s="180">
        <v>1.5</v>
      </c>
      <c r="F81" s="181">
        <v>45460.51121527778</v>
      </c>
      <c r="G81" s="180">
        <v>1</v>
      </c>
      <c r="H81" s="180">
        <v>55.000999999999998</v>
      </c>
      <c r="I81" s="180">
        <v>8.3059910000000006</v>
      </c>
      <c r="J81" s="180">
        <v>1.6855359999999999</v>
      </c>
      <c r="K81" s="180">
        <v>2.4143319999999999</v>
      </c>
      <c r="L81" s="180">
        <v>189.20301000000001</v>
      </c>
      <c r="M81" s="180">
        <v>70.997128000000004</v>
      </c>
      <c r="N81" s="180">
        <v>2755.2650359999998</v>
      </c>
      <c r="O81" s="180">
        <v>2755.2650359999998</v>
      </c>
      <c r="P81" s="180">
        <v>289.39758699999999</v>
      </c>
      <c r="Q81" s="180" t="s">
        <v>99</v>
      </c>
      <c r="R81" s="182">
        <f t="shared" si="69"/>
        <v>45460</v>
      </c>
      <c r="S81" s="183">
        <f t="shared" si="70"/>
        <v>0.48732638888759539</v>
      </c>
      <c r="T81" s="184">
        <f t="shared" si="65"/>
        <v>45460.487326388888</v>
      </c>
      <c r="U81" s="180" t="str">
        <f t="shared" si="66"/>
        <v>DIT_06_SC1-2</v>
      </c>
      <c r="V81" s="180">
        <f t="shared" si="67"/>
        <v>1.5</v>
      </c>
      <c r="W81" s="180">
        <f t="shared" si="68"/>
        <v>2740.4726070000002</v>
      </c>
      <c r="X81" s="185">
        <f t="shared" si="71"/>
        <v>1.4199651551516752</v>
      </c>
      <c r="Y81" s="186">
        <f t="shared" si="72"/>
        <v>1.4076256374905931</v>
      </c>
      <c r="Z81" s="187">
        <f t="shared" si="73"/>
        <v>428.01904051499355</v>
      </c>
      <c r="AA81" s="188">
        <f t="shared" si="74"/>
        <v>285.34602700999568</v>
      </c>
      <c r="AB81" s="189">
        <v>22</v>
      </c>
      <c r="AC81" s="190">
        <v>3.3</v>
      </c>
      <c r="AD81" s="191">
        <f t="shared" si="75"/>
        <v>1.0002738416552892</v>
      </c>
      <c r="AE81" s="192">
        <f t="shared" si="76"/>
        <v>285.26790877365619</v>
      </c>
      <c r="AF81" s="193">
        <v>0</v>
      </c>
      <c r="AG81" s="194">
        <v>250</v>
      </c>
      <c r="AH81" s="195">
        <f t="shared" si="77"/>
        <v>1</v>
      </c>
      <c r="AI81" s="192">
        <f t="shared" si="78"/>
        <v>285.26790877365619</v>
      </c>
      <c r="AO81" s="197"/>
      <c r="AP81" s="196"/>
      <c r="AQ81" s="197"/>
    </row>
    <row r="82" spans="1:43" s="277" customFormat="1" ht="14.25" customHeight="1" x14ac:dyDescent="0.3">
      <c r="A82" s="272" t="s">
        <v>117</v>
      </c>
      <c r="B82" s="272" t="s">
        <v>97</v>
      </c>
      <c r="C82" s="272" t="s">
        <v>160</v>
      </c>
      <c r="D82" s="272" t="s">
        <v>124</v>
      </c>
      <c r="E82" s="272">
        <v>1.5</v>
      </c>
      <c r="F82" s="273">
        <v>45460.490833333337</v>
      </c>
      <c r="G82" s="272">
        <v>1</v>
      </c>
      <c r="H82" s="272">
        <v>55.000300000000003</v>
      </c>
      <c r="I82" s="272">
        <v>8.6242850000000004</v>
      </c>
      <c r="J82" s="272">
        <v>1.79179</v>
      </c>
      <c r="K82" s="272">
        <v>2.5531790000000001</v>
      </c>
      <c r="L82" s="272">
        <v>208.67149000000001</v>
      </c>
      <c r="M82" s="272">
        <v>70.996808999999999</v>
      </c>
      <c r="N82" s="272">
        <v>2934.2561150000001</v>
      </c>
      <c r="O82" s="272">
        <v>2934.2561150000001</v>
      </c>
      <c r="P82" s="272">
        <v>308.13110599999999</v>
      </c>
      <c r="Q82" s="272" t="s">
        <v>99</v>
      </c>
      <c r="R82" s="274">
        <f t="shared" si="69"/>
        <v>45460</v>
      </c>
      <c r="S82" s="275">
        <f t="shared" si="70"/>
        <v>0.51121527778013842</v>
      </c>
      <c r="T82" s="276">
        <f t="shared" si="65"/>
        <v>45460.51121527778</v>
      </c>
      <c r="U82" s="277" t="str">
        <f t="shared" si="66"/>
        <v>DIT_06_SC2</v>
      </c>
      <c r="V82" s="277">
        <f t="shared" si="67"/>
        <v>1.5</v>
      </c>
      <c r="W82" s="277">
        <f t="shared" si="68"/>
        <v>2755.2650359999998</v>
      </c>
      <c r="X82" s="278">
        <f t="shared" si="71"/>
        <v>1.4275986322826177</v>
      </c>
      <c r="Y82" s="279">
        <f t="shared" si="72"/>
        <v>1.4080567405306972</v>
      </c>
      <c r="Z82" s="280">
        <f t="shared" si="73"/>
        <v>428.15012672475984</v>
      </c>
      <c r="AA82" s="281">
        <f t="shared" si="74"/>
        <v>285.43341781650656</v>
      </c>
      <c r="AB82" s="282">
        <v>22</v>
      </c>
      <c r="AC82" s="283">
        <v>3.3</v>
      </c>
      <c r="AD82" s="284">
        <f t="shared" si="75"/>
        <v>1.0002738416552892</v>
      </c>
      <c r="AE82" s="285">
        <f t="shared" si="76"/>
        <v>285.35527565547557</v>
      </c>
      <c r="AF82" s="286">
        <v>0</v>
      </c>
      <c r="AG82" s="287">
        <v>250</v>
      </c>
      <c r="AH82" s="288">
        <f t="shared" si="77"/>
        <v>1</v>
      </c>
      <c r="AI82" s="285">
        <f t="shared" si="78"/>
        <v>285.35527565547557</v>
      </c>
      <c r="AJ82" s="289">
        <f>AVERAGE(AI82:AI84)</f>
        <v>299.1833306946499</v>
      </c>
      <c r="AK82" s="290">
        <f>STDEV(AI82:AI84)</f>
        <v>12.001118199328259</v>
      </c>
      <c r="AL82" s="290"/>
      <c r="AM82" s="289">
        <f>AVERAGE(AE82:AE84)</f>
        <v>299.1833306946499</v>
      </c>
      <c r="AN82" s="290">
        <f>STDEV(AE82:AE84)</f>
        <v>12.001118199328259</v>
      </c>
      <c r="AO82" s="290"/>
      <c r="AP82" s="289" t="s">
        <v>132</v>
      </c>
      <c r="AQ82" s="290"/>
    </row>
    <row r="83" spans="1:43" s="272" customFormat="1" ht="14.25" customHeight="1" x14ac:dyDescent="0.3">
      <c r="A83" s="272" t="s">
        <v>118</v>
      </c>
      <c r="B83" s="272" t="s">
        <v>97</v>
      </c>
      <c r="C83" s="272" t="s">
        <v>161</v>
      </c>
      <c r="D83" s="272" t="s">
        <v>124</v>
      </c>
      <c r="E83" s="272">
        <v>1.5</v>
      </c>
      <c r="F83" s="273">
        <v>45460.493703703702</v>
      </c>
      <c r="G83" s="272">
        <v>1</v>
      </c>
      <c r="H83" s="272">
        <v>55.000999999999998</v>
      </c>
      <c r="I83" s="272">
        <v>8.4681809999999995</v>
      </c>
      <c r="J83" s="272">
        <v>1.7089399999999999</v>
      </c>
      <c r="K83" s="272">
        <v>2.4429240000000001</v>
      </c>
      <c r="L83" s="272">
        <v>208.81356</v>
      </c>
      <c r="M83" s="272">
        <v>71.996810999999994</v>
      </c>
      <c r="N83" s="272">
        <v>2950.9461230000002</v>
      </c>
      <c r="O83" s="272">
        <v>2950.9461230000002</v>
      </c>
      <c r="P83" s="272">
        <v>309.87504999999999</v>
      </c>
      <c r="Q83" s="272" t="s">
        <v>99</v>
      </c>
      <c r="R83" s="291">
        <f t="shared" si="69"/>
        <v>45460</v>
      </c>
      <c r="S83" s="292">
        <f t="shared" si="70"/>
        <v>0.49083333333692281</v>
      </c>
      <c r="T83" s="293">
        <f t="shared" si="65"/>
        <v>45460.490833333337</v>
      </c>
      <c r="U83" s="272" t="str">
        <f t="shared" si="66"/>
        <v>DIT_06_SL1-1</v>
      </c>
      <c r="V83" s="272">
        <f t="shared" si="67"/>
        <v>1.5</v>
      </c>
      <c r="W83" s="272">
        <f t="shared" si="68"/>
        <v>2934.2561150000001</v>
      </c>
      <c r="X83" s="294">
        <f t="shared" si="71"/>
        <v>1.5199650927327097</v>
      </c>
      <c r="Y83" s="295">
        <f t="shared" si="72"/>
        <v>1.5065351983614488</v>
      </c>
      <c r="Z83" s="296">
        <f t="shared" si="73"/>
        <v>458.09463321105648</v>
      </c>
      <c r="AA83" s="297">
        <f t="shared" si="74"/>
        <v>305.39642214070432</v>
      </c>
      <c r="AB83" s="298">
        <v>22</v>
      </c>
      <c r="AC83" s="299">
        <v>3.3</v>
      </c>
      <c r="AD83" s="300">
        <f t="shared" si="75"/>
        <v>1.0002738416552892</v>
      </c>
      <c r="AE83" s="301">
        <f t="shared" si="76"/>
        <v>305.31281477412557</v>
      </c>
      <c r="AF83" s="302">
        <v>0</v>
      </c>
      <c r="AG83" s="303">
        <v>250</v>
      </c>
      <c r="AH83" s="304">
        <f t="shared" si="77"/>
        <v>1</v>
      </c>
      <c r="AI83" s="301">
        <f t="shared" si="78"/>
        <v>305.31281477412557</v>
      </c>
      <c r="AO83" s="306"/>
      <c r="AP83" s="305"/>
      <c r="AQ83" s="306"/>
    </row>
    <row r="84" spans="1:43" s="277" customFormat="1" ht="14.25" customHeight="1" x14ac:dyDescent="0.3">
      <c r="A84" s="272" t="s">
        <v>127</v>
      </c>
      <c r="B84" s="272" t="s">
        <v>97</v>
      </c>
      <c r="C84" s="272" t="s">
        <v>167</v>
      </c>
      <c r="D84" s="272" t="s">
        <v>124</v>
      </c>
      <c r="E84" s="272">
        <v>1.5</v>
      </c>
      <c r="F84" s="273">
        <v>45460.514733796299</v>
      </c>
      <c r="G84" s="272">
        <v>1</v>
      </c>
      <c r="H84" s="272">
        <v>55.000999999999998</v>
      </c>
      <c r="I84" s="272">
        <v>8.36</v>
      </c>
      <c r="J84" s="272">
        <v>1.7148129999999999</v>
      </c>
      <c r="K84" s="272">
        <v>2.4805100000000002</v>
      </c>
      <c r="L84" s="272">
        <v>212.94127</v>
      </c>
      <c r="M84" s="272">
        <v>70.996813000000003</v>
      </c>
      <c r="N84" s="272">
        <v>3036.8890649999998</v>
      </c>
      <c r="O84" s="272">
        <v>3036.8890649999998</v>
      </c>
      <c r="P84" s="272">
        <v>318.855254</v>
      </c>
      <c r="Q84" s="272" t="s">
        <v>99</v>
      </c>
      <c r="R84" s="274">
        <f t="shared" si="69"/>
        <v>45460</v>
      </c>
      <c r="S84" s="275">
        <f t="shared" si="70"/>
        <v>0.49370370370161254</v>
      </c>
      <c r="T84" s="276">
        <f t="shared" si="65"/>
        <v>45460.493703703702</v>
      </c>
      <c r="U84" s="277" t="str">
        <f t="shared" si="66"/>
        <v>DIT_06_SL1-2</v>
      </c>
      <c r="V84" s="277">
        <f t="shared" si="67"/>
        <v>1.5</v>
      </c>
      <c r="W84" s="277">
        <f t="shared" si="68"/>
        <v>2950.9461230000002</v>
      </c>
      <c r="X84" s="278">
        <f t="shared" si="71"/>
        <v>1.5285777955135211</v>
      </c>
      <c r="Y84" s="279">
        <f t="shared" si="72"/>
        <v>1.5142776988394975</v>
      </c>
      <c r="Z84" s="280">
        <f t="shared" si="73"/>
        <v>460.44890805341379</v>
      </c>
      <c r="AA84" s="281">
        <f t="shared" si="74"/>
        <v>306.96593870227588</v>
      </c>
      <c r="AB84" s="282">
        <v>22</v>
      </c>
      <c r="AC84" s="283">
        <v>3.3</v>
      </c>
      <c r="AD84" s="284">
        <f t="shared" si="75"/>
        <v>1.0002738416552892</v>
      </c>
      <c r="AE84" s="285">
        <f t="shared" si="76"/>
        <v>306.88190165434855</v>
      </c>
      <c r="AF84" s="286">
        <v>0</v>
      </c>
      <c r="AG84" s="287">
        <v>250</v>
      </c>
      <c r="AH84" s="288">
        <f t="shared" si="77"/>
        <v>1</v>
      </c>
      <c r="AI84" s="285">
        <f t="shared" si="78"/>
        <v>306.88190165434855</v>
      </c>
      <c r="AJ84" s="289"/>
      <c r="AK84" s="290"/>
      <c r="AL84" s="290"/>
      <c r="AM84" s="289"/>
      <c r="AN84" s="290"/>
      <c r="AO84" s="290"/>
      <c r="AP84" s="289"/>
      <c r="AQ84" s="290"/>
    </row>
    <row r="85" spans="1:43" ht="14.25" customHeight="1" x14ac:dyDescent="0.3">
      <c r="A85" s="73"/>
      <c r="B85" s="74"/>
      <c r="C85" s="75"/>
      <c r="D85" s="1"/>
      <c r="E85" s="1"/>
      <c r="F85" s="1"/>
      <c r="G85" s="14"/>
      <c r="H85" s="14"/>
      <c r="I85" s="19"/>
      <c r="J85" s="19"/>
      <c r="K85" s="120"/>
      <c r="L85" s="121"/>
      <c r="M85" s="114"/>
      <c r="N85" s="99"/>
      <c r="O85" s="122"/>
      <c r="P85" s="10"/>
      <c r="Q85" s="98"/>
      <c r="R85" s="99"/>
      <c r="S85" s="54"/>
      <c r="T85" s="75"/>
      <c r="X85" s="29"/>
      <c r="Y85" s="54"/>
      <c r="Z85" s="29"/>
    </row>
    <row r="86" spans="1:43" ht="14.25" customHeight="1" x14ac:dyDescent="0.3">
      <c r="A86" s="73"/>
      <c r="B86" s="74"/>
      <c r="C86" s="75"/>
      <c r="D86" s="1"/>
      <c r="E86" s="1"/>
      <c r="F86" s="1"/>
      <c r="G86" s="14"/>
      <c r="H86" s="14"/>
      <c r="I86" s="19"/>
      <c r="J86" s="19"/>
      <c r="K86" s="120"/>
      <c r="L86" s="121"/>
      <c r="M86" s="114"/>
      <c r="N86" s="99"/>
      <c r="O86" s="122"/>
      <c r="P86" s="10"/>
      <c r="Q86" s="98"/>
      <c r="R86" s="99"/>
      <c r="S86" s="29"/>
      <c r="T86" s="75"/>
      <c r="X86" s="29"/>
      <c r="Y86" s="54"/>
      <c r="Z86" s="29"/>
    </row>
    <row r="87" spans="1:43" ht="14.25" customHeight="1" x14ac:dyDescent="0.3">
      <c r="A87" s="73"/>
      <c r="B87" s="74"/>
      <c r="C87" s="75"/>
      <c r="D87" s="1"/>
      <c r="E87" s="1"/>
      <c r="F87" s="1"/>
      <c r="G87" s="14"/>
      <c r="H87" s="14"/>
      <c r="I87" s="19"/>
      <c r="J87" s="19"/>
      <c r="K87" s="120"/>
      <c r="L87" s="121"/>
      <c r="M87" s="114"/>
      <c r="N87" s="99"/>
      <c r="O87" s="122"/>
      <c r="P87" s="10"/>
      <c r="Q87" s="98"/>
      <c r="R87" s="99"/>
      <c r="S87" s="54"/>
      <c r="T87" s="75"/>
      <c r="X87" s="29"/>
      <c r="Y87" s="54"/>
      <c r="Z87" s="29"/>
    </row>
    <row r="88" spans="1:43" ht="14.25" customHeight="1" x14ac:dyDescent="0.3">
      <c r="A88" s="73"/>
      <c r="B88" s="74"/>
      <c r="C88" s="75"/>
      <c r="D88" s="1"/>
      <c r="E88" s="1"/>
      <c r="F88" s="1"/>
      <c r="G88" s="14"/>
      <c r="H88" s="14"/>
      <c r="I88" s="19"/>
      <c r="J88" s="19"/>
      <c r="K88" s="120"/>
      <c r="L88" s="121"/>
      <c r="M88" s="114"/>
      <c r="N88" s="99"/>
      <c r="O88" s="122"/>
      <c r="P88" s="10"/>
      <c r="Q88" s="98"/>
      <c r="R88" s="99"/>
      <c r="S88" s="54"/>
      <c r="T88" s="75"/>
      <c r="X88" s="29"/>
      <c r="Y88" s="54"/>
      <c r="Z88" s="29"/>
    </row>
    <row r="89" spans="1:43" ht="14.25" customHeight="1" x14ac:dyDescent="0.3">
      <c r="A89" s="73"/>
      <c r="B89" s="74"/>
      <c r="C89" s="75"/>
      <c r="D89" s="1"/>
      <c r="E89" s="1"/>
      <c r="F89" s="1"/>
      <c r="G89" s="14"/>
      <c r="H89" s="14"/>
      <c r="I89" s="19"/>
      <c r="J89" s="19"/>
      <c r="K89" s="120"/>
      <c r="L89" s="121"/>
      <c r="M89" s="114"/>
      <c r="N89" s="99"/>
      <c r="O89" s="122"/>
      <c r="P89" s="10"/>
      <c r="Q89" s="98"/>
      <c r="R89" s="99"/>
      <c r="S89" s="54"/>
      <c r="T89" s="75"/>
      <c r="X89" s="29"/>
      <c r="Y89" s="54"/>
      <c r="Z89" s="29"/>
    </row>
    <row r="90" spans="1:43" ht="14.25" customHeight="1" x14ac:dyDescent="0.3">
      <c r="A90" s="73"/>
      <c r="B90" s="74"/>
      <c r="C90" s="75"/>
      <c r="D90" s="1"/>
      <c r="E90" s="1"/>
      <c r="F90" s="1"/>
      <c r="G90" s="14"/>
      <c r="H90" s="14"/>
      <c r="I90" s="19"/>
      <c r="J90" s="19"/>
      <c r="K90" s="120"/>
      <c r="L90" s="121"/>
      <c r="M90" s="114"/>
      <c r="N90" s="99"/>
      <c r="O90" s="122"/>
      <c r="P90" s="10"/>
      <c r="Q90" s="98"/>
      <c r="R90" s="99"/>
      <c r="S90" s="54"/>
      <c r="T90" s="75"/>
      <c r="X90" s="29"/>
      <c r="Y90" s="54"/>
      <c r="Z90" s="29"/>
    </row>
    <row r="91" spans="1:43" ht="14.25" customHeight="1" x14ac:dyDescent="0.3">
      <c r="A91" s="73"/>
      <c r="B91" s="74"/>
      <c r="C91" s="75"/>
      <c r="D91" s="1"/>
      <c r="E91" s="1"/>
      <c r="F91" s="1"/>
      <c r="G91" s="14"/>
      <c r="H91" s="14"/>
      <c r="I91" s="19"/>
      <c r="J91" s="19"/>
      <c r="K91" s="120"/>
      <c r="L91" s="121"/>
      <c r="M91" s="114"/>
      <c r="N91" s="99"/>
      <c r="O91" s="122"/>
      <c r="P91" s="10"/>
      <c r="Q91" s="98"/>
      <c r="R91" s="99"/>
      <c r="S91" s="54"/>
      <c r="T91" s="75"/>
      <c r="X91" s="29"/>
      <c r="Y91" s="54"/>
      <c r="Z91" s="29"/>
    </row>
    <row r="92" spans="1:43" ht="14.25" customHeight="1" x14ac:dyDescent="0.3">
      <c r="A92" s="73"/>
      <c r="B92" s="74"/>
      <c r="C92" s="75"/>
      <c r="D92" s="1"/>
      <c r="E92" s="1"/>
      <c r="F92" s="1"/>
      <c r="G92" s="14"/>
      <c r="H92" s="14"/>
      <c r="I92" s="19"/>
      <c r="J92" s="19"/>
      <c r="K92" s="120"/>
      <c r="L92" s="121"/>
      <c r="M92" s="114"/>
      <c r="N92" s="99"/>
      <c r="O92" s="122"/>
      <c r="P92" s="10"/>
      <c r="Q92" s="98"/>
      <c r="R92" s="99"/>
      <c r="S92" s="54"/>
      <c r="T92" s="75"/>
      <c r="X92" s="29"/>
      <c r="Y92" s="54"/>
      <c r="Z92" s="29"/>
    </row>
    <row r="93" spans="1:43" ht="14.25" customHeight="1" x14ac:dyDescent="0.3">
      <c r="A93" s="73"/>
      <c r="B93" s="74"/>
      <c r="C93" s="75"/>
      <c r="D93" s="1"/>
      <c r="E93" s="1"/>
      <c r="F93" s="1"/>
      <c r="G93" s="14"/>
      <c r="H93" s="14"/>
      <c r="I93" s="19"/>
      <c r="J93" s="19"/>
      <c r="K93" s="120"/>
      <c r="L93" s="121"/>
      <c r="M93" s="114"/>
      <c r="N93" s="99"/>
      <c r="O93" s="122"/>
      <c r="P93" s="10"/>
      <c r="Q93" s="98"/>
      <c r="R93" s="99"/>
      <c r="S93" s="54"/>
      <c r="T93" s="75"/>
      <c r="X93" s="29"/>
      <c r="Y93" s="54"/>
      <c r="Z93" s="29"/>
    </row>
    <row r="94" spans="1:43" ht="14.25" customHeight="1" x14ac:dyDescent="0.3">
      <c r="A94" s="73"/>
      <c r="B94" s="74"/>
      <c r="C94" s="75"/>
      <c r="D94" s="1"/>
      <c r="E94" s="1"/>
      <c r="F94" s="1"/>
      <c r="G94" s="14"/>
      <c r="H94" s="14"/>
      <c r="I94" s="19"/>
      <c r="J94" s="19"/>
      <c r="K94" s="120"/>
      <c r="L94" s="121"/>
      <c r="M94" s="114"/>
      <c r="N94" s="99"/>
      <c r="O94" s="122"/>
      <c r="P94" s="10"/>
      <c r="Q94" s="98"/>
      <c r="R94" s="99"/>
      <c r="S94" s="54"/>
      <c r="T94" s="75"/>
      <c r="X94" s="29"/>
      <c r="Y94" s="54"/>
      <c r="Z94" s="29"/>
    </row>
    <row r="95" spans="1:43" ht="14.25" customHeight="1" x14ac:dyDescent="0.3">
      <c r="A95" s="73"/>
      <c r="B95" s="74"/>
      <c r="C95" s="75"/>
      <c r="D95" s="1"/>
      <c r="E95" s="1"/>
      <c r="F95" s="1"/>
      <c r="G95" s="14"/>
      <c r="H95" s="14"/>
      <c r="I95" s="19"/>
      <c r="J95" s="19"/>
      <c r="K95" s="120"/>
      <c r="L95" s="121"/>
      <c r="M95" s="114"/>
      <c r="N95" s="99"/>
      <c r="O95" s="122"/>
      <c r="P95" s="10"/>
      <c r="Q95" s="98"/>
      <c r="R95" s="99"/>
      <c r="S95" s="54"/>
      <c r="T95" s="75"/>
      <c r="X95" s="29"/>
      <c r="Y95" s="54"/>
      <c r="Z95" s="29"/>
    </row>
    <row r="96" spans="1:43" ht="14.25" customHeight="1" x14ac:dyDescent="0.3">
      <c r="A96" s="73"/>
      <c r="B96" s="74"/>
      <c r="C96" s="75"/>
      <c r="D96" s="1"/>
      <c r="E96" s="1"/>
      <c r="F96" s="1"/>
      <c r="G96" s="14"/>
      <c r="H96" s="14"/>
      <c r="I96" s="19"/>
      <c r="J96" s="19"/>
      <c r="K96" s="120"/>
      <c r="L96" s="121"/>
      <c r="M96" s="114"/>
      <c r="N96" s="99"/>
      <c r="O96" s="122"/>
      <c r="P96" s="10"/>
      <c r="Q96" s="98"/>
      <c r="R96" s="99"/>
      <c r="S96" s="29"/>
      <c r="T96" s="75"/>
      <c r="X96" s="29"/>
      <c r="Y96" s="54"/>
      <c r="Z96" s="29"/>
    </row>
    <row r="97" spans="1:26" ht="14.25" customHeight="1" x14ac:dyDescent="0.3">
      <c r="A97" s="73"/>
      <c r="B97" s="74"/>
      <c r="C97" s="75"/>
      <c r="D97" s="1"/>
      <c r="E97" s="1"/>
      <c r="F97" s="1"/>
      <c r="G97" s="14"/>
      <c r="H97" s="14"/>
      <c r="I97" s="19"/>
      <c r="J97" s="19"/>
      <c r="K97" s="120"/>
      <c r="L97" s="121"/>
      <c r="M97" s="114"/>
      <c r="N97" s="99"/>
      <c r="O97" s="122"/>
      <c r="P97" s="10"/>
      <c r="Q97" s="98"/>
      <c r="R97" s="99"/>
      <c r="S97" s="29"/>
      <c r="T97" s="75"/>
      <c r="X97" s="29"/>
      <c r="Y97" s="54"/>
      <c r="Z97" s="29"/>
    </row>
    <row r="98" spans="1:26" ht="14.25" customHeight="1" x14ac:dyDescent="0.3">
      <c r="A98" s="73"/>
      <c r="B98" s="74"/>
      <c r="C98" s="75"/>
      <c r="D98" s="1"/>
      <c r="E98" s="1"/>
      <c r="F98" s="1"/>
      <c r="G98" s="14"/>
      <c r="H98" s="14"/>
      <c r="I98" s="19"/>
      <c r="J98" s="19"/>
      <c r="K98" s="120"/>
      <c r="L98" s="121"/>
      <c r="M98" s="114"/>
      <c r="N98" s="99"/>
      <c r="O98" s="122"/>
      <c r="P98" s="10"/>
      <c r="Q98" s="98"/>
      <c r="R98" s="99"/>
      <c r="S98" s="54"/>
      <c r="T98" s="75"/>
      <c r="X98" s="29"/>
      <c r="Y98" s="54"/>
      <c r="Z98" s="29"/>
    </row>
    <row r="99" spans="1:26" ht="14.25" customHeight="1" x14ac:dyDescent="0.3">
      <c r="A99" s="73"/>
      <c r="B99" s="74"/>
      <c r="C99" s="75"/>
      <c r="D99" s="1"/>
      <c r="E99" s="1"/>
      <c r="F99" s="1"/>
      <c r="G99" s="14"/>
      <c r="H99" s="14"/>
      <c r="I99" s="19"/>
      <c r="J99" s="19"/>
      <c r="K99" s="120"/>
      <c r="L99" s="121"/>
      <c r="M99" s="114"/>
      <c r="N99" s="99"/>
      <c r="O99" s="122"/>
      <c r="P99" s="10"/>
      <c r="Q99" s="98"/>
      <c r="R99" s="99"/>
      <c r="S99" s="54"/>
      <c r="T99" s="75"/>
      <c r="X99" s="29"/>
      <c r="Y99" s="54"/>
      <c r="Z99" s="29"/>
    </row>
    <row r="100" spans="1:26" ht="14.25" customHeight="1" x14ac:dyDescent="0.3">
      <c r="A100" s="73"/>
      <c r="B100" s="74"/>
      <c r="C100" s="75"/>
      <c r="D100" s="1"/>
      <c r="E100" s="1"/>
      <c r="F100" s="1"/>
      <c r="G100" s="14"/>
      <c r="H100" s="14"/>
      <c r="I100" s="19"/>
      <c r="J100" s="19"/>
      <c r="K100" s="120"/>
      <c r="L100" s="121"/>
      <c r="M100" s="114"/>
      <c r="N100" s="99"/>
      <c r="O100" s="122"/>
      <c r="P100" s="10"/>
      <c r="Q100" s="98"/>
      <c r="R100" s="99"/>
      <c r="S100" s="29"/>
      <c r="T100" s="75"/>
      <c r="X100" s="29"/>
      <c r="Y100" s="54"/>
      <c r="Z100" s="29"/>
    </row>
    <row r="101" spans="1:26" ht="14.25" customHeight="1" x14ac:dyDescent="0.3">
      <c r="A101" s="73"/>
      <c r="B101" s="74"/>
      <c r="C101" s="75"/>
      <c r="D101" s="1"/>
      <c r="E101" s="1"/>
      <c r="F101" s="1"/>
      <c r="G101" s="14"/>
      <c r="H101" s="14"/>
      <c r="I101" s="19"/>
      <c r="J101" s="19"/>
      <c r="K101" s="120"/>
      <c r="L101" s="121"/>
      <c r="M101" s="114"/>
      <c r="N101" s="99"/>
      <c r="O101" s="122"/>
      <c r="P101" s="10"/>
      <c r="Q101" s="98"/>
      <c r="R101" s="99"/>
      <c r="S101" s="54"/>
      <c r="T101" s="75"/>
      <c r="X101" s="29"/>
      <c r="Y101" s="54"/>
      <c r="Z101" s="29"/>
    </row>
    <row r="102" spans="1:26" ht="14.25" customHeight="1" x14ac:dyDescent="0.3">
      <c r="A102" s="73"/>
      <c r="B102" s="74"/>
      <c r="C102" s="75"/>
      <c r="D102" s="1"/>
      <c r="E102" s="1"/>
      <c r="F102" s="1"/>
      <c r="G102" s="14"/>
      <c r="H102" s="14"/>
      <c r="I102" s="19"/>
      <c r="J102" s="19"/>
      <c r="K102" s="120"/>
      <c r="L102" s="121"/>
      <c r="M102" s="114"/>
      <c r="N102" s="99"/>
      <c r="O102" s="122"/>
      <c r="P102" s="10"/>
      <c r="Q102" s="98"/>
      <c r="R102" s="99"/>
      <c r="S102" s="29"/>
      <c r="T102" s="75"/>
      <c r="X102" s="29"/>
      <c r="Y102" s="54"/>
      <c r="Z102" s="29"/>
    </row>
    <row r="103" spans="1:26" ht="14.25" customHeight="1" x14ac:dyDescent="0.3">
      <c r="A103" s="73"/>
      <c r="B103" s="74"/>
      <c r="C103" s="75"/>
      <c r="D103" s="1"/>
      <c r="E103" s="1"/>
      <c r="F103" s="1"/>
      <c r="G103" s="14"/>
      <c r="H103" s="14"/>
      <c r="I103" s="19"/>
      <c r="J103" s="19"/>
      <c r="K103" s="120"/>
      <c r="L103" s="121"/>
      <c r="M103" s="114"/>
      <c r="N103" s="99"/>
      <c r="O103" s="122"/>
      <c r="P103" s="10"/>
      <c r="Q103" s="98"/>
      <c r="R103" s="99"/>
      <c r="S103" s="54"/>
      <c r="T103" s="75"/>
      <c r="X103" s="29"/>
      <c r="Y103" s="54"/>
      <c r="Z103" s="29"/>
    </row>
    <row r="104" spans="1:26" ht="14.25" customHeight="1" x14ac:dyDescent="0.3">
      <c r="A104" s="73"/>
      <c r="B104" s="74"/>
      <c r="C104" s="75"/>
      <c r="D104" s="1"/>
      <c r="E104" s="1"/>
      <c r="F104" s="1"/>
      <c r="G104" s="14"/>
      <c r="H104" s="14"/>
      <c r="I104" s="19"/>
      <c r="J104" s="19"/>
      <c r="K104" s="120"/>
      <c r="L104" s="121"/>
      <c r="M104" s="114"/>
      <c r="N104" s="99"/>
      <c r="O104" s="122"/>
      <c r="P104" s="10"/>
      <c r="Q104" s="98"/>
      <c r="R104" s="99"/>
      <c r="S104" s="54"/>
      <c r="T104" s="75"/>
      <c r="X104" s="29"/>
      <c r="Y104" s="54"/>
      <c r="Z104" s="29"/>
    </row>
    <row r="105" spans="1:26" ht="14.25" customHeight="1" x14ac:dyDescent="0.3">
      <c r="A105" s="73"/>
      <c r="B105" s="74"/>
      <c r="C105" s="75"/>
      <c r="D105" s="1"/>
      <c r="E105" s="1"/>
      <c r="F105" s="1"/>
      <c r="G105" s="14"/>
      <c r="H105" s="14"/>
      <c r="I105" s="19"/>
      <c r="J105" s="19"/>
      <c r="K105" s="120"/>
      <c r="L105" s="121"/>
      <c r="M105" s="114"/>
      <c r="N105" s="99"/>
      <c r="O105" s="122"/>
      <c r="P105" s="10"/>
      <c r="Q105" s="98"/>
      <c r="R105" s="99"/>
      <c r="S105" s="54"/>
      <c r="T105" s="75"/>
      <c r="X105" s="29"/>
      <c r="Y105" s="54"/>
      <c r="Z105" s="29"/>
    </row>
    <row r="106" spans="1:26" ht="14.25" customHeight="1" x14ac:dyDescent="0.3">
      <c r="A106" s="73"/>
      <c r="B106" s="74"/>
      <c r="C106" s="75"/>
      <c r="D106" s="1"/>
      <c r="E106" s="1"/>
      <c r="F106" s="1"/>
      <c r="G106" s="14"/>
      <c r="H106" s="14"/>
      <c r="I106" s="19"/>
      <c r="J106" s="19"/>
      <c r="K106" s="120"/>
      <c r="L106" s="121"/>
      <c r="M106" s="114"/>
      <c r="N106" s="99"/>
      <c r="O106" s="122"/>
      <c r="P106" s="10"/>
      <c r="Q106" s="98"/>
      <c r="R106" s="99"/>
      <c r="S106" s="54"/>
      <c r="T106" s="75"/>
      <c r="X106" s="29"/>
      <c r="Y106" s="54"/>
      <c r="Z106" s="29"/>
    </row>
    <row r="107" spans="1:26" ht="14.25" customHeight="1" x14ac:dyDescent="0.3">
      <c r="A107" s="73"/>
      <c r="B107" s="74"/>
      <c r="C107" s="75"/>
      <c r="D107" s="1"/>
      <c r="E107" s="1"/>
      <c r="F107" s="1"/>
      <c r="G107" s="14"/>
      <c r="H107" s="14"/>
      <c r="I107" s="19"/>
      <c r="J107" s="19"/>
      <c r="K107" s="120"/>
      <c r="L107" s="121"/>
      <c r="M107" s="114"/>
      <c r="N107" s="99"/>
      <c r="O107" s="122"/>
      <c r="P107" s="10"/>
      <c r="Q107" s="98"/>
      <c r="R107" s="99"/>
      <c r="S107" s="29"/>
      <c r="T107" s="75"/>
      <c r="X107" s="29"/>
      <c r="Y107" s="54"/>
      <c r="Z107" s="29"/>
    </row>
    <row r="108" spans="1:26" ht="14.25" customHeight="1" x14ac:dyDescent="0.3">
      <c r="A108" s="73"/>
      <c r="B108" s="74"/>
      <c r="C108" s="75"/>
      <c r="D108" s="1"/>
      <c r="E108" s="1"/>
      <c r="F108" s="1"/>
      <c r="G108" s="14"/>
      <c r="H108" s="14"/>
      <c r="I108" s="19"/>
      <c r="J108" s="19"/>
      <c r="K108" s="120"/>
      <c r="L108" s="121"/>
      <c r="M108" s="114"/>
      <c r="N108" s="99"/>
      <c r="O108" s="122"/>
      <c r="P108" s="10"/>
      <c r="Q108" s="98"/>
      <c r="R108" s="99"/>
      <c r="S108" s="54"/>
      <c r="T108" s="75"/>
      <c r="X108" s="29"/>
      <c r="Y108" s="54"/>
      <c r="Z108" s="29"/>
    </row>
    <row r="109" spans="1:26" ht="14.25" customHeight="1" x14ac:dyDescent="0.3">
      <c r="A109" s="73"/>
      <c r="B109" s="74"/>
      <c r="C109" s="75"/>
      <c r="D109" s="1"/>
      <c r="E109" s="1"/>
      <c r="F109" s="1"/>
      <c r="G109" s="14"/>
      <c r="H109" s="14"/>
      <c r="I109" s="19"/>
      <c r="J109" s="19"/>
      <c r="K109" s="120"/>
      <c r="L109" s="121"/>
      <c r="M109" s="114"/>
      <c r="N109" s="99"/>
      <c r="O109" s="122"/>
      <c r="P109" s="10"/>
      <c r="Q109" s="98"/>
      <c r="R109" s="99"/>
      <c r="S109" s="29"/>
      <c r="T109" s="75"/>
      <c r="X109" s="29"/>
      <c r="Y109" s="54"/>
      <c r="Z109" s="29"/>
    </row>
    <row r="110" spans="1:26" ht="14.25" customHeight="1" x14ac:dyDescent="0.3">
      <c r="A110" s="73"/>
      <c r="B110" s="74"/>
      <c r="C110" s="75"/>
      <c r="D110" s="1"/>
      <c r="E110" s="1"/>
      <c r="F110" s="1"/>
      <c r="G110" s="14"/>
      <c r="H110" s="14"/>
      <c r="I110" s="19"/>
      <c r="J110" s="19"/>
      <c r="K110" s="120"/>
      <c r="L110" s="121"/>
      <c r="M110" s="114"/>
      <c r="N110" s="99"/>
      <c r="O110" s="122"/>
      <c r="P110" s="10"/>
      <c r="Q110" s="98"/>
      <c r="R110" s="99"/>
      <c r="S110" s="54"/>
      <c r="T110" s="75"/>
      <c r="X110" s="29"/>
      <c r="Y110" s="54"/>
      <c r="Z110" s="29"/>
    </row>
    <row r="111" spans="1:26" ht="14.25" customHeight="1" x14ac:dyDescent="0.3">
      <c r="A111" s="73"/>
      <c r="B111" s="74"/>
      <c r="C111" s="75"/>
      <c r="D111" s="1"/>
      <c r="E111" s="1"/>
      <c r="F111" s="1"/>
      <c r="G111" s="14"/>
      <c r="H111" s="14"/>
      <c r="I111" s="19"/>
      <c r="J111" s="19"/>
      <c r="K111" s="120"/>
      <c r="L111" s="121"/>
      <c r="M111" s="114"/>
      <c r="N111" s="99"/>
      <c r="O111" s="122"/>
      <c r="P111" s="10"/>
      <c r="Q111" s="98"/>
      <c r="R111" s="99"/>
      <c r="S111" s="54"/>
      <c r="T111" s="75"/>
      <c r="X111" s="29"/>
      <c r="Y111" s="54"/>
      <c r="Z111" s="29"/>
    </row>
    <row r="112" spans="1:26" ht="14.25" customHeight="1" x14ac:dyDescent="0.3">
      <c r="A112" s="73"/>
      <c r="B112" s="74"/>
      <c r="C112" s="75"/>
      <c r="D112" s="1"/>
      <c r="E112" s="1"/>
      <c r="F112" s="1"/>
      <c r="G112" s="14"/>
      <c r="H112" s="14"/>
      <c r="I112" s="19"/>
      <c r="J112" s="19"/>
      <c r="K112" s="120"/>
      <c r="L112" s="121"/>
      <c r="M112" s="114"/>
      <c r="N112" s="99"/>
      <c r="O112" s="122"/>
      <c r="P112" s="10"/>
      <c r="Q112" s="98"/>
      <c r="R112" s="99"/>
      <c r="S112" s="29"/>
      <c r="T112" s="75"/>
      <c r="X112" s="29"/>
      <c r="Y112" s="54"/>
      <c r="Z112" s="29"/>
    </row>
    <row r="113" spans="1:26" ht="14.25" customHeight="1" x14ac:dyDescent="0.3">
      <c r="A113" s="73"/>
      <c r="B113" s="74"/>
      <c r="C113" s="75"/>
      <c r="D113" s="1"/>
      <c r="E113" s="1"/>
      <c r="F113" s="1"/>
      <c r="G113" s="14"/>
      <c r="H113" s="14"/>
      <c r="I113" s="19"/>
      <c r="J113" s="19"/>
      <c r="K113" s="120"/>
      <c r="L113" s="121"/>
      <c r="M113" s="114"/>
      <c r="N113" s="99"/>
      <c r="O113" s="122"/>
      <c r="P113" s="10"/>
      <c r="Q113" s="98"/>
      <c r="R113" s="99"/>
      <c r="S113" s="29"/>
      <c r="T113" s="75"/>
      <c r="X113" s="29"/>
      <c r="Y113" s="54"/>
      <c r="Z113" s="29"/>
    </row>
    <row r="114" spans="1:26" ht="14.25" customHeight="1" x14ac:dyDescent="0.3">
      <c r="A114" s="73"/>
      <c r="B114" s="74"/>
      <c r="C114" s="75"/>
      <c r="D114" s="1"/>
      <c r="E114" s="1"/>
      <c r="F114" s="1"/>
      <c r="G114" s="14"/>
      <c r="H114" s="14"/>
      <c r="I114" s="19"/>
      <c r="J114" s="19"/>
      <c r="K114" s="120"/>
      <c r="L114" s="121"/>
      <c r="M114" s="114"/>
      <c r="N114" s="99"/>
      <c r="O114" s="122"/>
      <c r="P114" s="10"/>
      <c r="Q114" s="98"/>
      <c r="R114" s="99"/>
      <c r="S114" s="54"/>
      <c r="T114" s="75"/>
      <c r="X114" s="29"/>
      <c r="Y114" s="54"/>
      <c r="Z114" s="29"/>
    </row>
    <row r="115" spans="1:26" ht="14.25" customHeight="1" x14ac:dyDescent="0.3">
      <c r="A115" s="73"/>
      <c r="B115" s="74"/>
      <c r="C115" s="75"/>
      <c r="D115" s="1"/>
      <c r="E115" s="1"/>
      <c r="F115" s="1"/>
      <c r="G115" s="14"/>
      <c r="H115" s="14"/>
      <c r="I115" s="19"/>
      <c r="J115" s="19"/>
      <c r="K115" s="120"/>
      <c r="L115" s="121"/>
      <c r="M115" s="114"/>
      <c r="N115" s="99"/>
      <c r="O115" s="122"/>
      <c r="P115" s="10"/>
      <c r="Q115" s="98"/>
      <c r="R115" s="99"/>
      <c r="S115" s="54"/>
      <c r="T115" s="75"/>
      <c r="X115" s="29"/>
      <c r="Y115" s="54"/>
      <c r="Z115" s="29"/>
    </row>
    <row r="116" spans="1:26" ht="14.25" customHeight="1" x14ac:dyDescent="0.3">
      <c r="A116" s="73"/>
      <c r="B116" s="74"/>
      <c r="C116" s="75"/>
      <c r="D116" s="1"/>
      <c r="E116" s="1"/>
      <c r="F116" s="1"/>
      <c r="G116" s="14"/>
      <c r="H116" s="14"/>
      <c r="I116" s="19"/>
      <c r="J116" s="19"/>
      <c r="K116" s="120"/>
      <c r="L116" s="121"/>
      <c r="M116" s="114"/>
      <c r="N116" s="99"/>
      <c r="O116" s="122"/>
      <c r="P116" s="10"/>
      <c r="Q116" s="98"/>
      <c r="R116" s="99"/>
      <c r="S116" s="54"/>
      <c r="T116" s="75"/>
      <c r="X116" s="29"/>
      <c r="Y116" s="54"/>
      <c r="Z116" s="29"/>
    </row>
    <row r="117" spans="1:26" ht="14.25" customHeight="1" x14ac:dyDescent="0.3">
      <c r="A117" s="73"/>
      <c r="B117" s="74"/>
      <c r="C117" s="75"/>
      <c r="G117" s="14"/>
      <c r="H117" s="119"/>
      <c r="I117" s="89"/>
      <c r="J117" s="19"/>
      <c r="K117" s="1"/>
      <c r="L117" s="121"/>
      <c r="M117" s="114"/>
      <c r="N117" s="99"/>
      <c r="O117" s="122"/>
      <c r="P117" s="10"/>
      <c r="Q117" s="98"/>
      <c r="R117" s="99"/>
      <c r="S117" s="54"/>
      <c r="T117" s="75"/>
      <c r="X117" s="29"/>
      <c r="Y117" s="54"/>
      <c r="Z117" s="29"/>
    </row>
    <row r="118" spans="1:26" ht="14.25" customHeight="1" x14ac:dyDescent="0.3">
      <c r="A118" s="73"/>
      <c r="B118" s="74"/>
      <c r="C118" s="29"/>
      <c r="G118" s="29"/>
      <c r="H118" s="29"/>
      <c r="I118" s="29"/>
      <c r="J118" s="29"/>
      <c r="K118" s="29"/>
      <c r="L118" s="121"/>
      <c r="M118" s="29"/>
      <c r="N118" s="99"/>
      <c r="O118" s="122"/>
      <c r="P118" s="10"/>
      <c r="Q118" s="98"/>
      <c r="R118" s="99"/>
      <c r="S118" s="54"/>
      <c r="T118" s="75"/>
      <c r="X118" s="29"/>
      <c r="Y118" s="54"/>
      <c r="Z118" s="29"/>
    </row>
    <row r="119" spans="1:26" ht="14.25" customHeight="1" x14ac:dyDescent="0.3">
      <c r="A119" s="29"/>
      <c r="B119" s="74"/>
      <c r="C119" s="29"/>
      <c r="F119" s="29"/>
      <c r="G119" s="54"/>
      <c r="I119" s="29"/>
      <c r="J119" s="29"/>
      <c r="K119" s="29"/>
      <c r="L119" s="29"/>
      <c r="M119" s="29"/>
      <c r="N119" s="29"/>
      <c r="O119" s="29"/>
      <c r="P119" s="29"/>
      <c r="Q119" s="29"/>
      <c r="R119" s="99"/>
      <c r="S119" s="29"/>
      <c r="T119" s="75"/>
      <c r="X119" s="29"/>
      <c r="Y119" s="29"/>
      <c r="Z119" s="29"/>
    </row>
    <row r="120" spans="1:26" ht="14.25" customHeight="1" x14ac:dyDescent="0.3">
      <c r="A120" s="73"/>
      <c r="B120" s="74"/>
      <c r="C120" s="29"/>
      <c r="F120" s="29"/>
      <c r="G120" s="54"/>
      <c r="I120" s="29"/>
      <c r="J120" s="29"/>
      <c r="K120" s="29"/>
      <c r="L120" s="29"/>
      <c r="M120" s="29"/>
      <c r="O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4.25" customHeight="1" x14ac:dyDescent="0.3">
      <c r="A121" s="73"/>
      <c r="B121" s="74"/>
      <c r="C121" s="29"/>
      <c r="F121" s="29"/>
      <c r="G121" s="54"/>
      <c r="I121" s="29"/>
      <c r="J121" s="29"/>
      <c r="K121" s="29"/>
      <c r="L121" s="29"/>
      <c r="M121" s="29"/>
      <c r="O121" s="29"/>
      <c r="T121" s="27"/>
      <c r="V121" s="29"/>
      <c r="W121" s="29"/>
      <c r="X121" s="29"/>
      <c r="Y121" s="29"/>
      <c r="Z121" s="29"/>
    </row>
    <row r="122" spans="1:26" ht="14.25" customHeight="1" x14ac:dyDescent="0.3">
      <c r="A122" s="73"/>
      <c r="B122" s="74"/>
      <c r="C122" s="29"/>
      <c r="F122" s="29"/>
      <c r="G122" s="54"/>
      <c r="I122" s="29"/>
      <c r="J122" s="29"/>
      <c r="K122" s="29"/>
      <c r="L122" s="29"/>
      <c r="M122" s="29"/>
      <c r="O122" s="29"/>
      <c r="T122" s="27"/>
      <c r="V122" s="29"/>
      <c r="W122" s="29"/>
      <c r="X122" s="29"/>
      <c r="Y122" s="29"/>
      <c r="Z122" s="29"/>
    </row>
    <row r="123" spans="1:26" ht="14.25" customHeight="1" x14ac:dyDescent="0.3">
      <c r="A123" s="73"/>
      <c r="B123" s="74"/>
      <c r="C123" s="29"/>
      <c r="F123" s="29"/>
      <c r="G123" s="54"/>
      <c r="I123" s="29"/>
      <c r="J123" s="29"/>
      <c r="K123" s="29"/>
      <c r="L123" s="29"/>
      <c r="M123" s="29"/>
      <c r="O123" s="29"/>
      <c r="T123" s="27"/>
      <c r="V123" s="29"/>
      <c r="W123" s="29"/>
      <c r="X123" s="29"/>
      <c r="Y123" s="29"/>
      <c r="Z123" s="29"/>
    </row>
    <row r="124" spans="1:26" ht="14.25" customHeight="1" x14ac:dyDescent="0.3">
      <c r="A124" s="73"/>
      <c r="B124" s="74"/>
      <c r="C124" s="29"/>
      <c r="F124" s="29"/>
      <c r="G124" s="54"/>
      <c r="I124" s="29"/>
      <c r="J124" s="29"/>
      <c r="K124" s="29"/>
      <c r="L124" s="29"/>
      <c r="M124" s="29"/>
      <c r="O124" s="29"/>
      <c r="T124" s="27"/>
      <c r="V124" s="29"/>
      <c r="W124" s="29"/>
      <c r="X124" s="29"/>
      <c r="Y124" s="29"/>
      <c r="Z124" s="29"/>
    </row>
    <row r="125" spans="1:26" ht="14.25" customHeight="1" x14ac:dyDescent="0.3">
      <c r="A125" s="73"/>
      <c r="B125" s="74"/>
      <c r="C125" s="123"/>
      <c r="F125" s="29"/>
      <c r="G125" s="54"/>
      <c r="I125" s="29"/>
      <c r="J125" s="29"/>
      <c r="K125" s="29"/>
      <c r="L125" s="29"/>
      <c r="M125" s="29"/>
      <c r="O125" s="29"/>
      <c r="T125" s="27"/>
      <c r="V125" s="29"/>
      <c r="W125" s="29"/>
      <c r="X125" s="29"/>
      <c r="Y125" s="29"/>
      <c r="Z125" s="29"/>
    </row>
    <row r="126" spans="1:26" ht="14.25" customHeight="1" x14ac:dyDescent="0.3">
      <c r="A126" s="73"/>
      <c r="B126" s="74"/>
      <c r="C126" s="123"/>
      <c r="F126" s="29"/>
      <c r="G126" s="54"/>
      <c r="I126" s="29"/>
      <c r="J126" s="29"/>
      <c r="K126" s="29"/>
      <c r="L126" s="29"/>
      <c r="M126" s="29"/>
      <c r="O126" s="29"/>
      <c r="T126" s="27"/>
      <c r="V126" s="29"/>
      <c r="W126" s="29"/>
      <c r="X126" s="29"/>
      <c r="Y126" s="29"/>
      <c r="Z126" s="29"/>
    </row>
    <row r="127" spans="1:26" ht="14.25" customHeight="1" x14ac:dyDescent="0.3">
      <c r="A127" s="73"/>
      <c r="B127" s="74"/>
      <c r="C127" s="123"/>
      <c r="F127" s="29"/>
      <c r="G127" s="54"/>
      <c r="I127" s="29"/>
      <c r="J127" s="29"/>
      <c r="K127" s="29"/>
      <c r="L127" s="29"/>
      <c r="M127" s="29"/>
      <c r="O127" s="29"/>
      <c r="T127" s="27"/>
      <c r="V127" s="29"/>
      <c r="W127" s="29"/>
      <c r="X127" s="29"/>
      <c r="Y127" s="29"/>
      <c r="Z127" s="29"/>
    </row>
    <row r="128" spans="1:26" ht="14.25" customHeight="1" x14ac:dyDescent="0.3">
      <c r="A128" s="73"/>
      <c r="B128" s="74"/>
      <c r="C128" s="123"/>
      <c r="F128" s="29"/>
      <c r="G128" s="54"/>
      <c r="I128" s="29"/>
      <c r="J128" s="29"/>
      <c r="K128" s="29"/>
      <c r="L128" s="29"/>
      <c r="M128" s="29"/>
      <c r="O128" s="29"/>
      <c r="T128" s="27"/>
      <c r="V128" s="29"/>
      <c r="W128" s="29"/>
      <c r="X128" s="29"/>
      <c r="Y128" s="29"/>
      <c r="Z128" s="29"/>
    </row>
    <row r="129" spans="1:26" ht="14.25" customHeight="1" x14ac:dyDescent="0.3">
      <c r="A129" s="73"/>
      <c r="B129" s="74"/>
      <c r="C129" s="123"/>
      <c r="F129" s="29"/>
      <c r="G129" s="54"/>
      <c r="I129" s="29"/>
      <c r="J129" s="29"/>
      <c r="K129" s="29"/>
      <c r="L129" s="29"/>
      <c r="M129" s="29"/>
      <c r="O129" s="29"/>
      <c r="T129" s="27"/>
      <c r="V129" s="29"/>
      <c r="W129" s="29"/>
      <c r="X129" s="29"/>
      <c r="Y129" s="29"/>
      <c r="Z129" s="29"/>
    </row>
    <row r="130" spans="1:26" ht="14.25" customHeight="1" x14ac:dyDescent="0.3">
      <c r="A130" s="73"/>
      <c r="B130" s="74"/>
      <c r="C130" s="123"/>
      <c r="F130" s="29"/>
      <c r="G130" s="54"/>
      <c r="I130" s="29"/>
      <c r="J130" s="29"/>
      <c r="K130" s="29"/>
      <c r="L130" s="29"/>
      <c r="M130" s="29"/>
      <c r="O130" s="29"/>
      <c r="T130" s="27"/>
      <c r="V130" s="29"/>
      <c r="W130" s="29"/>
      <c r="X130" s="29"/>
      <c r="Y130" s="29"/>
      <c r="Z130" s="29"/>
    </row>
    <row r="131" spans="1:26" ht="14.25" customHeight="1" x14ac:dyDescent="0.3">
      <c r="A131" s="73"/>
      <c r="B131" s="74"/>
      <c r="C131" s="123"/>
      <c r="F131" s="29"/>
      <c r="G131" s="54"/>
      <c r="I131" s="29"/>
      <c r="J131" s="29"/>
      <c r="K131" s="29"/>
      <c r="L131" s="29"/>
      <c r="M131" s="29"/>
      <c r="O131" s="29"/>
      <c r="T131" s="27"/>
      <c r="V131" s="29"/>
      <c r="W131" s="29"/>
      <c r="X131" s="29"/>
      <c r="Y131" s="29"/>
      <c r="Z131" s="29"/>
    </row>
    <row r="132" spans="1:26" ht="14.25" customHeight="1" x14ac:dyDescent="0.3">
      <c r="A132" s="73"/>
      <c r="B132" s="74"/>
      <c r="C132" s="123"/>
      <c r="F132" s="29"/>
      <c r="G132" s="54"/>
      <c r="I132" s="29"/>
      <c r="J132" s="29"/>
      <c r="K132" s="29"/>
      <c r="L132" s="29"/>
      <c r="M132" s="29"/>
      <c r="O132" s="29"/>
      <c r="T132" s="27"/>
      <c r="V132" s="29"/>
      <c r="W132" s="29"/>
      <c r="X132" s="29"/>
      <c r="Y132" s="29"/>
      <c r="Z132" s="29"/>
    </row>
    <row r="133" spans="1:26" ht="14.25" customHeight="1" x14ac:dyDescent="0.3">
      <c r="A133" s="73"/>
      <c r="B133" s="74"/>
      <c r="C133" s="123"/>
      <c r="F133" s="29"/>
      <c r="G133" s="54"/>
      <c r="I133" s="29"/>
      <c r="J133" s="29"/>
      <c r="K133" s="29"/>
      <c r="L133" s="29"/>
      <c r="M133" s="29"/>
      <c r="O133" s="29"/>
      <c r="T133" s="27"/>
      <c r="V133" s="29"/>
      <c r="W133" s="29"/>
      <c r="X133" s="29"/>
      <c r="Y133" s="29"/>
      <c r="Z133" s="29"/>
    </row>
    <row r="134" spans="1:26" ht="14.25" customHeight="1" x14ac:dyDescent="0.3">
      <c r="A134" s="73"/>
      <c r="B134" s="74"/>
      <c r="C134" s="123"/>
      <c r="F134" s="29"/>
      <c r="G134" s="54"/>
      <c r="I134" s="29"/>
      <c r="J134" s="29"/>
      <c r="K134" s="29"/>
      <c r="L134" s="29"/>
      <c r="M134" s="29"/>
      <c r="O134" s="29"/>
      <c r="T134" s="27"/>
      <c r="V134" s="29"/>
      <c r="W134" s="29"/>
      <c r="X134" s="29"/>
      <c r="Y134" s="29"/>
      <c r="Z134" s="29"/>
    </row>
    <row r="135" spans="1:26" ht="14.25" customHeight="1" x14ac:dyDescent="0.3">
      <c r="A135" s="73"/>
      <c r="B135" s="74"/>
      <c r="C135" s="123"/>
      <c r="F135" s="29"/>
      <c r="G135" s="54"/>
      <c r="I135" s="29"/>
      <c r="J135" s="29"/>
      <c r="K135" s="29"/>
      <c r="L135" s="29"/>
      <c r="M135" s="29"/>
      <c r="O135" s="29"/>
      <c r="T135" s="27"/>
      <c r="V135" s="29"/>
      <c r="W135" s="29"/>
      <c r="X135" s="29"/>
      <c r="Y135" s="29"/>
      <c r="Z135" s="29"/>
    </row>
    <row r="136" spans="1:26" ht="14.25" customHeight="1" x14ac:dyDescent="0.3">
      <c r="A136" s="73"/>
      <c r="B136" s="74"/>
      <c r="C136" s="123"/>
      <c r="F136" s="29"/>
      <c r="G136" s="54"/>
      <c r="I136" s="29"/>
      <c r="J136" s="29"/>
      <c r="K136" s="29"/>
      <c r="L136" s="29"/>
      <c r="M136" s="29"/>
      <c r="O136" s="29"/>
      <c r="T136" s="27"/>
      <c r="V136" s="29"/>
      <c r="W136" s="29"/>
      <c r="X136" s="29"/>
      <c r="Y136" s="29"/>
      <c r="Z136" s="29"/>
    </row>
    <row r="137" spans="1:26" ht="14.25" customHeight="1" x14ac:dyDescent="0.3">
      <c r="A137" s="73"/>
      <c r="B137" s="74"/>
      <c r="C137" s="123"/>
      <c r="D137" s="10"/>
      <c r="E137" s="29"/>
      <c r="F137" s="29"/>
      <c r="G137" s="54"/>
      <c r="H137" s="29"/>
      <c r="I137" s="29"/>
      <c r="J137" s="29"/>
      <c r="K137" s="29"/>
      <c r="L137" s="29"/>
      <c r="M137" s="29"/>
      <c r="O137" s="29"/>
      <c r="T137" s="27"/>
      <c r="V137" s="29"/>
      <c r="W137" s="29"/>
      <c r="X137" s="29"/>
      <c r="Y137" s="29"/>
      <c r="Z137" s="29"/>
    </row>
    <row r="138" spans="1:26" ht="14.25" customHeight="1" x14ac:dyDescent="0.3">
      <c r="A138" s="73"/>
      <c r="B138" s="74"/>
      <c r="C138" s="123"/>
      <c r="D138" s="10"/>
      <c r="E138" s="29"/>
      <c r="F138" s="29"/>
      <c r="G138" s="54"/>
      <c r="H138" s="29"/>
      <c r="I138" s="29"/>
      <c r="J138" s="29"/>
      <c r="K138" s="29"/>
      <c r="L138" s="29"/>
      <c r="M138" s="29"/>
      <c r="O138" s="29"/>
      <c r="T138" s="27"/>
      <c r="V138" s="29"/>
      <c r="W138" s="29"/>
      <c r="X138" s="29"/>
      <c r="Y138" s="29"/>
      <c r="Z138" s="29"/>
    </row>
    <row r="139" spans="1:26" ht="14.25" customHeight="1" x14ac:dyDescent="0.3">
      <c r="A139" s="73"/>
      <c r="B139" s="74"/>
      <c r="C139" s="123"/>
      <c r="D139" s="10"/>
      <c r="E139" s="29"/>
      <c r="F139" s="29"/>
      <c r="G139" s="54"/>
      <c r="H139" s="29"/>
      <c r="I139" s="29"/>
      <c r="J139" s="29"/>
      <c r="K139" s="29"/>
      <c r="L139" s="29"/>
      <c r="M139" s="29"/>
      <c r="O139" s="29"/>
      <c r="T139" s="27"/>
      <c r="V139" s="29"/>
      <c r="W139" s="29"/>
      <c r="X139" s="29"/>
      <c r="Y139" s="29"/>
      <c r="Z139" s="29"/>
    </row>
    <row r="140" spans="1:26" ht="14.25" customHeight="1" x14ac:dyDescent="0.3">
      <c r="A140" s="73"/>
      <c r="B140" s="74"/>
      <c r="C140" s="123"/>
      <c r="D140" s="10"/>
      <c r="E140" s="29"/>
      <c r="F140" s="29"/>
      <c r="G140" s="54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T140" s="27"/>
      <c r="V140" s="29"/>
      <c r="W140" s="29"/>
      <c r="X140" s="29"/>
      <c r="Y140" s="29"/>
      <c r="Z140" s="29"/>
    </row>
    <row r="141" spans="1:26" ht="14.25" customHeight="1" x14ac:dyDescent="0.3">
      <c r="A141" s="73"/>
      <c r="B141" s="74"/>
      <c r="C141" s="123"/>
      <c r="D141" s="10"/>
      <c r="E141" s="29"/>
      <c r="F141" s="29"/>
      <c r="G141" s="54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4.25" customHeight="1" x14ac:dyDescent="0.3">
      <c r="A142" s="73"/>
      <c r="B142" s="74"/>
      <c r="C142" s="123"/>
      <c r="D142" s="10"/>
      <c r="E142" s="29"/>
      <c r="F142" s="29"/>
      <c r="G142" s="54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4.25" customHeight="1" x14ac:dyDescent="0.3">
      <c r="A143" s="73"/>
      <c r="B143" s="74"/>
      <c r="C143" s="123"/>
      <c r="D143" s="10"/>
      <c r="E143" s="29"/>
      <c r="F143" s="29"/>
      <c r="G143" s="54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4.25" customHeight="1" x14ac:dyDescent="0.3">
      <c r="A144" s="73"/>
      <c r="B144" s="74"/>
      <c r="C144" s="123"/>
      <c r="D144" s="10"/>
      <c r="E144" s="29"/>
      <c r="F144" s="29"/>
      <c r="G144" s="54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4.25" customHeight="1" x14ac:dyDescent="0.3">
      <c r="A145" s="73"/>
      <c r="B145" s="74"/>
      <c r="C145" s="123"/>
      <c r="D145" s="10"/>
      <c r="E145" s="29"/>
      <c r="F145" s="29"/>
      <c r="G145" s="54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4.25" customHeight="1" x14ac:dyDescent="0.3">
      <c r="A146" s="73"/>
      <c r="B146" s="74"/>
      <c r="C146" s="123"/>
      <c r="D146" s="10"/>
      <c r="E146" s="29"/>
      <c r="F146" s="29"/>
      <c r="G146" s="54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4.25" customHeight="1" x14ac:dyDescent="0.3">
      <c r="A147" s="73"/>
      <c r="B147" s="74"/>
      <c r="C147" s="123"/>
      <c r="D147" s="10"/>
      <c r="E147" s="29"/>
      <c r="F147" s="29"/>
      <c r="G147" s="54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4.25" customHeight="1" x14ac:dyDescent="0.3">
      <c r="A148" s="73"/>
      <c r="B148" s="74"/>
      <c r="C148" s="123"/>
      <c r="D148" s="10"/>
      <c r="E148" s="29"/>
      <c r="F148" s="29"/>
      <c r="G148" s="54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4.25" customHeight="1" x14ac:dyDescent="0.3">
      <c r="A149" s="73"/>
      <c r="B149" s="74"/>
      <c r="C149" s="123"/>
      <c r="D149" s="10"/>
      <c r="E149" s="29"/>
      <c r="F149" s="29"/>
      <c r="G149" s="54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4.25" customHeight="1" x14ac:dyDescent="0.3">
      <c r="A150" s="73"/>
      <c r="B150" s="74"/>
      <c r="C150" s="123"/>
      <c r="D150" s="10"/>
      <c r="E150" s="29"/>
      <c r="F150" s="29"/>
      <c r="G150" s="54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4.25" customHeight="1" x14ac:dyDescent="0.3">
      <c r="A151" s="73"/>
      <c r="B151" s="74"/>
      <c r="C151" s="123"/>
      <c r="D151" s="10"/>
      <c r="E151" s="29"/>
      <c r="F151" s="29"/>
      <c r="G151" s="54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4.25" customHeight="1" x14ac:dyDescent="0.3">
      <c r="A152" s="73"/>
      <c r="B152" s="74"/>
      <c r="C152" s="123"/>
      <c r="D152" s="10"/>
      <c r="E152" s="29"/>
      <c r="F152" s="29"/>
      <c r="G152" s="54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4.25" customHeight="1" x14ac:dyDescent="0.3">
      <c r="A153" s="73"/>
      <c r="B153" s="74"/>
      <c r="C153" s="123"/>
      <c r="D153" s="10"/>
      <c r="E153" s="29"/>
      <c r="F153" s="29"/>
      <c r="G153" s="54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4.25" customHeight="1" x14ac:dyDescent="0.3">
      <c r="A154" s="73"/>
      <c r="B154" s="74"/>
      <c r="C154" s="123"/>
      <c r="D154" s="10"/>
      <c r="E154" s="29"/>
      <c r="F154" s="29"/>
      <c r="G154" s="54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4.25" customHeight="1" x14ac:dyDescent="0.3">
      <c r="A155" s="73"/>
      <c r="B155" s="74"/>
      <c r="C155" s="123"/>
      <c r="D155" s="10"/>
      <c r="E155" s="29"/>
      <c r="F155" s="29"/>
      <c r="G155" s="54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4.25" customHeight="1" x14ac:dyDescent="0.3">
      <c r="A156" s="73"/>
      <c r="B156" s="74"/>
      <c r="C156" s="123"/>
      <c r="D156" s="10"/>
      <c r="E156" s="29"/>
      <c r="F156" s="29"/>
      <c r="G156" s="54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4.25" customHeight="1" x14ac:dyDescent="0.3">
      <c r="A157" s="73"/>
      <c r="B157" s="74"/>
      <c r="C157" s="123"/>
      <c r="D157" s="10"/>
      <c r="E157" s="29"/>
      <c r="F157" s="29"/>
      <c r="G157" s="54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4.25" customHeight="1" x14ac:dyDescent="0.3">
      <c r="A158" s="73"/>
      <c r="B158" s="74"/>
      <c r="C158" s="123"/>
      <c r="D158" s="10"/>
      <c r="E158" s="29"/>
      <c r="F158" s="29"/>
      <c r="G158" s="54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4.25" customHeight="1" x14ac:dyDescent="0.3">
      <c r="A159" s="73"/>
      <c r="B159" s="74"/>
      <c r="C159" s="123"/>
      <c r="D159" s="10"/>
      <c r="E159" s="29"/>
      <c r="F159" s="29"/>
      <c r="G159" s="54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4.25" customHeight="1" x14ac:dyDescent="0.3">
      <c r="A160" s="73"/>
      <c r="B160" s="74"/>
      <c r="C160" s="123"/>
      <c r="D160" s="10"/>
      <c r="E160" s="29"/>
      <c r="F160" s="29"/>
      <c r="G160" s="54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4.25" customHeight="1" x14ac:dyDescent="0.3">
      <c r="A161" s="73"/>
      <c r="B161" s="74"/>
      <c r="C161" s="123"/>
      <c r="D161" s="10"/>
      <c r="E161" s="29"/>
      <c r="F161" s="29"/>
      <c r="G161" s="54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4.25" customHeight="1" x14ac:dyDescent="0.3">
      <c r="A162" s="73"/>
      <c r="B162" s="74"/>
      <c r="C162" s="123"/>
      <c r="D162" s="10"/>
      <c r="E162" s="29"/>
      <c r="F162" s="29"/>
      <c r="G162" s="54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4.25" customHeight="1" x14ac:dyDescent="0.3">
      <c r="A163" s="73"/>
      <c r="B163" s="74"/>
      <c r="C163" s="123"/>
      <c r="D163" s="10"/>
      <c r="E163" s="29"/>
      <c r="F163" s="29"/>
      <c r="G163" s="54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4.25" customHeight="1" x14ac:dyDescent="0.3">
      <c r="A164" s="73"/>
      <c r="B164" s="74"/>
      <c r="C164" s="123"/>
      <c r="D164" s="10"/>
      <c r="E164" s="29"/>
      <c r="F164" s="29"/>
      <c r="G164" s="54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4.25" customHeight="1" x14ac:dyDescent="0.3">
      <c r="A165" s="73"/>
      <c r="B165" s="74"/>
      <c r="C165" s="123"/>
      <c r="D165" s="10"/>
      <c r="E165" s="29"/>
      <c r="F165" s="29"/>
      <c r="G165" s="54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4.25" customHeight="1" x14ac:dyDescent="0.3">
      <c r="A166" s="73"/>
      <c r="B166" s="74"/>
      <c r="C166" s="123"/>
      <c r="D166" s="10"/>
      <c r="E166" s="29"/>
      <c r="F166" s="29"/>
      <c r="G166" s="54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4.25" customHeight="1" x14ac:dyDescent="0.3">
      <c r="A167" s="73"/>
      <c r="B167" s="74"/>
      <c r="C167" s="123"/>
      <c r="D167" s="10"/>
      <c r="E167" s="29"/>
      <c r="F167" s="29"/>
      <c r="G167" s="54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4.25" customHeight="1" x14ac:dyDescent="0.3">
      <c r="A168" s="73"/>
      <c r="B168" s="74"/>
      <c r="C168" s="123"/>
      <c r="D168" s="10"/>
      <c r="E168" s="29"/>
      <c r="F168" s="29"/>
      <c r="G168" s="54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4.25" customHeight="1" x14ac:dyDescent="0.3">
      <c r="A169" s="73"/>
      <c r="B169" s="74"/>
      <c r="C169" s="123"/>
      <c r="D169" s="10"/>
      <c r="E169" s="29"/>
      <c r="F169" s="29"/>
      <c r="G169" s="54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4.25" customHeight="1" x14ac:dyDescent="0.3">
      <c r="A170" s="73"/>
      <c r="B170" s="74"/>
      <c r="C170" s="123"/>
      <c r="D170" s="10"/>
      <c r="E170" s="29"/>
      <c r="F170" s="29"/>
      <c r="G170" s="54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4.25" customHeight="1" x14ac:dyDescent="0.3">
      <c r="A171" s="73"/>
      <c r="B171" s="74"/>
      <c r="C171" s="123"/>
      <c r="D171" s="10"/>
      <c r="E171" s="29"/>
      <c r="F171" s="29"/>
      <c r="G171" s="54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4.25" customHeight="1" x14ac:dyDescent="0.3">
      <c r="A172" s="73"/>
      <c r="B172" s="74"/>
      <c r="C172" s="123"/>
      <c r="D172" s="10"/>
      <c r="E172" s="29"/>
      <c r="F172" s="29"/>
      <c r="G172" s="54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4.25" customHeight="1" x14ac:dyDescent="0.3">
      <c r="A173" s="73"/>
      <c r="B173" s="74"/>
      <c r="C173" s="123"/>
      <c r="D173" s="10"/>
      <c r="E173" s="29"/>
      <c r="F173" s="29"/>
      <c r="G173" s="54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customHeight="1" x14ac:dyDescent="0.3">
      <c r="A174" s="73"/>
      <c r="B174" s="74"/>
      <c r="C174" s="123"/>
      <c r="D174" s="10"/>
      <c r="E174" s="29"/>
      <c r="F174" s="29"/>
      <c r="G174" s="54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4.25" customHeight="1" x14ac:dyDescent="0.3">
      <c r="A175" s="73"/>
      <c r="B175" s="74"/>
      <c r="C175" s="123"/>
      <c r="D175" s="10"/>
      <c r="E175" s="29"/>
      <c r="F175" s="29"/>
      <c r="G175" s="54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4.25" customHeight="1" x14ac:dyDescent="0.3">
      <c r="A176" s="73"/>
      <c r="B176" s="74"/>
      <c r="C176" s="123"/>
      <c r="D176" s="10"/>
      <c r="E176" s="29"/>
      <c r="F176" s="29"/>
      <c r="G176" s="54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4.25" customHeight="1" x14ac:dyDescent="0.3">
      <c r="A177" s="73"/>
      <c r="B177" s="74"/>
      <c r="C177" s="123"/>
      <c r="D177" s="10"/>
      <c r="E177" s="29"/>
      <c r="F177" s="29"/>
      <c r="G177" s="54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4.25" customHeight="1" x14ac:dyDescent="0.3">
      <c r="A178" s="73"/>
      <c r="B178" s="74"/>
      <c r="C178" s="123"/>
      <c r="D178" s="10"/>
      <c r="E178" s="29"/>
      <c r="F178" s="29"/>
      <c r="G178" s="54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customHeight="1" x14ac:dyDescent="0.3">
      <c r="A179" s="73"/>
      <c r="B179" s="74"/>
      <c r="C179" s="123"/>
      <c r="D179" s="10"/>
      <c r="E179" s="29"/>
      <c r="F179" s="29"/>
      <c r="G179" s="54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customHeight="1" x14ac:dyDescent="0.3">
      <c r="A180" s="73"/>
      <c r="B180" s="74"/>
      <c r="C180" s="123"/>
      <c r="D180" s="10"/>
      <c r="E180" s="29"/>
      <c r="F180" s="29"/>
      <c r="G180" s="54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4.25" customHeight="1" x14ac:dyDescent="0.3">
      <c r="A181" s="73"/>
      <c r="B181" s="74"/>
      <c r="C181" s="123"/>
      <c r="D181" s="10"/>
      <c r="E181" s="29"/>
      <c r="F181" s="29"/>
      <c r="G181" s="54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4.25" customHeight="1" x14ac:dyDescent="0.3">
      <c r="A182" s="73"/>
      <c r="B182" s="74"/>
      <c r="C182" s="123"/>
      <c r="D182" s="10"/>
      <c r="E182" s="29"/>
      <c r="F182" s="29"/>
      <c r="G182" s="54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4.25" customHeight="1" x14ac:dyDescent="0.3">
      <c r="A183" s="73"/>
      <c r="B183" s="74"/>
      <c r="C183" s="123"/>
      <c r="D183" s="10"/>
      <c r="E183" s="29"/>
      <c r="F183" s="29"/>
      <c r="G183" s="54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4.25" customHeight="1" x14ac:dyDescent="0.3">
      <c r="A184" s="73"/>
      <c r="B184" s="74"/>
      <c r="C184" s="123"/>
      <c r="D184" s="10"/>
      <c r="E184" s="29"/>
      <c r="F184" s="29"/>
      <c r="G184" s="54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4.25" customHeight="1" x14ac:dyDescent="0.3">
      <c r="A185" s="73"/>
      <c r="B185" s="74"/>
      <c r="C185" s="123"/>
      <c r="D185" s="10"/>
      <c r="E185" s="29"/>
      <c r="F185" s="29"/>
      <c r="G185" s="54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4.25" customHeight="1" x14ac:dyDescent="0.3">
      <c r="A186" s="73"/>
      <c r="B186" s="74"/>
      <c r="C186" s="123"/>
      <c r="D186" s="10"/>
      <c r="E186" s="29"/>
      <c r="F186" s="29"/>
      <c r="G186" s="54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4.25" customHeight="1" x14ac:dyDescent="0.3">
      <c r="A187" s="73"/>
      <c r="B187" s="74"/>
      <c r="C187" s="123"/>
      <c r="D187" s="10"/>
      <c r="E187" s="29"/>
      <c r="F187" s="29"/>
      <c r="G187" s="54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4.25" customHeight="1" x14ac:dyDescent="0.3">
      <c r="A188" s="73"/>
      <c r="B188" s="74"/>
      <c r="C188" s="123"/>
      <c r="D188" s="10"/>
      <c r="E188" s="29"/>
      <c r="F188" s="29"/>
      <c r="G188" s="54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4.25" customHeight="1" x14ac:dyDescent="0.3">
      <c r="A189" s="73"/>
      <c r="B189" s="74"/>
      <c r="C189" s="123"/>
      <c r="D189" s="10"/>
      <c r="E189" s="29"/>
      <c r="F189" s="29"/>
      <c r="G189" s="54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4.25" customHeight="1" x14ac:dyDescent="0.3">
      <c r="A190" s="73"/>
      <c r="B190" s="74"/>
      <c r="C190" s="123"/>
      <c r="D190" s="10"/>
      <c r="E190" s="29"/>
      <c r="F190" s="29"/>
      <c r="G190" s="54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4.25" customHeight="1" x14ac:dyDescent="0.3">
      <c r="A191" s="73"/>
      <c r="B191" s="74"/>
      <c r="C191" s="123"/>
      <c r="D191" s="10"/>
      <c r="E191" s="29"/>
      <c r="F191" s="29"/>
      <c r="G191" s="54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4.25" customHeight="1" x14ac:dyDescent="0.3">
      <c r="A192" s="73"/>
      <c r="B192" s="74"/>
      <c r="C192" s="123"/>
      <c r="D192" s="10"/>
      <c r="E192" s="29"/>
      <c r="F192" s="29"/>
      <c r="G192" s="54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4.25" customHeight="1" x14ac:dyDescent="0.3">
      <c r="A193" s="73"/>
      <c r="B193" s="74"/>
      <c r="C193" s="123"/>
      <c r="D193" s="10"/>
      <c r="E193" s="29"/>
      <c r="F193" s="29"/>
      <c r="G193" s="54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4.25" customHeight="1" x14ac:dyDescent="0.3">
      <c r="A194" s="73"/>
      <c r="B194" s="74"/>
      <c r="C194" s="123"/>
      <c r="D194" s="10"/>
      <c r="E194" s="29"/>
      <c r="F194" s="29"/>
      <c r="G194" s="54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4.25" customHeight="1" x14ac:dyDescent="0.3">
      <c r="A195" s="73"/>
      <c r="B195" s="74"/>
      <c r="C195" s="123"/>
      <c r="D195" s="10"/>
      <c r="E195" s="29"/>
      <c r="F195" s="29"/>
      <c r="G195" s="54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4.25" customHeight="1" x14ac:dyDescent="0.3">
      <c r="A196" s="73"/>
      <c r="B196" s="74"/>
      <c r="C196" s="123"/>
      <c r="D196" s="10"/>
      <c r="E196" s="29"/>
      <c r="F196" s="29"/>
      <c r="G196" s="54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4.25" customHeight="1" x14ac:dyDescent="0.3">
      <c r="A197" s="73"/>
      <c r="B197" s="74"/>
      <c r="C197" s="123"/>
      <c r="D197" s="10"/>
      <c r="E197" s="29"/>
      <c r="F197" s="29"/>
      <c r="G197" s="54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4.25" customHeight="1" x14ac:dyDescent="0.3">
      <c r="A198" s="73"/>
      <c r="B198" s="74"/>
      <c r="C198" s="123"/>
      <c r="D198" s="10"/>
      <c r="E198" s="29"/>
      <c r="F198" s="29"/>
      <c r="G198" s="54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4.25" customHeight="1" x14ac:dyDescent="0.3">
      <c r="A199" s="73"/>
      <c r="B199" s="74"/>
      <c r="C199" s="123"/>
      <c r="D199" s="10"/>
      <c r="E199" s="29"/>
      <c r="F199" s="29"/>
      <c r="G199" s="54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4.25" customHeight="1" x14ac:dyDescent="0.3">
      <c r="A200" s="73"/>
      <c r="B200" s="74"/>
      <c r="C200" s="123"/>
      <c r="D200" s="10"/>
      <c r="E200" s="29"/>
      <c r="F200" s="29"/>
      <c r="G200" s="54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4.25" customHeight="1" x14ac:dyDescent="0.3">
      <c r="A201" s="73"/>
      <c r="B201" s="74"/>
      <c r="C201" s="123"/>
      <c r="D201" s="10"/>
      <c r="E201" s="29"/>
      <c r="F201" s="29"/>
      <c r="G201" s="54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4.25" customHeight="1" x14ac:dyDescent="0.3">
      <c r="A202" s="73"/>
      <c r="B202" s="74"/>
      <c r="C202" s="123"/>
      <c r="D202" s="10"/>
      <c r="E202" s="29"/>
      <c r="F202" s="29"/>
      <c r="G202" s="54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4.25" customHeight="1" x14ac:dyDescent="0.3">
      <c r="A203" s="73"/>
      <c r="B203" s="74"/>
      <c r="C203" s="123"/>
      <c r="D203" s="10"/>
      <c r="E203" s="29"/>
      <c r="F203" s="29"/>
      <c r="G203" s="54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4.25" customHeight="1" x14ac:dyDescent="0.3">
      <c r="A204" s="73"/>
      <c r="B204" s="74"/>
      <c r="C204" s="123"/>
      <c r="D204" s="10"/>
      <c r="E204" s="29"/>
      <c r="F204" s="29"/>
      <c r="G204" s="54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4.25" customHeight="1" x14ac:dyDescent="0.3">
      <c r="A205" s="73"/>
      <c r="B205" s="74"/>
      <c r="C205" s="123"/>
      <c r="D205" s="10"/>
      <c r="E205" s="29"/>
      <c r="F205" s="29"/>
      <c r="G205" s="54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4.25" customHeight="1" x14ac:dyDescent="0.3">
      <c r="A206" s="73"/>
      <c r="B206" s="74"/>
      <c r="C206" s="123"/>
      <c r="D206" s="10"/>
      <c r="E206" s="29"/>
      <c r="F206" s="29"/>
      <c r="G206" s="54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4.25" customHeight="1" x14ac:dyDescent="0.3">
      <c r="A207" s="73"/>
      <c r="B207" s="74"/>
      <c r="C207" s="123"/>
      <c r="D207" s="10"/>
      <c r="E207" s="29"/>
      <c r="F207" s="29"/>
      <c r="G207" s="54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4.25" customHeight="1" x14ac:dyDescent="0.3">
      <c r="A208" s="73"/>
      <c r="B208" s="74"/>
      <c r="C208" s="123"/>
      <c r="D208" s="10"/>
      <c r="E208" s="29"/>
      <c r="F208" s="29"/>
      <c r="G208" s="54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4.25" customHeight="1" x14ac:dyDescent="0.3">
      <c r="A209" s="73"/>
      <c r="B209" s="74"/>
      <c r="C209" s="123"/>
      <c r="D209" s="10"/>
      <c r="E209" s="29"/>
      <c r="F209" s="29"/>
      <c r="G209" s="54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4.25" customHeight="1" x14ac:dyDescent="0.3">
      <c r="A210" s="73"/>
      <c r="B210" s="74"/>
      <c r="C210" s="123"/>
      <c r="D210" s="10"/>
      <c r="E210" s="29"/>
      <c r="F210" s="29"/>
      <c r="G210" s="54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4.25" customHeight="1" x14ac:dyDescent="0.3">
      <c r="A211" s="73"/>
      <c r="B211" s="74"/>
      <c r="C211" s="123"/>
      <c r="D211" s="10"/>
      <c r="E211" s="29"/>
      <c r="F211" s="29"/>
      <c r="G211" s="54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4.25" customHeight="1" x14ac:dyDescent="0.3">
      <c r="A212" s="73"/>
      <c r="B212" s="74"/>
      <c r="C212" s="123"/>
      <c r="D212" s="10"/>
      <c r="E212" s="29"/>
      <c r="F212" s="29"/>
      <c r="G212" s="54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4.25" customHeight="1" x14ac:dyDescent="0.3">
      <c r="A213" s="73"/>
      <c r="B213" s="74"/>
      <c r="C213" s="123"/>
      <c r="D213" s="10"/>
      <c r="E213" s="29"/>
      <c r="F213" s="29"/>
      <c r="G213" s="54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4.25" customHeight="1" x14ac:dyDescent="0.3">
      <c r="A214" s="73"/>
      <c r="B214" s="74"/>
      <c r="C214" s="123"/>
      <c r="D214" s="10"/>
      <c r="E214" s="29"/>
      <c r="F214" s="29"/>
      <c r="G214" s="54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4.25" customHeight="1" x14ac:dyDescent="0.3">
      <c r="A215" s="73"/>
      <c r="B215" s="74"/>
      <c r="C215" s="123"/>
      <c r="D215" s="10"/>
      <c r="E215" s="29"/>
      <c r="F215" s="29"/>
      <c r="G215" s="54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4.25" customHeight="1" x14ac:dyDescent="0.3">
      <c r="A216" s="73"/>
      <c r="B216" s="74"/>
      <c r="C216" s="123"/>
      <c r="D216" s="10"/>
      <c r="E216" s="29"/>
      <c r="F216" s="29"/>
      <c r="G216" s="54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4.25" customHeight="1" x14ac:dyDescent="0.3">
      <c r="A217" s="73"/>
      <c r="B217" s="74"/>
      <c r="C217" s="123"/>
      <c r="D217" s="10"/>
      <c r="E217" s="29"/>
      <c r="F217" s="29"/>
      <c r="G217" s="54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4.25" customHeight="1" x14ac:dyDescent="0.3">
      <c r="A218" s="73"/>
      <c r="B218" s="74"/>
      <c r="C218" s="123"/>
      <c r="D218" s="10"/>
      <c r="E218" s="29"/>
      <c r="F218" s="29"/>
      <c r="G218" s="54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4.25" customHeight="1" x14ac:dyDescent="0.3">
      <c r="A219" s="73"/>
      <c r="B219" s="74"/>
      <c r="C219" s="123"/>
      <c r="D219" s="10"/>
      <c r="E219" s="29"/>
      <c r="F219" s="29"/>
      <c r="G219" s="54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4.25" customHeight="1" x14ac:dyDescent="0.3">
      <c r="A220" s="73"/>
      <c r="B220" s="74"/>
      <c r="C220" s="123"/>
      <c r="D220" s="10"/>
      <c r="E220" s="29"/>
      <c r="F220" s="29"/>
      <c r="G220" s="54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4.25" customHeight="1" x14ac:dyDescent="0.3">
      <c r="A221" s="73"/>
      <c r="B221" s="74"/>
      <c r="C221" s="123"/>
      <c r="D221" s="10"/>
      <c r="E221" s="29"/>
      <c r="F221" s="29"/>
      <c r="G221" s="54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4.25" customHeight="1" x14ac:dyDescent="0.3">
      <c r="A222" s="73"/>
      <c r="B222" s="74"/>
      <c r="C222" s="123"/>
      <c r="D222" s="10"/>
      <c r="E222" s="29"/>
      <c r="F222" s="29"/>
      <c r="G222" s="54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4.25" customHeight="1" x14ac:dyDescent="0.3">
      <c r="A223" s="73"/>
      <c r="B223" s="74"/>
      <c r="C223" s="123"/>
      <c r="D223" s="10"/>
      <c r="E223" s="29"/>
      <c r="F223" s="29"/>
      <c r="G223" s="54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4.25" customHeight="1" x14ac:dyDescent="0.3">
      <c r="A224" s="73"/>
      <c r="B224" s="74"/>
      <c r="C224" s="123"/>
      <c r="D224" s="10"/>
      <c r="E224" s="29"/>
      <c r="F224" s="29"/>
      <c r="G224" s="54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4.25" customHeight="1" x14ac:dyDescent="0.3">
      <c r="A225" s="73"/>
      <c r="B225" s="74"/>
      <c r="C225" s="123"/>
      <c r="D225" s="10"/>
      <c r="E225" s="29"/>
      <c r="F225" s="29"/>
      <c r="G225" s="54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4.25" customHeight="1" x14ac:dyDescent="0.3">
      <c r="A226" s="73"/>
      <c r="B226" s="74"/>
      <c r="C226" s="123"/>
      <c r="D226" s="10"/>
      <c r="E226" s="29"/>
      <c r="F226" s="29"/>
      <c r="G226" s="54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4.25" customHeight="1" x14ac:dyDescent="0.3">
      <c r="A227" s="73"/>
      <c r="B227" s="74"/>
      <c r="C227" s="123"/>
      <c r="D227" s="10"/>
      <c r="E227" s="29"/>
      <c r="F227" s="29"/>
      <c r="G227" s="54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4.25" customHeight="1" x14ac:dyDescent="0.3">
      <c r="A228" s="73"/>
      <c r="B228" s="74"/>
      <c r="C228" s="123"/>
      <c r="D228" s="10"/>
      <c r="E228" s="29"/>
      <c r="F228" s="29"/>
      <c r="G228" s="54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customHeight="1" x14ac:dyDescent="0.3">
      <c r="A229" s="73"/>
      <c r="B229" s="74"/>
      <c r="C229" s="123"/>
      <c r="D229" s="10"/>
      <c r="E229" s="29"/>
      <c r="F229" s="29"/>
      <c r="G229" s="54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4.25" customHeight="1" x14ac:dyDescent="0.3">
      <c r="A230" s="73"/>
      <c r="B230" s="74"/>
      <c r="C230" s="123"/>
      <c r="D230" s="10"/>
      <c r="E230" s="29"/>
      <c r="F230" s="29"/>
      <c r="G230" s="54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customHeight="1" x14ac:dyDescent="0.3">
      <c r="A231" s="73"/>
      <c r="B231" s="74"/>
      <c r="C231" s="123"/>
      <c r="D231" s="10"/>
      <c r="E231" s="29"/>
      <c r="F231" s="29"/>
      <c r="G231" s="54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customHeight="1" x14ac:dyDescent="0.3">
      <c r="A232" s="73"/>
      <c r="B232" s="74"/>
      <c r="C232" s="123"/>
      <c r="D232" s="10"/>
      <c r="E232" s="29"/>
      <c r="F232" s="29"/>
      <c r="G232" s="54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customHeight="1" x14ac:dyDescent="0.3">
      <c r="A233" s="73"/>
      <c r="B233" s="74"/>
      <c r="C233" s="123"/>
      <c r="D233" s="10"/>
      <c r="E233" s="29"/>
      <c r="F233" s="29"/>
      <c r="G233" s="54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4.25" customHeight="1" x14ac:dyDescent="0.3">
      <c r="A234" s="73"/>
      <c r="B234" s="74"/>
      <c r="C234" s="123"/>
      <c r="D234" s="10"/>
      <c r="E234" s="29"/>
      <c r="F234" s="29"/>
      <c r="G234" s="54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4.25" customHeight="1" x14ac:dyDescent="0.3">
      <c r="A235" s="73"/>
      <c r="B235" s="74"/>
      <c r="C235" s="123"/>
      <c r="D235" s="10"/>
      <c r="E235" s="29"/>
      <c r="F235" s="29"/>
      <c r="G235" s="54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4.25" customHeight="1" x14ac:dyDescent="0.3">
      <c r="A236" s="73"/>
      <c r="B236" s="74"/>
      <c r="C236" s="123"/>
      <c r="D236" s="10"/>
      <c r="E236" s="29"/>
      <c r="F236" s="29"/>
      <c r="G236" s="54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4.25" customHeight="1" x14ac:dyDescent="0.3">
      <c r="A237" s="73"/>
      <c r="B237" s="74"/>
      <c r="C237" s="123"/>
      <c r="D237" s="10"/>
      <c r="E237" s="29"/>
      <c r="F237" s="29"/>
      <c r="G237" s="54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4.25" customHeight="1" x14ac:dyDescent="0.3">
      <c r="A238" s="73"/>
      <c r="B238" s="74"/>
      <c r="C238" s="123"/>
      <c r="D238" s="10"/>
      <c r="E238" s="29"/>
      <c r="F238" s="29"/>
      <c r="G238" s="54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4.25" customHeight="1" x14ac:dyDescent="0.3">
      <c r="A239" s="73"/>
      <c r="B239" s="74"/>
      <c r="C239" s="123"/>
      <c r="D239" s="10"/>
      <c r="E239" s="29"/>
      <c r="F239" s="29"/>
      <c r="G239" s="54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4.25" customHeight="1" x14ac:dyDescent="0.3">
      <c r="A240" s="73"/>
      <c r="B240" s="74"/>
      <c r="C240" s="123"/>
      <c r="D240" s="10"/>
      <c r="E240" s="29"/>
      <c r="F240" s="29"/>
      <c r="G240" s="54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4.25" customHeight="1" x14ac:dyDescent="0.3">
      <c r="A241" s="73"/>
      <c r="B241" s="74"/>
      <c r="C241" s="123"/>
      <c r="D241" s="10"/>
      <c r="E241" s="29"/>
      <c r="F241" s="29"/>
      <c r="G241" s="54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4.25" customHeight="1" x14ac:dyDescent="0.3">
      <c r="A242" s="73"/>
      <c r="B242" s="74"/>
      <c r="C242" s="123"/>
      <c r="D242" s="10"/>
      <c r="E242" s="29"/>
      <c r="F242" s="29"/>
      <c r="G242" s="54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4.25" customHeight="1" x14ac:dyDescent="0.3">
      <c r="A243" s="73"/>
      <c r="B243" s="74"/>
      <c r="C243" s="123"/>
      <c r="D243" s="10"/>
      <c r="E243" s="29"/>
      <c r="F243" s="29"/>
      <c r="G243" s="54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4.25" customHeight="1" x14ac:dyDescent="0.3">
      <c r="A244" s="73"/>
      <c r="B244" s="74"/>
      <c r="C244" s="123"/>
      <c r="D244" s="10"/>
      <c r="E244" s="29"/>
      <c r="F244" s="29"/>
      <c r="G244" s="54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4.25" customHeight="1" x14ac:dyDescent="0.3">
      <c r="A245" s="73"/>
      <c r="B245" s="74"/>
      <c r="C245" s="123"/>
      <c r="D245" s="10"/>
      <c r="E245" s="29"/>
      <c r="F245" s="29"/>
      <c r="G245" s="54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4.25" customHeight="1" x14ac:dyDescent="0.3">
      <c r="A246" s="73"/>
      <c r="B246" s="74"/>
      <c r="C246" s="123"/>
      <c r="D246" s="10"/>
      <c r="E246" s="29"/>
      <c r="F246" s="29"/>
      <c r="G246" s="54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4.25" customHeight="1" x14ac:dyDescent="0.3">
      <c r="A247" s="73"/>
      <c r="B247" s="74"/>
      <c r="C247" s="123"/>
      <c r="D247" s="10"/>
      <c r="E247" s="29"/>
      <c r="F247" s="29"/>
      <c r="G247" s="54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4.25" customHeight="1" x14ac:dyDescent="0.3">
      <c r="A248" s="73"/>
      <c r="B248" s="74"/>
      <c r="C248" s="123"/>
      <c r="D248" s="10"/>
      <c r="E248" s="29"/>
      <c r="F248" s="29"/>
      <c r="G248" s="54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4.25" customHeight="1" x14ac:dyDescent="0.3">
      <c r="A249" s="73"/>
      <c r="B249" s="74"/>
      <c r="C249" s="123"/>
      <c r="D249" s="10"/>
      <c r="E249" s="29"/>
      <c r="F249" s="29"/>
      <c r="G249" s="54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4.25" customHeight="1" x14ac:dyDescent="0.3">
      <c r="A250" s="73"/>
      <c r="B250" s="74"/>
      <c r="C250" s="123"/>
      <c r="D250" s="10"/>
      <c r="E250" s="29"/>
      <c r="F250" s="29"/>
      <c r="G250" s="54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4.25" customHeight="1" x14ac:dyDescent="0.3">
      <c r="A251" s="73"/>
      <c r="B251" s="74"/>
      <c r="C251" s="123"/>
      <c r="D251" s="10"/>
      <c r="E251" s="29"/>
      <c r="F251" s="29"/>
      <c r="G251" s="54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4.25" customHeight="1" x14ac:dyDescent="0.3">
      <c r="A252" s="73"/>
      <c r="B252" s="74"/>
      <c r="C252" s="123"/>
      <c r="D252" s="10"/>
      <c r="E252" s="29"/>
      <c r="F252" s="29"/>
      <c r="G252" s="54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4.25" customHeight="1" x14ac:dyDescent="0.3">
      <c r="A253" s="73"/>
      <c r="B253" s="74"/>
      <c r="C253" s="123"/>
      <c r="D253" s="10"/>
      <c r="E253" s="29"/>
      <c r="F253" s="29"/>
      <c r="G253" s="54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4.25" customHeight="1" x14ac:dyDescent="0.3">
      <c r="A254" s="73"/>
      <c r="B254" s="74"/>
      <c r="C254" s="123"/>
      <c r="D254" s="10"/>
      <c r="E254" s="29"/>
      <c r="F254" s="29"/>
      <c r="G254" s="54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4.25" customHeight="1" x14ac:dyDescent="0.3">
      <c r="A255" s="73"/>
      <c r="B255" s="74"/>
      <c r="C255" s="123"/>
      <c r="D255" s="10"/>
      <c r="E255" s="29"/>
      <c r="F255" s="29"/>
      <c r="G255" s="54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4.25" customHeight="1" x14ac:dyDescent="0.3">
      <c r="A256" s="73"/>
      <c r="B256" s="74"/>
      <c r="C256" s="123"/>
      <c r="D256" s="10"/>
      <c r="E256" s="29"/>
      <c r="F256" s="29"/>
      <c r="G256" s="54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4.25" customHeight="1" x14ac:dyDescent="0.3">
      <c r="A257" s="73"/>
      <c r="B257" s="74"/>
      <c r="C257" s="123"/>
      <c r="D257" s="10"/>
      <c r="E257" s="29"/>
      <c r="F257" s="29"/>
      <c r="G257" s="54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4.25" customHeight="1" x14ac:dyDescent="0.3">
      <c r="A258" s="73"/>
      <c r="B258" s="74"/>
      <c r="C258" s="123"/>
      <c r="D258" s="10"/>
      <c r="E258" s="29"/>
      <c r="F258" s="29"/>
      <c r="G258" s="54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4.25" customHeight="1" x14ac:dyDescent="0.3">
      <c r="A259" s="73"/>
      <c r="B259" s="74"/>
      <c r="C259" s="123"/>
      <c r="D259" s="10"/>
      <c r="E259" s="29"/>
      <c r="F259" s="29"/>
      <c r="G259" s="54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4.25" customHeight="1" x14ac:dyDescent="0.3">
      <c r="A260" s="73"/>
      <c r="B260" s="74"/>
      <c r="C260" s="123"/>
      <c r="D260" s="10"/>
      <c r="E260" s="29"/>
      <c r="F260" s="29"/>
      <c r="G260" s="54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4.25" customHeight="1" x14ac:dyDescent="0.3">
      <c r="A261" s="73"/>
      <c r="B261" s="74"/>
      <c r="C261" s="123"/>
      <c r="D261" s="10"/>
      <c r="E261" s="29"/>
      <c r="F261" s="29"/>
      <c r="G261" s="54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4.25" customHeight="1" x14ac:dyDescent="0.3">
      <c r="A262" s="73"/>
      <c r="B262" s="74"/>
      <c r="C262" s="123"/>
      <c r="D262" s="10"/>
      <c r="E262" s="29"/>
      <c r="F262" s="29"/>
      <c r="G262" s="54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4.25" customHeight="1" x14ac:dyDescent="0.3">
      <c r="A263" s="73"/>
      <c r="B263" s="74"/>
      <c r="C263" s="123"/>
      <c r="D263" s="10"/>
      <c r="E263" s="29"/>
      <c r="F263" s="29"/>
      <c r="G263" s="54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4.25" customHeight="1" x14ac:dyDescent="0.3">
      <c r="A264" s="73"/>
      <c r="B264" s="74"/>
      <c r="C264" s="123"/>
      <c r="D264" s="10"/>
      <c r="E264" s="29"/>
      <c r="F264" s="29"/>
      <c r="G264" s="54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4.25" customHeight="1" x14ac:dyDescent="0.3">
      <c r="A265" s="73"/>
      <c r="B265" s="74"/>
      <c r="C265" s="123"/>
      <c r="D265" s="10"/>
      <c r="E265" s="29"/>
      <c r="F265" s="29"/>
      <c r="G265" s="54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4.25" customHeight="1" x14ac:dyDescent="0.3">
      <c r="A266" s="73"/>
      <c r="B266" s="74"/>
      <c r="C266" s="123"/>
      <c r="D266" s="10"/>
      <c r="E266" s="29"/>
      <c r="F266" s="29"/>
      <c r="G266" s="54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4.25" customHeight="1" x14ac:dyDescent="0.3">
      <c r="A267" s="73"/>
      <c r="B267" s="74"/>
      <c r="C267" s="123"/>
      <c r="D267" s="10"/>
      <c r="E267" s="29"/>
      <c r="F267" s="29"/>
      <c r="G267" s="54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4.25" customHeight="1" x14ac:dyDescent="0.3">
      <c r="A268" s="73"/>
      <c r="B268" s="74"/>
      <c r="C268" s="123"/>
      <c r="D268" s="10"/>
      <c r="E268" s="29"/>
      <c r="F268" s="29"/>
      <c r="G268" s="54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4.25" customHeight="1" x14ac:dyDescent="0.3">
      <c r="A269" s="73"/>
      <c r="B269" s="74"/>
      <c r="C269" s="123"/>
      <c r="D269" s="10"/>
      <c r="E269" s="29"/>
      <c r="F269" s="29"/>
      <c r="G269" s="54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4.25" customHeight="1" x14ac:dyDescent="0.3">
      <c r="A270" s="73"/>
      <c r="B270" s="74"/>
      <c r="C270" s="123"/>
      <c r="D270" s="10"/>
      <c r="E270" s="29"/>
      <c r="F270" s="29"/>
      <c r="G270" s="54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4.25" customHeight="1" x14ac:dyDescent="0.3">
      <c r="A271" s="73"/>
      <c r="B271" s="74"/>
      <c r="C271" s="123"/>
      <c r="D271" s="10"/>
      <c r="E271" s="29"/>
      <c r="F271" s="29"/>
      <c r="G271" s="54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4.25" customHeight="1" x14ac:dyDescent="0.3">
      <c r="A272" s="73"/>
      <c r="B272" s="74"/>
      <c r="C272" s="123"/>
      <c r="D272" s="10"/>
      <c r="E272" s="29"/>
      <c r="F272" s="29"/>
      <c r="G272" s="54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4.25" customHeight="1" x14ac:dyDescent="0.3">
      <c r="A273" s="73"/>
      <c r="B273" s="74"/>
      <c r="C273" s="123"/>
      <c r="D273" s="10"/>
      <c r="E273" s="29"/>
      <c r="F273" s="29"/>
      <c r="G273" s="54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4.25" customHeight="1" x14ac:dyDescent="0.3">
      <c r="A274" s="73"/>
      <c r="B274" s="74"/>
      <c r="C274" s="123"/>
      <c r="D274" s="10"/>
      <c r="E274" s="29"/>
      <c r="F274" s="29"/>
      <c r="G274" s="54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4.25" customHeight="1" x14ac:dyDescent="0.3">
      <c r="A275" s="73"/>
      <c r="B275" s="74"/>
      <c r="C275" s="123"/>
      <c r="D275" s="10"/>
      <c r="E275" s="29"/>
      <c r="F275" s="29"/>
      <c r="G275" s="54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4.25" customHeight="1" x14ac:dyDescent="0.3">
      <c r="A276" s="73"/>
      <c r="B276" s="74"/>
      <c r="C276" s="123"/>
      <c r="D276" s="10"/>
      <c r="E276" s="29"/>
      <c r="F276" s="29"/>
      <c r="G276" s="54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4.25" customHeight="1" x14ac:dyDescent="0.3">
      <c r="A277" s="73"/>
      <c r="B277" s="74"/>
      <c r="C277" s="123"/>
      <c r="D277" s="10"/>
      <c r="E277" s="29"/>
      <c r="F277" s="29"/>
      <c r="G277" s="54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4.25" customHeight="1" x14ac:dyDescent="0.3">
      <c r="A278" s="73"/>
      <c r="B278" s="74"/>
      <c r="C278" s="123"/>
      <c r="D278" s="10"/>
      <c r="E278" s="29"/>
      <c r="F278" s="29"/>
      <c r="G278" s="54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4.25" customHeight="1" x14ac:dyDescent="0.3">
      <c r="A279" s="73"/>
      <c r="B279" s="74"/>
      <c r="C279" s="123"/>
      <c r="D279" s="10"/>
      <c r="E279" s="29"/>
      <c r="F279" s="29"/>
      <c r="G279" s="54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4.25" customHeight="1" x14ac:dyDescent="0.3">
      <c r="A280" s="73"/>
      <c r="B280" s="74"/>
      <c r="C280" s="123"/>
      <c r="D280" s="10"/>
      <c r="E280" s="29"/>
      <c r="F280" s="29"/>
      <c r="G280" s="54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4.25" customHeight="1" x14ac:dyDescent="0.3">
      <c r="A281" s="73"/>
      <c r="B281" s="74"/>
      <c r="C281" s="123"/>
      <c r="D281" s="10"/>
      <c r="E281" s="29"/>
      <c r="F281" s="29"/>
      <c r="G281" s="54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4.25" customHeight="1" x14ac:dyDescent="0.3">
      <c r="A282" s="73"/>
      <c r="B282" s="74"/>
      <c r="C282" s="123"/>
      <c r="D282" s="10"/>
      <c r="E282" s="29"/>
      <c r="F282" s="29"/>
      <c r="G282" s="54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4.25" customHeight="1" x14ac:dyDescent="0.3">
      <c r="A283" s="73"/>
      <c r="B283" s="74"/>
      <c r="C283" s="123"/>
      <c r="D283" s="10"/>
      <c r="E283" s="29"/>
      <c r="F283" s="29"/>
      <c r="G283" s="54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4.25" customHeight="1" x14ac:dyDescent="0.3">
      <c r="A284" s="73"/>
      <c r="B284" s="74"/>
      <c r="C284" s="123"/>
      <c r="D284" s="10"/>
      <c r="E284" s="29"/>
      <c r="F284" s="29"/>
      <c r="G284" s="54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4.25" customHeight="1" x14ac:dyDescent="0.3">
      <c r="A285" s="73"/>
      <c r="B285" s="74"/>
      <c r="C285" s="123"/>
      <c r="D285" s="10"/>
      <c r="E285" s="29"/>
      <c r="F285" s="29"/>
      <c r="G285" s="54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4.25" customHeight="1" x14ac:dyDescent="0.3">
      <c r="A286" s="73"/>
      <c r="B286" s="74"/>
      <c r="C286" s="123"/>
      <c r="D286" s="10"/>
      <c r="E286" s="29"/>
      <c r="F286" s="29"/>
      <c r="G286" s="54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4.25" customHeight="1" x14ac:dyDescent="0.3">
      <c r="A287" s="73"/>
      <c r="B287" s="74"/>
      <c r="C287" s="123"/>
      <c r="D287" s="10"/>
      <c r="E287" s="29"/>
      <c r="F287" s="29"/>
      <c r="G287" s="54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4.25" customHeight="1" x14ac:dyDescent="0.3">
      <c r="A288" s="73"/>
      <c r="B288" s="74"/>
      <c r="C288" s="123"/>
      <c r="D288" s="10"/>
      <c r="E288" s="29"/>
      <c r="F288" s="29"/>
      <c r="G288" s="54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4.25" customHeight="1" x14ac:dyDescent="0.3">
      <c r="A289" s="73"/>
      <c r="B289" s="74"/>
      <c r="C289" s="123"/>
      <c r="D289" s="10"/>
      <c r="E289" s="29"/>
      <c r="F289" s="29"/>
      <c r="G289" s="54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4.25" customHeight="1" x14ac:dyDescent="0.3">
      <c r="A290" s="73"/>
      <c r="B290" s="74"/>
      <c r="C290" s="123"/>
      <c r="D290" s="10"/>
      <c r="E290" s="29"/>
      <c r="F290" s="29"/>
      <c r="G290" s="54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4.25" customHeight="1" x14ac:dyDescent="0.3">
      <c r="A291" s="73"/>
      <c r="B291" s="74"/>
      <c r="C291" s="123"/>
      <c r="D291" s="10"/>
      <c r="E291" s="29"/>
      <c r="F291" s="29"/>
      <c r="G291" s="54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4.25" customHeight="1" x14ac:dyDescent="0.3">
      <c r="A292" s="73"/>
      <c r="B292" s="74"/>
      <c r="C292" s="123"/>
      <c r="D292" s="10"/>
      <c r="E292" s="29"/>
      <c r="F292" s="29"/>
      <c r="G292" s="54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4.25" customHeight="1" x14ac:dyDescent="0.3">
      <c r="A293" s="73"/>
      <c r="B293" s="74"/>
      <c r="C293" s="123"/>
      <c r="D293" s="10"/>
      <c r="E293" s="29"/>
      <c r="F293" s="29"/>
      <c r="G293" s="54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4.25" customHeight="1" x14ac:dyDescent="0.3">
      <c r="A294" s="73"/>
      <c r="B294" s="74"/>
      <c r="C294" s="123"/>
      <c r="D294" s="10"/>
      <c r="E294" s="29"/>
      <c r="F294" s="29"/>
      <c r="G294" s="54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4.25" customHeight="1" x14ac:dyDescent="0.3">
      <c r="A295" s="73"/>
      <c r="B295" s="74"/>
      <c r="C295" s="123"/>
      <c r="D295" s="10"/>
      <c r="E295" s="29"/>
      <c r="F295" s="29"/>
      <c r="G295" s="54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4.25" customHeight="1" x14ac:dyDescent="0.3">
      <c r="A296" s="73"/>
      <c r="B296" s="74"/>
      <c r="C296" s="123"/>
      <c r="D296" s="10"/>
      <c r="E296" s="29"/>
      <c r="F296" s="29"/>
      <c r="G296" s="54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4.25" customHeight="1" x14ac:dyDescent="0.3">
      <c r="A297" s="73"/>
      <c r="B297" s="74"/>
      <c r="C297" s="123"/>
      <c r="D297" s="10"/>
      <c r="E297" s="29"/>
      <c r="F297" s="29"/>
      <c r="G297" s="54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4.25" customHeight="1" x14ac:dyDescent="0.3">
      <c r="A298" s="73"/>
      <c r="B298" s="74"/>
      <c r="C298" s="123"/>
      <c r="D298" s="10"/>
      <c r="E298" s="29"/>
      <c r="F298" s="29"/>
      <c r="G298" s="54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4.25" customHeight="1" x14ac:dyDescent="0.3">
      <c r="A299" s="73"/>
      <c r="B299" s="74"/>
      <c r="C299" s="123"/>
      <c r="D299" s="10"/>
      <c r="E299" s="29"/>
      <c r="F299" s="29"/>
      <c r="G299" s="54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4.25" customHeight="1" x14ac:dyDescent="0.3">
      <c r="A300" s="73"/>
      <c r="B300" s="74"/>
      <c r="C300" s="123"/>
      <c r="D300" s="10"/>
      <c r="E300" s="29"/>
      <c r="F300" s="29"/>
      <c r="G300" s="54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4.25" customHeight="1" x14ac:dyDescent="0.3">
      <c r="A301" s="73"/>
      <c r="B301" s="74"/>
      <c r="C301" s="123"/>
      <c r="D301" s="10"/>
      <c r="E301" s="29"/>
      <c r="F301" s="29"/>
      <c r="G301" s="54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4.25" customHeight="1" x14ac:dyDescent="0.3">
      <c r="A302" s="73"/>
      <c r="B302" s="74"/>
      <c r="C302" s="123"/>
      <c r="D302" s="10"/>
      <c r="E302" s="29"/>
      <c r="F302" s="29"/>
      <c r="G302" s="54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4.25" customHeight="1" x14ac:dyDescent="0.3">
      <c r="A303" s="73"/>
      <c r="B303" s="74"/>
      <c r="C303" s="123"/>
      <c r="D303" s="10"/>
      <c r="E303" s="29"/>
      <c r="F303" s="29"/>
      <c r="G303" s="54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4.25" customHeight="1" x14ac:dyDescent="0.3">
      <c r="A304" s="73"/>
      <c r="B304" s="74"/>
      <c r="C304" s="123"/>
      <c r="D304" s="10"/>
      <c r="E304" s="29"/>
      <c r="F304" s="29"/>
      <c r="G304" s="54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4.25" customHeight="1" x14ac:dyDescent="0.3">
      <c r="A305" s="73"/>
      <c r="B305" s="74"/>
      <c r="C305" s="123"/>
      <c r="D305" s="10"/>
      <c r="E305" s="29"/>
      <c r="F305" s="29"/>
      <c r="G305" s="54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4.25" customHeight="1" x14ac:dyDescent="0.3">
      <c r="A306" s="73"/>
      <c r="B306" s="74"/>
      <c r="C306" s="123"/>
      <c r="D306" s="10"/>
      <c r="E306" s="29"/>
      <c r="F306" s="29"/>
      <c r="G306" s="54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4.25" customHeight="1" x14ac:dyDescent="0.3">
      <c r="A307" s="73"/>
      <c r="B307" s="74"/>
      <c r="C307" s="123"/>
      <c r="D307" s="10"/>
      <c r="E307" s="29"/>
      <c r="F307" s="29"/>
      <c r="G307" s="54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4.25" customHeight="1" x14ac:dyDescent="0.3">
      <c r="A308" s="73"/>
      <c r="B308" s="74"/>
      <c r="C308" s="123"/>
      <c r="D308" s="10"/>
      <c r="E308" s="29"/>
      <c r="F308" s="29"/>
      <c r="G308" s="54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4.25" customHeight="1" x14ac:dyDescent="0.3">
      <c r="A309" s="73"/>
      <c r="B309" s="74"/>
      <c r="C309" s="123"/>
      <c r="D309" s="10"/>
      <c r="E309" s="29"/>
      <c r="F309" s="29"/>
      <c r="G309" s="54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4.25" customHeight="1" x14ac:dyDescent="0.3">
      <c r="A310" s="73"/>
      <c r="B310" s="74"/>
      <c r="C310" s="123"/>
      <c r="D310" s="10"/>
      <c r="E310" s="29"/>
      <c r="F310" s="29"/>
      <c r="G310" s="54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4.25" customHeight="1" x14ac:dyDescent="0.3">
      <c r="A311" s="73"/>
      <c r="B311" s="74"/>
      <c r="C311" s="123"/>
      <c r="D311" s="10"/>
      <c r="E311" s="29"/>
      <c r="F311" s="29"/>
      <c r="G311" s="54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4.25" customHeight="1" x14ac:dyDescent="0.3">
      <c r="A312" s="73"/>
      <c r="B312" s="74"/>
      <c r="C312" s="123"/>
      <c r="D312" s="10"/>
      <c r="E312" s="29"/>
      <c r="F312" s="29"/>
      <c r="G312" s="54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4.25" customHeight="1" x14ac:dyDescent="0.3">
      <c r="A313" s="73"/>
      <c r="B313" s="74"/>
      <c r="C313" s="123"/>
      <c r="D313" s="10"/>
      <c r="E313" s="29"/>
      <c r="F313" s="29"/>
      <c r="G313" s="54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4.25" customHeight="1" x14ac:dyDescent="0.3">
      <c r="A314" s="73"/>
      <c r="B314" s="74"/>
      <c r="C314" s="123"/>
      <c r="D314" s="10"/>
      <c r="E314" s="29"/>
      <c r="F314" s="29"/>
      <c r="G314" s="54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4.25" customHeight="1" x14ac:dyDescent="0.3">
      <c r="A315" s="73"/>
      <c r="B315" s="74"/>
      <c r="C315" s="123"/>
      <c r="D315" s="10"/>
      <c r="E315" s="29"/>
      <c r="F315" s="29"/>
      <c r="G315" s="54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4.25" customHeight="1" x14ac:dyDescent="0.3">
      <c r="A316" s="73"/>
      <c r="B316" s="74"/>
      <c r="C316" s="123"/>
      <c r="D316" s="10"/>
      <c r="E316" s="29"/>
      <c r="F316" s="29"/>
      <c r="G316" s="54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4.25" customHeight="1" x14ac:dyDescent="0.3">
      <c r="A317" s="73"/>
      <c r="B317" s="74"/>
      <c r="C317" s="123"/>
      <c r="D317" s="10"/>
      <c r="E317" s="29"/>
      <c r="F317" s="29"/>
      <c r="G317" s="54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4.25" customHeight="1" x14ac:dyDescent="0.3">
      <c r="A318" s="73"/>
      <c r="B318" s="74"/>
      <c r="C318" s="123"/>
      <c r="D318" s="10"/>
      <c r="E318" s="29"/>
      <c r="F318" s="29"/>
      <c r="G318" s="54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4.25" customHeight="1" x14ac:dyDescent="0.3">
      <c r="A319" s="73"/>
      <c r="B319" s="74"/>
      <c r="C319" s="123"/>
      <c r="D319" s="10"/>
      <c r="E319" s="29"/>
      <c r="F319" s="29"/>
      <c r="G319" s="54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4.25" customHeight="1" x14ac:dyDescent="0.3">
      <c r="A320" s="73"/>
      <c r="B320" s="74"/>
      <c r="C320" s="123"/>
      <c r="D320" s="10"/>
      <c r="E320" s="29"/>
      <c r="F320" s="29"/>
      <c r="G320" s="54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4.25" customHeight="1" x14ac:dyDescent="0.3">
      <c r="A321" s="73"/>
      <c r="B321" s="74"/>
      <c r="C321" s="123"/>
      <c r="D321" s="10"/>
      <c r="E321" s="29"/>
      <c r="F321" s="29"/>
      <c r="G321" s="54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4.25" customHeight="1" x14ac:dyDescent="0.3">
      <c r="A322" s="73"/>
      <c r="B322" s="74"/>
      <c r="C322" s="123"/>
      <c r="D322" s="10"/>
      <c r="E322" s="29"/>
      <c r="F322" s="29"/>
      <c r="G322" s="54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4.25" customHeight="1" x14ac:dyDescent="0.3">
      <c r="A323" s="73"/>
      <c r="B323" s="74"/>
      <c r="C323" s="123"/>
      <c r="D323" s="10"/>
      <c r="E323" s="29"/>
      <c r="F323" s="29"/>
      <c r="G323" s="54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4.25" customHeight="1" x14ac:dyDescent="0.3">
      <c r="A324" s="73"/>
      <c r="B324" s="74"/>
      <c r="C324" s="123"/>
      <c r="D324" s="10"/>
      <c r="E324" s="29"/>
      <c r="F324" s="29"/>
      <c r="G324" s="54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4.25" customHeight="1" x14ac:dyDescent="0.3">
      <c r="A325" s="73"/>
      <c r="B325" s="74"/>
      <c r="C325" s="123"/>
      <c r="D325" s="10"/>
      <c r="E325" s="29"/>
      <c r="F325" s="29"/>
      <c r="G325" s="54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4.25" customHeight="1" x14ac:dyDescent="0.3">
      <c r="A326" s="73"/>
      <c r="B326" s="74"/>
      <c r="C326" s="123"/>
      <c r="D326" s="10"/>
      <c r="E326" s="29"/>
      <c r="F326" s="29"/>
      <c r="G326" s="54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4.25" customHeight="1" x14ac:dyDescent="0.3">
      <c r="A327" s="73"/>
      <c r="B327" s="74"/>
      <c r="C327" s="123"/>
      <c r="D327" s="10"/>
      <c r="E327" s="29"/>
      <c r="F327" s="29"/>
      <c r="G327" s="54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4.25" customHeight="1" x14ac:dyDescent="0.3">
      <c r="A328" s="73"/>
      <c r="B328" s="74"/>
      <c r="C328" s="123"/>
      <c r="D328" s="10"/>
      <c r="E328" s="29"/>
      <c r="F328" s="29"/>
      <c r="G328" s="54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4.25" customHeight="1" x14ac:dyDescent="0.3">
      <c r="A329" s="73"/>
      <c r="B329" s="74"/>
      <c r="C329" s="123"/>
      <c r="D329" s="10"/>
      <c r="E329" s="29"/>
      <c r="F329" s="29"/>
      <c r="G329" s="54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4.25" customHeight="1" x14ac:dyDescent="0.3">
      <c r="A330" s="73"/>
      <c r="B330" s="74"/>
      <c r="C330" s="123"/>
      <c r="D330" s="10"/>
      <c r="E330" s="29"/>
      <c r="F330" s="29"/>
      <c r="G330" s="54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4.25" customHeight="1" x14ac:dyDescent="0.3">
      <c r="A331" s="73"/>
      <c r="B331" s="74"/>
      <c r="C331" s="123"/>
      <c r="D331" s="10"/>
      <c r="E331" s="29"/>
      <c r="F331" s="29"/>
      <c r="G331" s="54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4.25" customHeight="1" x14ac:dyDescent="0.3">
      <c r="A332" s="73"/>
      <c r="B332" s="74"/>
      <c r="C332" s="123"/>
      <c r="D332" s="10"/>
      <c r="E332" s="29"/>
      <c r="F332" s="29"/>
      <c r="G332" s="54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4.25" customHeight="1" x14ac:dyDescent="0.3">
      <c r="A333" s="73"/>
      <c r="B333" s="74"/>
      <c r="C333" s="123"/>
      <c r="D333" s="10"/>
      <c r="E333" s="29"/>
      <c r="F333" s="29"/>
      <c r="G333" s="54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4.25" customHeight="1" x14ac:dyDescent="0.3">
      <c r="A334" s="73"/>
      <c r="B334" s="74"/>
      <c r="C334" s="123"/>
      <c r="D334" s="10"/>
      <c r="E334" s="29"/>
      <c r="F334" s="29"/>
      <c r="G334" s="54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4.25" customHeight="1" x14ac:dyDescent="0.3">
      <c r="A335" s="73"/>
      <c r="B335" s="74"/>
      <c r="C335" s="123"/>
      <c r="D335" s="10"/>
      <c r="E335" s="29"/>
      <c r="F335" s="29"/>
      <c r="G335" s="54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4.25" customHeight="1" x14ac:dyDescent="0.3">
      <c r="A336" s="73"/>
      <c r="B336" s="74"/>
      <c r="C336" s="123"/>
      <c r="D336" s="10"/>
      <c r="E336" s="29"/>
      <c r="F336" s="29"/>
      <c r="G336" s="54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4.25" customHeight="1" x14ac:dyDescent="0.3">
      <c r="A337" s="73"/>
      <c r="B337" s="74"/>
      <c r="C337" s="123"/>
      <c r="D337" s="10"/>
      <c r="E337" s="29"/>
      <c r="F337" s="29"/>
      <c r="G337" s="54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4.25" customHeight="1" x14ac:dyDescent="0.3">
      <c r="A338" s="73"/>
      <c r="B338" s="74"/>
      <c r="C338" s="123"/>
      <c r="D338" s="10"/>
      <c r="E338" s="29"/>
      <c r="F338" s="29"/>
      <c r="G338" s="54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4.25" customHeight="1" x14ac:dyDescent="0.3">
      <c r="A339" s="73"/>
      <c r="B339" s="74"/>
      <c r="C339" s="123"/>
      <c r="D339" s="10"/>
      <c r="E339" s="29"/>
      <c r="F339" s="29"/>
      <c r="G339" s="54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4.25" customHeight="1" x14ac:dyDescent="0.3">
      <c r="A340" s="73"/>
      <c r="B340" s="74"/>
      <c r="C340" s="123"/>
      <c r="D340" s="10"/>
      <c r="E340" s="29"/>
      <c r="F340" s="29"/>
      <c r="G340" s="54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4.25" customHeight="1" x14ac:dyDescent="0.3">
      <c r="A341" s="73"/>
      <c r="B341" s="74"/>
      <c r="C341" s="123"/>
      <c r="D341" s="10"/>
      <c r="E341" s="29"/>
      <c r="F341" s="29"/>
      <c r="G341" s="54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4.25" customHeight="1" x14ac:dyDescent="0.3">
      <c r="A342" s="73"/>
      <c r="B342" s="74"/>
      <c r="C342" s="123"/>
      <c r="D342" s="10"/>
      <c r="E342" s="29"/>
      <c r="F342" s="29"/>
      <c r="G342" s="54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4.25" customHeight="1" x14ac:dyDescent="0.3">
      <c r="A343" s="73"/>
      <c r="B343" s="74"/>
      <c r="C343" s="123"/>
      <c r="D343" s="10"/>
      <c r="E343" s="29"/>
      <c r="F343" s="29"/>
      <c r="G343" s="54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4.25" customHeight="1" x14ac:dyDescent="0.3">
      <c r="A344" s="73"/>
      <c r="B344" s="74"/>
      <c r="C344" s="123"/>
      <c r="D344" s="10"/>
      <c r="E344" s="29"/>
      <c r="F344" s="29"/>
      <c r="G344" s="54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4.25" customHeight="1" x14ac:dyDescent="0.3">
      <c r="A345" s="73"/>
      <c r="B345" s="74"/>
      <c r="C345" s="123"/>
      <c r="D345" s="10"/>
      <c r="E345" s="29"/>
      <c r="F345" s="29"/>
      <c r="G345" s="54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4.25" customHeight="1" x14ac:dyDescent="0.3">
      <c r="A346" s="73"/>
      <c r="B346" s="74"/>
      <c r="C346" s="123"/>
      <c r="D346" s="10"/>
      <c r="E346" s="29"/>
      <c r="F346" s="29"/>
      <c r="G346" s="54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4.25" customHeight="1" x14ac:dyDescent="0.3">
      <c r="A347" s="73"/>
      <c r="B347" s="74"/>
      <c r="C347" s="123"/>
      <c r="D347" s="10"/>
      <c r="E347" s="29"/>
      <c r="F347" s="29"/>
      <c r="G347" s="54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4.25" customHeight="1" x14ac:dyDescent="0.3">
      <c r="A348" s="73"/>
      <c r="B348" s="74"/>
      <c r="C348" s="123"/>
      <c r="D348" s="10"/>
      <c r="E348" s="29"/>
      <c r="F348" s="29"/>
      <c r="G348" s="54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4.25" customHeight="1" x14ac:dyDescent="0.3">
      <c r="A349" s="73"/>
      <c r="B349" s="74"/>
      <c r="C349" s="123"/>
      <c r="D349" s="10"/>
      <c r="E349" s="29"/>
      <c r="F349" s="29"/>
      <c r="G349" s="54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4.25" customHeight="1" x14ac:dyDescent="0.3">
      <c r="A350" s="73"/>
      <c r="B350" s="74"/>
      <c r="C350" s="123"/>
      <c r="D350" s="10"/>
      <c r="E350" s="29"/>
      <c r="F350" s="29"/>
      <c r="G350" s="54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4.25" customHeight="1" x14ac:dyDescent="0.3">
      <c r="A351" s="73"/>
      <c r="B351" s="74"/>
      <c r="C351" s="123"/>
      <c r="D351" s="10"/>
      <c r="E351" s="29"/>
      <c r="F351" s="29"/>
      <c r="G351" s="54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4.25" customHeight="1" x14ac:dyDescent="0.3">
      <c r="A352" s="73"/>
      <c r="B352" s="74"/>
      <c r="C352" s="123"/>
      <c r="D352" s="10"/>
      <c r="E352" s="29"/>
      <c r="F352" s="29"/>
      <c r="G352" s="54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4.25" customHeight="1" x14ac:dyDescent="0.3">
      <c r="A353" s="73"/>
      <c r="B353" s="74"/>
      <c r="C353" s="123"/>
      <c r="D353" s="10"/>
      <c r="E353" s="29"/>
      <c r="F353" s="29"/>
      <c r="G353" s="54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4.25" customHeight="1" x14ac:dyDescent="0.3">
      <c r="A354" s="73"/>
      <c r="B354" s="74"/>
      <c r="C354" s="123"/>
      <c r="D354" s="10"/>
      <c r="E354" s="29"/>
      <c r="F354" s="29"/>
      <c r="G354" s="54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4.25" customHeight="1" x14ac:dyDescent="0.3">
      <c r="A355" s="73"/>
      <c r="B355" s="74"/>
      <c r="C355" s="123"/>
      <c r="D355" s="10"/>
      <c r="E355" s="29"/>
      <c r="F355" s="29"/>
      <c r="G355" s="54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4.25" customHeight="1" x14ac:dyDescent="0.3">
      <c r="A356" s="73"/>
      <c r="B356" s="74"/>
      <c r="C356" s="123"/>
      <c r="D356" s="10"/>
      <c r="E356" s="29"/>
      <c r="F356" s="29"/>
      <c r="G356" s="54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4.25" customHeight="1" x14ac:dyDescent="0.3">
      <c r="A357" s="73"/>
      <c r="B357" s="74"/>
      <c r="C357" s="123"/>
      <c r="D357" s="10"/>
      <c r="E357" s="29"/>
      <c r="F357" s="29"/>
      <c r="G357" s="54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4.25" customHeight="1" x14ac:dyDescent="0.3">
      <c r="A358" s="73"/>
      <c r="B358" s="74"/>
      <c r="C358" s="123"/>
      <c r="D358" s="10"/>
      <c r="E358" s="29"/>
      <c r="F358" s="29"/>
      <c r="G358" s="54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4.25" customHeight="1" x14ac:dyDescent="0.3">
      <c r="A359" s="73"/>
      <c r="B359" s="74"/>
      <c r="C359" s="123"/>
      <c r="D359" s="10"/>
      <c r="E359" s="29"/>
      <c r="F359" s="29"/>
      <c r="G359" s="54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4.25" customHeight="1" x14ac:dyDescent="0.3">
      <c r="A360" s="73"/>
      <c r="B360" s="74"/>
      <c r="C360" s="123"/>
      <c r="D360" s="10"/>
      <c r="E360" s="29"/>
      <c r="F360" s="29"/>
      <c r="G360" s="54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4.25" customHeight="1" x14ac:dyDescent="0.3">
      <c r="A361" s="73"/>
      <c r="B361" s="74"/>
      <c r="C361" s="123"/>
      <c r="D361" s="10"/>
      <c r="E361" s="29"/>
      <c r="F361" s="29"/>
      <c r="G361" s="54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4.25" customHeight="1" x14ac:dyDescent="0.3">
      <c r="A362" s="73"/>
      <c r="B362" s="74"/>
      <c r="C362" s="123"/>
      <c r="D362" s="10"/>
      <c r="E362" s="29"/>
      <c r="F362" s="29"/>
      <c r="G362" s="54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4.25" customHeight="1" x14ac:dyDescent="0.3">
      <c r="A363" s="73"/>
      <c r="B363" s="74"/>
      <c r="C363" s="123"/>
      <c r="D363" s="10"/>
      <c r="E363" s="29"/>
      <c r="F363" s="29"/>
      <c r="G363" s="54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4.25" customHeight="1" x14ac:dyDescent="0.3">
      <c r="A364" s="73"/>
      <c r="B364" s="74"/>
      <c r="C364" s="123"/>
      <c r="D364" s="10"/>
      <c r="E364" s="29"/>
      <c r="F364" s="29"/>
      <c r="G364" s="54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4.25" customHeight="1" x14ac:dyDescent="0.3">
      <c r="A365" s="73"/>
      <c r="B365" s="74"/>
      <c r="C365" s="123"/>
      <c r="D365" s="10"/>
      <c r="E365" s="29"/>
      <c r="F365" s="29"/>
      <c r="G365" s="54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4.25" customHeight="1" x14ac:dyDescent="0.3">
      <c r="A366" s="73"/>
      <c r="B366" s="74"/>
      <c r="C366" s="123"/>
      <c r="D366" s="10"/>
      <c r="E366" s="29"/>
      <c r="F366" s="29"/>
      <c r="G366" s="54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4.25" customHeight="1" x14ac:dyDescent="0.3">
      <c r="A367" s="73"/>
      <c r="B367" s="74"/>
      <c r="C367" s="123"/>
      <c r="D367" s="10"/>
      <c r="E367" s="29"/>
      <c r="F367" s="29"/>
      <c r="G367" s="54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4.25" customHeight="1" x14ac:dyDescent="0.3">
      <c r="A368" s="73"/>
      <c r="B368" s="74"/>
      <c r="C368" s="123"/>
      <c r="D368" s="10"/>
      <c r="E368" s="29"/>
      <c r="F368" s="29"/>
      <c r="G368" s="54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4.25" customHeight="1" x14ac:dyDescent="0.3">
      <c r="A369" s="73"/>
      <c r="B369" s="74"/>
      <c r="C369" s="123"/>
      <c r="D369" s="10"/>
      <c r="E369" s="29"/>
      <c r="F369" s="29"/>
      <c r="G369" s="54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4.25" customHeight="1" x14ac:dyDescent="0.3">
      <c r="A370" s="73"/>
      <c r="B370" s="74"/>
      <c r="C370" s="123"/>
      <c r="D370" s="10"/>
      <c r="E370" s="29"/>
      <c r="F370" s="29"/>
      <c r="G370" s="54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4.25" customHeight="1" x14ac:dyDescent="0.3">
      <c r="A371" s="73"/>
      <c r="B371" s="74"/>
      <c r="C371" s="123"/>
      <c r="D371" s="10"/>
      <c r="E371" s="29"/>
      <c r="F371" s="29"/>
      <c r="G371" s="54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4.25" customHeight="1" x14ac:dyDescent="0.3">
      <c r="A372" s="73"/>
      <c r="B372" s="74"/>
      <c r="C372" s="123"/>
      <c r="D372" s="10"/>
      <c r="E372" s="29"/>
      <c r="F372" s="29"/>
      <c r="G372" s="54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4.25" customHeight="1" x14ac:dyDescent="0.3">
      <c r="A373" s="73"/>
      <c r="B373" s="74"/>
      <c r="C373" s="123"/>
      <c r="D373" s="10"/>
      <c r="E373" s="29"/>
      <c r="F373" s="29"/>
      <c r="G373" s="54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4.25" customHeight="1" x14ac:dyDescent="0.3">
      <c r="A374" s="73"/>
      <c r="B374" s="74"/>
      <c r="C374" s="123"/>
      <c r="D374" s="10"/>
      <c r="E374" s="29"/>
      <c r="F374" s="29"/>
      <c r="G374" s="54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4.25" customHeight="1" x14ac:dyDescent="0.3">
      <c r="A375" s="73"/>
      <c r="B375" s="74"/>
      <c r="C375" s="123"/>
      <c r="D375" s="10"/>
      <c r="E375" s="29"/>
      <c r="F375" s="29"/>
      <c r="G375" s="54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4.25" customHeight="1" x14ac:dyDescent="0.3">
      <c r="A376" s="73"/>
      <c r="B376" s="74"/>
      <c r="C376" s="123"/>
      <c r="D376" s="10"/>
      <c r="E376" s="29"/>
      <c r="F376" s="29"/>
      <c r="G376" s="54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4.25" customHeight="1" x14ac:dyDescent="0.3">
      <c r="A377" s="73"/>
      <c r="B377" s="74"/>
      <c r="C377" s="123"/>
      <c r="D377" s="10"/>
      <c r="E377" s="29"/>
      <c r="F377" s="29"/>
      <c r="G377" s="54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4.25" customHeight="1" x14ac:dyDescent="0.3">
      <c r="A378" s="73"/>
      <c r="B378" s="74"/>
      <c r="C378" s="123"/>
      <c r="D378" s="10"/>
      <c r="E378" s="29"/>
      <c r="F378" s="29"/>
      <c r="G378" s="54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4.25" customHeight="1" x14ac:dyDescent="0.3">
      <c r="A379" s="73"/>
      <c r="B379" s="74"/>
      <c r="C379" s="123"/>
      <c r="D379" s="10"/>
      <c r="E379" s="29"/>
      <c r="F379" s="29"/>
      <c r="G379" s="54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4.25" customHeight="1" x14ac:dyDescent="0.3">
      <c r="A380" s="73"/>
      <c r="B380" s="74"/>
      <c r="C380" s="123"/>
      <c r="D380" s="10"/>
      <c r="E380" s="29"/>
      <c r="F380" s="29"/>
      <c r="G380" s="54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4.25" customHeight="1" x14ac:dyDescent="0.3">
      <c r="A381" s="73"/>
      <c r="B381" s="74"/>
      <c r="C381" s="123"/>
      <c r="D381" s="10"/>
      <c r="E381" s="29"/>
      <c r="F381" s="29"/>
      <c r="G381" s="54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4.25" customHeight="1" x14ac:dyDescent="0.3">
      <c r="A382" s="73"/>
      <c r="B382" s="74"/>
      <c r="C382" s="123"/>
      <c r="D382" s="10"/>
      <c r="E382" s="29"/>
      <c r="F382" s="29"/>
      <c r="G382" s="54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4.25" customHeight="1" x14ac:dyDescent="0.3">
      <c r="A383" s="73"/>
      <c r="B383" s="74"/>
      <c r="C383" s="123"/>
      <c r="D383" s="10"/>
      <c r="E383" s="29"/>
      <c r="F383" s="29"/>
      <c r="G383" s="54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4.25" customHeight="1" x14ac:dyDescent="0.3">
      <c r="A384" s="73"/>
      <c r="B384" s="74"/>
      <c r="C384" s="123"/>
      <c r="D384" s="10"/>
      <c r="E384" s="29"/>
      <c r="F384" s="29"/>
      <c r="G384" s="54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4.25" customHeight="1" x14ac:dyDescent="0.3">
      <c r="A385" s="73"/>
      <c r="B385" s="74"/>
      <c r="C385" s="123"/>
      <c r="D385" s="10"/>
      <c r="E385" s="29"/>
      <c r="F385" s="29"/>
      <c r="G385" s="54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4.25" customHeight="1" x14ac:dyDescent="0.3">
      <c r="A386" s="73"/>
      <c r="B386" s="74"/>
      <c r="C386" s="123"/>
      <c r="D386" s="10"/>
      <c r="E386" s="29"/>
      <c r="F386" s="29"/>
      <c r="G386" s="54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4.25" customHeight="1" x14ac:dyDescent="0.3">
      <c r="A387" s="73"/>
      <c r="B387" s="74"/>
      <c r="C387" s="123"/>
      <c r="D387" s="10"/>
      <c r="E387" s="29"/>
      <c r="F387" s="29"/>
      <c r="G387" s="54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4.25" customHeight="1" x14ac:dyDescent="0.3">
      <c r="A388" s="73"/>
      <c r="B388" s="74"/>
      <c r="C388" s="123"/>
      <c r="D388" s="10"/>
      <c r="E388" s="29"/>
      <c r="F388" s="29"/>
      <c r="G388" s="54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4.25" customHeight="1" x14ac:dyDescent="0.3">
      <c r="A389" s="73"/>
      <c r="B389" s="74"/>
      <c r="C389" s="123"/>
      <c r="D389" s="10"/>
      <c r="E389" s="29"/>
      <c r="F389" s="29"/>
      <c r="G389" s="54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4.25" customHeight="1" x14ac:dyDescent="0.3">
      <c r="A390" s="73"/>
      <c r="B390" s="74"/>
      <c r="C390" s="123"/>
      <c r="D390" s="10"/>
      <c r="E390" s="29"/>
      <c r="F390" s="29"/>
      <c r="G390" s="54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4.25" customHeight="1" x14ac:dyDescent="0.3">
      <c r="A391" s="73"/>
      <c r="B391" s="74"/>
      <c r="C391" s="123"/>
      <c r="D391" s="10"/>
      <c r="E391" s="29"/>
      <c r="F391" s="29"/>
      <c r="G391" s="54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4.25" customHeight="1" x14ac:dyDescent="0.3">
      <c r="A392" s="73"/>
      <c r="B392" s="74"/>
      <c r="C392" s="123"/>
      <c r="D392" s="10"/>
      <c r="E392" s="29"/>
      <c r="F392" s="29"/>
      <c r="G392" s="54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4.25" customHeight="1" x14ac:dyDescent="0.3">
      <c r="A393" s="73"/>
      <c r="B393" s="74"/>
      <c r="C393" s="123"/>
      <c r="D393" s="10"/>
      <c r="E393" s="29"/>
      <c r="F393" s="29"/>
      <c r="G393" s="54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4.25" customHeight="1" x14ac:dyDescent="0.3">
      <c r="A394" s="73"/>
      <c r="B394" s="74"/>
      <c r="C394" s="123"/>
      <c r="D394" s="10"/>
      <c r="E394" s="29"/>
      <c r="F394" s="29"/>
      <c r="G394" s="54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4.25" customHeight="1" x14ac:dyDescent="0.3">
      <c r="A395" s="73"/>
      <c r="B395" s="74"/>
      <c r="C395" s="123"/>
      <c r="D395" s="10"/>
      <c r="E395" s="29"/>
      <c r="F395" s="29"/>
      <c r="G395" s="54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4.25" customHeight="1" x14ac:dyDescent="0.3">
      <c r="A396" s="73"/>
      <c r="B396" s="74"/>
      <c r="C396" s="123"/>
      <c r="D396" s="10"/>
      <c r="E396" s="29"/>
      <c r="F396" s="29"/>
      <c r="G396" s="54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4.25" customHeight="1" x14ac:dyDescent="0.3">
      <c r="A397" s="73"/>
      <c r="B397" s="74"/>
      <c r="C397" s="123"/>
      <c r="D397" s="10"/>
      <c r="E397" s="29"/>
      <c r="F397" s="29"/>
      <c r="G397" s="54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4.25" customHeight="1" x14ac:dyDescent="0.3">
      <c r="A398" s="73"/>
      <c r="B398" s="74"/>
      <c r="C398" s="123"/>
      <c r="D398" s="10"/>
      <c r="E398" s="29"/>
      <c r="F398" s="29"/>
      <c r="G398" s="54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4.25" customHeight="1" x14ac:dyDescent="0.3">
      <c r="A399" s="73"/>
      <c r="B399" s="74"/>
      <c r="C399" s="123"/>
      <c r="D399" s="10"/>
      <c r="E399" s="29"/>
      <c r="F399" s="29"/>
      <c r="G399" s="54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4.25" customHeight="1" x14ac:dyDescent="0.3">
      <c r="A400" s="73"/>
      <c r="B400" s="74"/>
      <c r="C400" s="123"/>
      <c r="D400" s="10"/>
      <c r="E400" s="29"/>
      <c r="F400" s="29"/>
      <c r="G400" s="54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4.25" customHeight="1" x14ac:dyDescent="0.3">
      <c r="A401" s="73"/>
      <c r="B401" s="74"/>
      <c r="C401" s="123"/>
      <c r="D401" s="10"/>
      <c r="E401" s="29"/>
      <c r="F401" s="29"/>
      <c r="G401" s="54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4.25" customHeight="1" x14ac:dyDescent="0.3">
      <c r="A402" s="73"/>
      <c r="B402" s="74"/>
      <c r="C402" s="123"/>
      <c r="D402" s="10"/>
      <c r="E402" s="29"/>
      <c r="F402" s="29"/>
      <c r="G402" s="54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4.25" customHeight="1" x14ac:dyDescent="0.3">
      <c r="A403" s="73"/>
      <c r="B403" s="74"/>
      <c r="C403" s="123"/>
      <c r="D403" s="10"/>
      <c r="E403" s="29"/>
      <c r="F403" s="29"/>
      <c r="G403" s="54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4.25" customHeight="1" x14ac:dyDescent="0.3">
      <c r="A404" s="73"/>
      <c r="B404" s="74"/>
      <c r="C404" s="123"/>
      <c r="D404" s="10"/>
      <c r="E404" s="29"/>
      <c r="F404" s="29"/>
      <c r="G404" s="54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4.25" customHeight="1" x14ac:dyDescent="0.3">
      <c r="A405" s="73"/>
      <c r="B405" s="74"/>
      <c r="C405" s="123"/>
      <c r="D405" s="10"/>
      <c r="E405" s="29"/>
      <c r="F405" s="29"/>
      <c r="G405" s="54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4.25" customHeight="1" x14ac:dyDescent="0.3">
      <c r="A406" s="73"/>
      <c r="B406" s="74"/>
      <c r="C406" s="123"/>
      <c r="D406" s="10"/>
      <c r="E406" s="29"/>
      <c r="F406" s="29"/>
      <c r="G406" s="54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4.25" customHeight="1" x14ac:dyDescent="0.3">
      <c r="A407" s="73"/>
      <c r="B407" s="74"/>
      <c r="C407" s="123"/>
      <c r="D407" s="10"/>
      <c r="E407" s="29"/>
      <c r="F407" s="29"/>
      <c r="G407" s="54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4.25" customHeight="1" x14ac:dyDescent="0.3">
      <c r="A408" s="73"/>
      <c r="B408" s="74"/>
      <c r="C408" s="123"/>
      <c r="D408" s="10"/>
      <c r="E408" s="29"/>
      <c r="F408" s="29"/>
      <c r="G408" s="54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4.25" customHeight="1" x14ac:dyDescent="0.3">
      <c r="A409" s="73"/>
      <c r="B409" s="74"/>
      <c r="C409" s="123"/>
      <c r="D409" s="10"/>
      <c r="E409" s="29"/>
      <c r="F409" s="29"/>
      <c r="G409" s="54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4.25" customHeight="1" x14ac:dyDescent="0.3">
      <c r="A410" s="73"/>
      <c r="B410" s="74"/>
      <c r="C410" s="123"/>
      <c r="D410" s="10"/>
      <c r="E410" s="29"/>
      <c r="F410" s="29"/>
      <c r="G410" s="54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4.25" customHeight="1" x14ac:dyDescent="0.3">
      <c r="A411" s="73"/>
      <c r="B411" s="74"/>
      <c r="C411" s="123"/>
      <c r="D411" s="10"/>
      <c r="E411" s="29"/>
      <c r="F411" s="29"/>
      <c r="G411" s="54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4.25" customHeight="1" x14ac:dyDescent="0.3">
      <c r="A412" s="73"/>
      <c r="B412" s="74"/>
      <c r="C412" s="123"/>
      <c r="D412" s="10"/>
      <c r="E412" s="29"/>
      <c r="F412" s="29"/>
      <c r="G412" s="54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4.25" customHeight="1" x14ac:dyDescent="0.3">
      <c r="A413" s="73"/>
      <c r="B413" s="74"/>
      <c r="C413" s="123"/>
      <c r="D413" s="10"/>
      <c r="E413" s="29"/>
      <c r="F413" s="29"/>
      <c r="G413" s="54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4.25" customHeight="1" x14ac:dyDescent="0.3">
      <c r="A414" s="73"/>
      <c r="B414" s="74"/>
      <c r="C414" s="123"/>
      <c r="D414" s="10"/>
      <c r="E414" s="29"/>
      <c r="F414" s="29"/>
      <c r="G414" s="54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4.25" customHeight="1" x14ac:dyDescent="0.3">
      <c r="A415" s="73"/>
      <c r="B415" s="74"/>
      <c r="C415" s="123"/>
      <c r="D415" s="10"/>
      <c r="E415" s="29"/>
      <c r="F415" s="29"/>
      <c r="G415" s="54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4.25" customHeight="1" x14ac:dyDescent="0.3">
      <c r="A416" s="73"/>
      <c r="B416" s="74"/>
      <c r="C416" s="123"/>
      <c r="D416" s="10"/>
      <c r="E416" s="29"/>
      <c r="F416" s="29"/>
      <c r="G416" s="54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4.25" customHeight="1" x14ac:dyDescent="0.3">
      <c r="A417" s="73"/>
      <c r="B417" s="74"/>
      <c r="C417" s="123"/>
      <c r="D417" s="10"/>
      <c r="E417" s="29"/>
      <c r="F417" s="29"/>
      <c r="G417" s="54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4.25" customHeight="1" x14ac:dyDescent="0.3">
      <c r="A418" s="73"/>
      <c r="B418" s="74"/>
      <c r="C418" s="123"/>
      <c r="D418" s="10"/>
      <c r="E418" s="29"/>
      <c r="F418" s="29"/>
      <c r="G418" s="54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4.25" customHeight="1" x14ac:dyDescent="0.3">
      <c r="A419" s="73"/>
      <c r="B419" s="74"/>
      <c r="C419" s="123"/>
      <c r="D419" s="10"/>
      <c r="E419" s="29"/>
      <c r="F419" s="29"/>
      <c r="G419" s="54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4.25" customHeight="1" x14ac:dyDescent="0.3">
      <c r="A420" s="73"/>
      <c r="B420" s="74"/>
      <c r="C420" s="123"/>
      <c r="D420" s="10"/>
      <c r="E420" s="29"/>
      <c r="F420" s="29"/>
      <c r="G420" s="54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4.25" customHeight="1" x14ac:dyDescent="0.3">
      <c r="A421" s="73"/>
      <c r="B421" s="74"/>
      <c r="C421" s="123"/>
      <c r="D421" s="10"/>
      <c r="E421" s="29"/>
      <c r="F421" s="29"/>
      <c r="G421" s="54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4.25" customHeight="1" x14ac:dyDescent="0.3">
      <c r="A422" s="73"/>
      <c r="B422" s="74"/>
      <c r="C422" s="123"/>
      <c r="D422" s="10"/>
      <c r="E422" s="29"/>
      <c r="F422" s="29"/>
      <c r="G422" s="54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4.25" customHeight="1" x14ac:dyDescent="0.3">
      <c r="A423" s="73"/>
      <c r="B423" s="74"/>
      <c r="C423" s="123"/>
      <c r="D423" s="10"/>
      <c r="E423" s="29"/>
      <c r="F423" s="29"/>
      <c r="G423" s="54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4.25" customHeight="1" x14ac:dyDescent="0.3">
      <c r="A424" s="73"/>
      <c r="B424" s="74"/>
      <c r="C424" s="123"/>
      <c r="D424" s="10"/>
      <c r="E424" s="29"/>
      <c r="F424" s="29"/>
      <c r="G424" s="54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4.25" customHeight="1" x14ac:dyDescent="0.3">
      <c r="A425" s="73"/>
      <c r="B425" s="74"/>
      <c r="C425" s="123"/>
      <c r="D425" s="10"/>
      <c r="E425" s="29"/>
      <c r="F425" s="29"/>
      <c r="G425" s="54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4.25" customHeight="1" x14ac:dyDescent="0.3">
      <c r="A426" s="73"/>
      <c r="B426" s="74"/>
      <c r="C426" s="123"/>
      <c r="D426" s="10"/>
      <c r="E426" s="29"/>
      <c r="F426" s="29"/>
      <c r="G426" s="54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4.25" customHeight="1" x14ac:dyDescent="0.3">
      <c r="A427" s="73"/>
      <c r="B427" s="74"/>
      <c r="C427" s="123"/>
      <c r="D427" s="10"/>
      <c r="E427" s="29"/>
      <c r="F427" s="29"/>
      <c r="G427" s="54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4.25" customHeight="1" x14ac:dyDescent="0.3">
      <c r="A428" s="73"/>
      <c r="B428" s="74"/>
      <c r="C428" s="123"/>
      <c r="D428" s="10"/>
      <c r="E428" s="29"/>
      <c r="F428" s="29"/>
      <c r="G428" s="54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4.25" customHeight="1" x14ac:dyDescent="0.3">
      <c r="A429" s="73"/>
      <c r="B429" s="74"/>
      <c r="C429" s="123"/>
      <c r="D429" s="10"/>
      <c r="E429" s="29"/>
      <c r="F429" s="29"/>
      <c r="G429" s="54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4.25" customHeight="1" x14ac:dyDescent="0.3">
      <c r="A430" s="73"/>
      <c r="B430" s="74"/>
      <c r="C430" s="123"/>
      <c r="D430" s="10"/>
      <c r="E430" s="29"/>
      <c r="F430" s="29"/>
      <c r="G430" s="54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4.25" customHeight="1" x14ac:dyDescent="0.3">
      <c r="A431" s="73"/>
      <c r="B431" s="74"/>
      <c r="C431" s="123"/>
      <c r="D431" s="10"/>
      <c r="E431" s="29"/>
      <c r="F431" s="29"/>
      <c r="G431" s="54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4.25" customHeight="1" x14ac:dyDescent="0.3">
      <c r="A432" s="73"/>
      <c r="B432" s="74"/>
      <c r="C432" s="123"/>
      <c r="D432" s="10"/>
      <c r="E432" s="29"/>
      <c r="F432" s="29"/>
      <c r="G432" s="54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4.25" customHeight="1" x14ac:dyDescent="0.3">
      <c r="A433" s="73"/>
      <c r="B433" s="74"/>
      <c r="C433" s="123"/>
      <c r="D433" s="10"/>
      <c r="E433" s="29"/>
      <c r="F433" s="29"/>
      <c r="G433" s="54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4.25" customHeight="1" x14ac:dyDescent="0.3">
      <c r="A434" s="73"/>
      <c r="B434" s="74"/>
      <c r="C434" s="123"/>
      <c r="D434" s="10"/>
      <c r="E434" s="29"/>
      <c r="F434" s="29"/>
      <c r="G434" s="54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4.25" customHeight="1" x14ac:dyDescent="0.3">
      <c r="A435" s="73"/>
      <c r="B435" s="74"/>
      <c r="C435" s="123"/>
      <c r="D435" s="10"/>
      <c r="E435" s="29"/>
      <c r="F435" s="29"/>
      <c r="G435" s="54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4.25" customHeight="1" x14ac:dyDescent="0.3">
      <c r="A436" s="73"/>
      <c r="B436" s="74"/>
      <c r="C436" s="123"/>
      <c r="D436" s="10"/>
      <c r="E436" s="29"/>
      <c r="F436" s="29"/>
      <c r="G436" s="54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4.25" customHeight="1" x14ac:dyDescent="0.3">
      <c r="A437" s="73"/>
      <c r="B437" s="74"/>
      <c r="C437" s="123"/>
      <c r="D437" s="10"/>
      <c r="E437" s="29"/>
      <c r="F437" s="29"/>
      <c r="G437" s="54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4.25" customHeight="1" x14ac:dyDescent="0.3">
      <c r="A438" s="73"/>
      <c r="B438" s="74"/>
      <c r="C438" s="123"/>
      <c r="D438" s="10"/>
      <c r="E438" s="29"/>
      <c r="F438" s="29"/>
      <c r="G438" s="54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4.25" customHeight="1" x14ac:dyDescent="0.3">
      <c r="A439" s="73"/>
      <c r="B439" s="74"/>
      <c r="C439" s="123"/>
      <c r="D439" s="10"/>
      <c r="E439" s="29"/>
      <c r="F439" s="29"/>
      <c r="G439" s="54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4.25" customHeight="1" x14ac:dyDescent="0.3">
      <c r="A440" s="73"/>
      <c r="B440" s="74"/>
      <c r="C440" s="123"/>
      <c r="D440" s="10"/>
      <c r="E440" s="29"/>
      <c r="F440" s="29"/>
      <c r="G440" s="54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4.25" customHeight="1" x14ac:dyDescent="0.3">
      <c r="A441" s="73"/>
      <c r="B441" s="74"/>
      <c r="C441" s="123"/>
      <c r="D441" s="10"/>
      <c r="E441" s="29"/>
      <c r="F441" s="29"/>
      <c r="G441" s="54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4.25" customHeight="1" x14ac:dyDescent="0.3">
      <c r="A442" s="73"/>
      <c r="B442" s="74"/>
      <c r="C442" s="123"/>
      <c r="D442" s="10"/>
      <c r="E442" s="29"/>
      <c r="F442" s="29"/>
      <c r="G442" s="54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4.25" customHeight="1" x14ac:dyDescent="0.3">
      <c r="A443" s="73"/>
      <c r="B443" s="74"/>
      <c r="C443" s="123"/>
      <c r="D443" s="10"/>
      <c r="E443" s="29"/>
      <c r="F443" s="29"/>
      <c r="G443" s="54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4.25" customHeight="1" x14ac:dyDescent="0.3">
      <c r="A444" s="73"/>
      <c r="B444" s="74"/>
      <c r="C444" s="123"/>
      <c r="D444" s="10"/>
      <c r="E444" s="29"/>
      <c r="F444" s="29"/>
      <c r="G444" s="54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4.25" customHeight="1" x14ac:dyDescent="0.3">
      <c r="A445" s="73"/>
      <c r="B445" s="74"/>
      <c r="C445" s="123"/>
      <c r="D445" s="10"/>
      <c r="E445" s="29"/>
      <c r="F445" s="29"/>
      <c r="G445" s="54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4.25" customHeight="1" x14ac:dyDescent="0.3">
      <c r="A446" s="73"/>
      <c r="B446" s="74"/>
      <c r="C446" s="123"/>
      <c r="D446" s="10"/>
      <c r="E446" s="29"/>
      <c r="F446" s="29"/>
      <c r="G446" s="54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4.25" customHeight="1" x14ac:dyDescent="0.3">
      <c r="A447" s="73"/>
      <c r="B447" s="74"/>
      <c r="C447" s="123"/>
      <c r="D447" s="10"/>
      <c r="E447" s="29"/>
      <c r="F447" s="29"/>
      <c r="G447" s="54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4.25" customHeight="1" x14ac:dyDescent="0.3">
      <c r="A448" s="73"/>
      <c r="B448" s="74"/>
      <c r="C448" s="123"/>
      <c r="D448" s="10"/>
      <c r="E448" s="29"/>
      <c r="F448" s="29"/>
      <c r="G448" s="54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4.25" customHeight="1" x14ac:dyDescent="0.3">
      <c r="A449" s="73"/>
      <c r="B449" s="74"/>
      <c r="C449" s="123"/>
      <c r="D449" s="10"/>
      <c r="E449" s="29"/>
      <c r="F449" s="29"/>
      <c r="G449" s="54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4.25" customHeight="1" x14ac:dyDescent="0.3">
      <c r="A450" s="73"/>
      <c r="B450" s="74"/>
      <c r="C450" s="123"/>
      <c r="D450" s="10"/>
      <c r="E450" s="29"/>
      <c r="F450" s="29"/>
      <c r="G450" s="54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4.25" customHeight="1" x14ac:dyDescent="0.3">
      <c r="A451" s="73"/>
      <c r="B451" s="74"/>
      <c r="C451" s="123"/>
      <c r="D451" s="10"/>
      <c r="E451" s="29"/>
      <c r="F451" s="29"/>
      <c r="G451" s="54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4.25" customHeight="1" x14ac:dyDescent="0.3">
      <c r="A452" s="73"/>
      <c r="B452" s="74"/>
      <c r="C452" s="123"/>
      <c r="D452" s="10"/>
      <c r="E452" s="29"/>
      <c r="F452" s="29"/>
      <c r="G452" s="54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4.25" customHeight="1" x14ac:dyDescent="0.3">
      <c r="A453" s="73"/>
      <c r="B453" s="74"/>
      <c r="C453" s="123"/>
      <c r="D453" s="10"/>
      <c r="E453" s="29"/>
      <c r="F453" s="29"/>
      <c r="G453" s="54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4.25" customHeight="1" x14ac:dyDescent="0.3">
      <c r="A454" s="73"/>
      <c r="B454" s="74"/>
      <c r="C454" s="123"/>
      <c r="D454" s="10"/>
      <c r="E454" s="29"/>
      <c r="F454" s="29"/>
      <c r="G454" s="54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4.25" customHeight="1" x14ac:dyDescent="0.3">
      <c r="A455" s="73"/>
      <c r="B455" s="74"/>
      <c r="C455" s="123"/>
      <c r="D455" s="10"/>
      <c r="E455" s="29"/>
      <c r="F455" s="29"/>
      <c r="G455" s="54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4.25" customHeight="1" x14ac:dyDescent="0.3">
      <c r="A456" s="73"/>
      <c r="B456" s="74"/>
      <c r="C456" s="123"/>
      <c r="D456" s="10"/>
      <c r="E456" s="29"/>
      <c r="F456" s="29"/>
      <c r="G456" s="54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4.25" customHeight="1" x14ac:dyDescent="0.3">
      <c r="A457" s="73"/>
      <c r="B457" s="74"/>
      <c r="C457" s="123"/>
      <c r="D457" s="10"/>
      <c r="E457" s="29"/>
      <c r="F457" s="29"/>
      <c r="G457" s="54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4.25" customHeight="1" x14ac:dyDescent="0.3">
      <c r="A458" s="73"/>
      <c r="B458" s="74"/>
      <c r="C458" s="123"/>
      <c r="D458" s="10"/>
      <c r="E458" s="29"/>
      <c r="F458" s="29"/>
      <c r="G458" s="54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4.25" customHeight="1" x14ac:dyDescent="0.3">
      <c r="A459" s="73"/>
      <c r="B459" s="74"/>
      <c r="C459" s="123"/>
      <c r="D459" s="10"/>
      <c r="E459" s="29"/>
      <c r="F459" s="29"/>
      <c r="G459" s="54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4.25" customHeight="1" x14ac:dyDescent="0.3">
      <c r="A460" s="73"/>
      <c r="B460" s="74"/>
      <c r="C460" s="123"/>
      <c r="D460" s="10"/>
      <c r="E460" s="29"/>
      <c r="F460" s="29"/>
      <c r="G460" s="54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4.25" customHeight="1" x14ac:dyDescent="0.3">
      <c r="A461" s="73"/>
      <c r="B461" s="74"/>
      <c r="C461" s="123"/>
      <c r="D461" s="10"/>
      <c r="E461" s="29"/>
      <c r="F461" s="29"/>
      <c r="G461" s="54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4.25" customHeight="1" x14ac:dyDescent="0.3">
      <c r="A462" s="73"/>
      <c r="B462" s="74"/>
      <c r="C462" s="123"/>
      <c r="D462" s="10"/>
      <c r="E462" s="29"/>
      <c r="F462" s="29"/>
      <c r="G462" s="54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4.25" customHeight="1" x14ac:dyDescent="0.3">
      <c r="A463" s="73"/>
      <c r="B463" s="74"/>
      <c r="C463" s="123"/>
      <c r="D463" s="10"/>
      <c r="E463" s="29"/>
      <c r="F463" s="29"/>
      <c r="G463" s="54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4.25" customHeight="1" x14ac:dyDescent="0.3">
      <c r="A464" s="73"/>
      <c r="B464" s="74"/>
      <c r="C464" s="123"/>
      <c r="D464" s="10"/>
      <c r="E464" s="29"/>
      <c r="F464" s="29"/>
      <c r="G464" s="54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4.25" customHeight="1" x14ac:dyDescent="0.3">
      <c r="A465" s="73"/>
      <c r="B465" s="74"/>
      <c r="C465" s="123"/>
      <c r="D465" s="10"/>
      <c r="E465" s="29"/>
      <c r="F465" s="29"/>
      <c r="G465" s="54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4.25" customHeight="1" x14ac:dyDescent="0.3">
      <c r="A466" s="73"/>
      <c r="B466" s="74"/>
      <c r="C466" s="123"/>
      <c r="D466" s="10"/>
      <c r="E466" s="29"/>
      <c r="F466" s="29"/>
      <c r="G466" s="54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4.25" customHeight="1" x14ac:dyDescent="0.3">
      <c r="A467" s="73"/>
      <c r="B467" s="74"/>
      <c r="C467" s="123"/>
      <c r="D467" s="10"/>
      <c r="E467" s="29"/>
      <c r="F467" s="29"/>
      <c r="G467" s="54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4.25" customHeight="1" x14ac:dyDescent="0.3">
      <c r="A468" s="73"/>
      <c r="B468" s="74"/>
      <c r="C468" s="123"/>
      <c r="D468" s="10"/>
      <c r="E468" s="29"/>
      <c r="F468" s="29"/>
      <c r="G468" s="54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4.25" customHeight="1" x14ac:dyDescent="0.3">
      <c r="A469" s="73"/>
      <c r="B469" s="74"/>
      <c r="C469" s="123"/>
      <c r="D469" s="10"/>
      <c r="E469" s="29"/>
      <c r="F469" s="29"/>
      <c r="G469" s="54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4.25" customHeight="1" x14ac:dyDescent="0.3">
      <c r="A470" s="73"/>
      <c r="B470" s="74"/>
      <c r="C470" s="123"/>
      <c r="D470" s="10"/>
      <c r="E470" s="29"/>
      <c r="F470" s="29"/>
      <c r="G470" s="54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4.25" customHeight="1" x14ac:dyDescent="0.3">
      <c r="A471" s="73"/>
      <c r="B471" s="74"/>
      <c r="C471" s="123"/>
      <c r="D471" s="10"/>
      <c r="E471" s="29"/>
      <c r="F471" s="29"/>
      <c r="G471" s="54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4.25" customHeight="1" x14ac:dyDescent="0.3">
      <c r="A472" s="73"/>
      <c r="B472" s="74"/>
      <c r="C472" s="123"/>
      <c r="D472" s="10"/>
      <c r="E472" s="29"/>
      <c r="F472" s="29"/>
      <c r="G472" s="54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4.25" customHeight="1" x14ac:dyDescent="0.3">
      <c r="A473" s="73"/>
      <c r="B473" s="74"/>
      <c r="C473" s="123"/>
      <c r="D473" s="10"/>
      <c r="E473" s="29"/>
      <c r="F473" s="29"/>
      <c r="G473" s="54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4.25" customHeight="1" x14ac:dyDescent="0.3">
      <c r="A474" s="73"/>
      <c r="B474" s="74"/>
      <c r="C474" s="123"/>
      <c r="D474" s="10"/>
      <c r="E474" s="29"/>
      <c r="F474" s="29"/>
      <c r="G474" s="54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4.25" customHeight="1" x14ac:dyDescent="0.3">
      <c r="A475" s="73"/>
      <c r="B475" s="74"/>
      <c r="C475" s="123"/>
      <c r="D475" s="10"/>
      <c r="E475" s="29"/>
      <c r="F475" s="29"/>
      <c r="G475" s="54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4.25" customHeight="1" x14ac:dyDescent="0.3">
      <c r="A476" s="73"/>
      <c r="B476" s="74"/>
      <c r="C476" s="123"/>
      <c r="D476" s="10"/>
      <c r="E476" s="29"/>
      <c r="F476" s="29"/>
      <c r="G476" s="54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4.25" customHeight="1" x14ac:dyDescent="0.3">
      <c r="A477" s="73"/>
      <c r="B477" s="74"/>
      <c r="C477" s="123"/>
      <c r="D477" s="10"/>
      <c r="E477" s="29"/>
      <c r="F477" s="29"/>
      <c r="G477" s="54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4.25" customHeight="1" x14ac:dyDescent="0.3">
      <c r="A478" s="73"/>
      <c r="B478" s="74"/>
      <c r="C478" s="123"/>
      <c r="D478" s="10"/>
      <c r="E478" s="29"/>
      <c r="F478" s="29"/>
      <c r="G478" s="54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4.25" customHeight="1" x14ac:dyDescent="0.3">
      <c r="A479" s="73"/>
      <c r="B479" s="74"/>
      <c r="C479" s="123"/>
      <c r="D479" s="10"/>
      <c r="E479" s="29"/>
      <c r="F479" s="29"/>
      <c r="G479" s="54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4.25" customHeight="1" x14ac:dyDescent="0.3">
      <c r="A480" s="73"/>
      <c r="B480" s="74"/>
      <c r="C480" s="123"/>
      <c r="D480" s="10"/>
      <c r="E480" s="29"/>
      <c r="F480" s="29"/>
      <c r="G480" s="54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4.25" customHeight="1" x14ac:dyDescent="0.3">
      <c r="A481" s="73"/>
      <c r="B481" s="74"/>
      <c r="C481" s="123"/>
      <c r="D481" s="10"/>
      <c r="E481" s="29"/>
      <c r="F481" s="29"/>
      <c r="G481" s="54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4.25" customHeight="1" x14ac:dyDescent="0.3">
      <c r="A482" s="73"/>
      <c r="B482" s="74"/>
      <c r="C482" s="123"/>
      <c r="D482" s="10"/>
      <c r="E482" s="29"/>
      <c r="F482" s="29"/>
      <c r="G482" s="54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4.25" customHeight="1" x14ac:dyDescent="0.3">
      <c r="A483" s="73"/>
      <c r="B483" s="74"/>
      <c r="C483" s="123"/>
      <c r="D483" s="10"/>
      <c r="E483" s="29"/>
      <c r="F483" s="29"/>
      <c r="G483" s="54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4.25" customHeight="1" x14ac:dyDescent="0.3">
      <c r="A484" s="73"/>
      <c r="B484" s="74"/>
      <c r="C484" s="123"/>
      <c r="D484" s="10"/>
      <c r="E484" s="29"/>
      <c r="F484" s="29"/>
      <c r="G484" s="54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4.25" customHeight="1" x14ac:dyDescent="0.3">
      <c r="A485" s="73"/>
      <c r="B485" s="74"/>
      <c r="C485" s="123"/>
      <c r="D485" s="10"/>
      <c r="E485" s="29"/>
      <c r="F485" s="29"/>
      <c r="G485" s="54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4.25" customHeight="1" x14ac:dyDescent="0.3">
      <c r="A486" s="73"/>
      <c r="B486" s="74"/>
      <c r="C486" s="123"/>
      <c r="D486" s="10"/>
      <c r="E486" s="29"/>
      <c r="F486" s="29"/>
      <c r="G486" s="54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4.25" customHeight="1" x14ac:dyDescent="0.3">
      <c r="A487" s="73"/>
      <c r="B487" s="74"/>
      <c r="C487" s="123"/>
      <c r="D487" s="10"/>
      <c r="E487" s="29"/>
      <c r="F487" s="29"/>
      <c r="G487" s="54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4.25" customHeight="1" x14ac:dyDescent="0.3">
      <c r="A488" s="73"/>
      <c r="B488" s="74"/>
      <c r="C488" s="123"/>
      <c r="D488" s="10"/>
      <c r="E488" s="29"/>
      <c r="F488" s="29"/>
      <c r="G488" s="54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4.25" customHeight="1" x14ac:dyDescent="0.3">
      <c r="A489" s="73"/>
      <c r="B489" s="74"/>
      <c r="C489" s="123"/>
      <c r="D489" s="10"/>
      <c r="E489" s="29"/>
      <c r="F489" s="29"/>
      <c r="G489" s="54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4.25" customHeight="1" x14ac:dyDescent="0.3">
      <c r="A490" s="73"/>
      <c r="B490" s="74"/>
      <c r="C490" s="123"/>
      <c r="D490" s="10"/>
      <c r="E490" s="29"/>
      <c r="F490" s="29"/>
      <c r="G490" s="54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 x14ac:dyDescent="0.3">
      <c r="A491" s="73"/>
      <c r="B491" s="74"/>
      <c r="C491" s="123"/>
      <c r="D491" s="10"/>
      <c r="E491" s="29"/>
      <c r="F491" s="29"/>
      <c r="G491" s="54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4.25" customHeight="1" x14ac:dyDescent="0.3">
      <c r="A492" s="73"/>
      <c r="B492" s="74"/>
      <c r="C492" s="123"/>
      <c r="D492" s="10"/>
      <c r="E492" s="29"/>
      <c r="F492" s="29"/>
      <c r="G492" s="54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4.25" customHeight="1" x14ac:dyDescent="0.3">
      <c r="A493" s="73"/>
      <c r="B493" s="74"/>
      <c r="C493" s="123"/>
      <c r="D493" s="10"/>
      <c r="E493" s="29"/>
      <c r="F493" s="29"/>
      <c r="G493" s="54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4.25" customHeight="1" x14ac:dyDescent="0.3">
      <c r="A494" s="73"/>
      <c r="B494" s="74"/>
      <c r="C494" s="123"/>
      <c r="D494" s="10"/>
      <c r="E494" s="29"/>
      <c r="F494" s="29"/>
      <c r="G494" s="54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4.25" customHeight="1" x14ac:dyDescent="0.3">
      <c r="A495" s="73"/>
      <c r="B495" s="74"/>
      <c r="C495" s="123"/>
      <c r="D495" s="10"/>
      <c r="E495" s="29"/>
      <c r="F495" s="29"/>
      <c r="G495" s="54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4.25" customHeight="1" x14ac:dyDescent="0.3">
      <c r="A496" s="73"/>
      <c r="B496" s="74"/>
      <c r="C496" s="123"/>
      <c r="D496" s="10"/>
      <c r="E496" s="29"/>
      <c r="F496" s="29"/>
      <c r="G496" s="54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4.25" customHeight="1" x14ac:dyDescent="0.3">
      <c r="A497" s="73"/>
      <c r="B497" s="74"/>
      <c r="C497" s="123"/>
      <c r="D497" s="10"/>
      <c r="E497" s="29"/>
      <c r="F497" s="29"/>
      <c r="G497" s="54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4.25" customHeight="1" x14ac:dyDescent="0.3">
      <c r="A498" s="73"/>
      <c r="B498" s="74"/>
      <c r="C498" s="123"/>
      <c r="D498" s="10"/>
      <c r="E498" s="29"/>
      <c r="F498" s="29"/>
      <c r="G498" s="54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4.25" customHeight="1" x14ac:dyDescent="0.3">
      <c r="A499" s="73"/>
      <c r="B499" s="74"/>
      <c r="C499" s="123"/>
      <c r="D499" s="10"/>
      <c r="E499" s="29"/>
      <c r="F499" s="29"/>
      <c r="G499" s="54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4.25" customHeight="1" x14ac:dyDescent="0.3">
      <c r="A500" s="73"/>
      <c r="B500" s="74"/>
      <c r="C500" s="123"/>
      <c r="D500" s="10"/>
      <c r="E500" s="29"/>
      <c r="F500" s="29"/>
      <c r="G500" s="54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4.25" customHeight="1" x14ac:dyDescent="0.3">
      <c r="A501" s="73"/>
      <c r="B501" s="74"/>
      <c r="C501" s="123"/>
      <c r="D501" s="10"/>
      <c r="E501" s="29"/>
      <c r="F501" s="29"/>
      <c r="G501" s="54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4.25" customHeight="1" x14ac:dyDescent="0.3">
      <c r="A502" s="73"/>
      <c r="B502" s="74"/>
      <c r="C502" s="123"/>
      <c r="D502" s="10"/>
      <c r="E502" s="29"/>
      <c r="F502" s="29"/>
      <c r="G502" s="54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4.25" customHeight="1" x14ac:dyDescent="0.3">
      <c r="A503" s="73"/>
      <c r="B503" s="74"/>
      <c r="C503" s="123"/>
      <c r="D503" s="10"/>
      <c r="E503" s="29"/>
      <c r="F503" s="29"/>
      <c r="G503" s="54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4.25" customHeight="1" x14ac:dyDescent="0.3">
      <c r="A504" s="73"/>
      <c r="B504" s="74"/>
      <c r="C504" s="123"/>
      <c r="D504" s="10"/>
      <c r="E504" s="29"/>
      <c r="F504" s="29"/>
      <c r="G504" s="54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4.25" customHeight="1" x14ac:dyDescent="0.3">
      <c r="A505" s="73"/>
      <c r="B505" s="74"/>
      <c r="C505" s="123"/>
      <c r="D505" s="10"/>
      <c r="E505" s="29"/>
      <c r="F505" s="29"/>
      <c r="G505" s="54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4.25" customHeight="1" x14ac:dyDescent="0.3">
      <c r="A506" s="73"/>
      <c r="B506" s="74"/>
      <c r="C506" s="123"/>
      <c r="D506" s="10"/>
      <c r="E506" s="29"/>
      <c r="F506" s="29"/>
      <c r="G506" s="54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4.25" customHeight="1" x14ac:dyDescent="0.3">
      <c r="A507" s="73"/>
      <c r="B507" s="74"/>
      <c r="C507" s="123"/>
      <c r="D507" s="10"/>
      <c r="E507" s="29"/>
      <c r="F507" s="29"/>
      <c r="G507" s="54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4.25" customHeight="1" x14ac:dyDescent="0.3">
      <c r="A508" s="73"/>
      <c r="B508" s="74"/>
      <c r="C508" s="123"/>
      <c r="D508" s="10"/>
      <c r="E508" s="29"/>
      <c r="F508" s="29"/>
      <c r="G508" s="54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4.25" customHeight="1" x14ac:dyDescent="0.3">
      <c r="A509" s="73"/>
      <c r="B509" s="74"/>
      <c r="C509" s="123"/>
      <c r="D509" s="10"/>
      <c r="E509" s="29"/>
      <c r="F509" s="29"/>
      <c r="G509" s="54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4.25" customHeight="1" x14ac:dyDescent="0.3">
      <c r="A510" s="73"/>
      <c r="B510" s="74"/>
      <c r="C510" s="123"/>
      <c r="D510" s="10"/>
      <c r="E510" s="29"/>
      <c r="F510" s="29"/>
      <c r="G510" s="54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4.25" customHeight="1" x14ac:dyDescent="0.3">
      <c r="A511" s="73"/>
      <c r="B511" s="74"/>
      <c r="C511" s="123"/>
      <c r="D511" s="10"/>
      <c r="E511" s="29"/>
      <c r="F511" s="29"/>
      <c r="G511" s="54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4.25" customHeight="1" x14ac:dyDescent="0.3">
      <c r="A512" s="73"/>
      <c r="B512" s="74"/>
      <c r="C512" s="123"/>
      <c r="D512" s="10"/>
      <c r="E512" s="29"/>
      <c r="F512" s="29"/>
      <c r="G512" s="54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4.25" customHeight="1" x14ac:dyDescent="0.3">
      <c r="A513" s="73"/>
      <c r="B513" s="74"/>
      <c r="C513" s="123"/>
      <c r="D513" s="10"/>
      <c r="E513" s="29"/>
      <c r="F513" s="29"/>
      <c r="G513" s="54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4.25" customHeight="1" x14ac:dyDescent="0.3">
      <c r="A514" s="73"/>
      <c r="B514" s="74"/>
      <c r="C514" s="123"/>
      <c r="D514" s="10"/>
      <c r="E514" s="29"/>
      <c r="F514" s="29"/>
      <c r="G514" s="54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4.25" customHeight="1" x14ac:dyDescent="0.3">
      <c r="A515" s="73"/>
      <c r="B515" s="74"/>
      <c r="C515" s="123"/>
      <c r="D515" s="10"/>
      <c r="E515" s="29"/>
      <c r="F515" s="29"/>
      <c r="G515" s="54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4.25" customHeight="1" x14ac:dyDescent="0.3">
      <c r="A516" s="73"/>
      <c r="B516" s="74"/>
      <c r="C516" s="123"/>
      <c r="D516" s="10"/>
      <c r="E516" s="29"/>
      <c r="F516" s="29"/>
      <c r="G516" s="54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4.25" customHeight="1" x14ac:dyDescent="0.3">
      <c r="A517" s="73"/>
      <c r="B517" s="74"/>
      <c r="C517" s="123"/>
      <c r="D517" s="10"/>
      <c r="E517" s="29"/>
      <c r="F517" s="29"/>
      <c r="G517" s="54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4.25" customHeight="1" x14ac:dyDescent="0.3">
      <c r="A518" s="73"/>
      <c r="B518" s="74"/>
      <c r="C518" s="123"/>
      <c r="D518" s="10"/>
      <c r="E518" s="29"/>
      <c r="F518" s="29"/>
      <c r="G518" s="54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4.25" customHeight="1" x14ac:dyDescent="0.3">
      <c r="A519" s="73"/>
      <c r="B519" s="74"/>
      <c r="C519" s="123"/>
      <c r="D519" s="10"/>
      <c r="E519" s="29"/>
      <c r="F519" s="29"/>
      <c r="G519" s="54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4.25" customHeight="1" x14ac:dyDescent="0.3">
      <c r="A520" s="73"/>
      <c r="B520" s="74"/>
      <c r="C520" s="123"/>
      <c r="D520" s="10"/>
      <c r="E520" s="29"/>
      <c r="F520" s="29"/>
      <c r="G520" s="54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4.25" customHeight="1" x14ac:dyDescent="0.3">
      <c r="A521" s="73"/>
      <c r="B521" s="74"/>
      <c r="C521" s="123"/>
      <c r="D521" s="10"/>
      <c r="E521" s="29"/>
      <c r="F521" s="29"/>
      <c r="G521" s="54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4.25" customHeight="1" x14ac:dyDescent="0.3">
      <c r="A522" s="73"/>
      <c r="B522" s="74"/>
      <c r="C522" s="123"/>
      <c r="D522" s="10"/>
      <c r="E522" s="29"/>
      <c r="F522" s="29"/>
      <c r="G522" s="54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4.25" customHeight="1" x14ac:dyDescent="0.3">
      <c r="A523" s="73"/>
      <c r="B523" s="74"/>
      <c r="C523" s="123"/>
      <c r="D523" s="10"/>
      <c r="E523" s="29"/>
      <c r="F523" s="29"/>
      <c r="G523" s="54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4.25" customHeight="1" x14ac:dyDescent="0.3">
      <c r="A524" s="73"/>
      <c r="B524" s="74"/>
      <c r="C524" s="123"/>
      <c r="D524" s="10"/>
      <c r="E524" s="29"/>
      <c r="F524" s="29"/>
      <c r="G524" s="54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4.25" customHeight="1" x14ac:dyDescent="0.3">
      <c r="A525" s="73"/>
      <c r="B525" s="74"/>
      <c r="C525" s="123"/>
      <c r="D525" s="10"/>
      <c r="E525" s="29"/>
      <c r="F525" s="29"/>
      <c r="G525" s="54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4.25" customHeight="1" x14ac:dyDescent="0.3">
      <c r="A526" s="73"/>
      <c r="B526" s="74"/>
      <c r="C526" s="123"/>
      <c r="D526" s="10"/>
      <c r="E526" s="29"/>
      <c r="F526" s="29"/>
      <c r="G526" s="54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4.25" customHeight="1" x14ac:dyDescent="0.3">
      <c r="A527" s="73"/>
      <c r="B527" s="74"/>
      <c r="C527" s="123"/>
      <c r="D527" s="10"/>
      <c r="E527" s="29"/>
      <c r="F527" s="29"/>
      <c r="G527" s="54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4.25" customHeight="1" x14ac:dyDescent="0.3">
      <c r="A528" s="73"/>
      <c r="B528" s="74"/>
      <c r="C528" s="123"/>
      <c r="D528" s="10"/>
      <c r="E528" s="29"/>
      <c r="F528" s="29"/>
      <c r="G528" s="54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4.25" customHeight="1" x14ac:dyDescent="0.3">
      <c r="A529" s="73"/>
      <c r="B529" s="74"/>
      <c r="C529" s="123"/>
      <c r="D529" s="10"/>
      <c r="E529" s="29"/>
      <c r="F529" s="29"/>
      <c r="G529" s="54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4.25" customHeight="1" x14ac:dyDescent="0.3">
      <c r="A530" s="73"/>
      <c r="B530" s="74"/>
      <c r="C530" s="123"/>
      <c r="D530" s="10"/>
      <c r="E530" s="29"/>
      <c r="F530" s="29"/>
      <c r="G530" s="54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4.25" customHeight="1" x14ac:dyDescent="0.3">
      <c r="A531" s="73"/>
      <c r="B531" s="74"/>
      <c r="C531" s="123"/>
      <c r="D531" s="10"/>
      <c r="E531" s="29"/>
      <c r="F531" s="29"/>
      <c r="G531" s="54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4.25" customHeight="1" x14ac:dyDescent="0.3">
      <c r="A532" s="73"/>
      <c r="B532" s="74"/>
      <c r="C532" s="123"/>
      <c r="D532" s="10"/>
      <c r="E532" s="29"/>
      <c r="F532" s="29"/>
      <c r="G532" s="54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4.25" customHeight="1" x14ac:dyDescent="0.3">
      <c r="A533" s="73"/>
      <c r="B533" s="74"/>
      <c r="C533" s="123"/>
      <c r="D533" s="10"/>
      <c r="E533" s="29"/>
      <c r="F533" s="29"/>
      <c r="G533" s="54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4.25" customHeight="1" x14ac:dyDescent="0.3">
      <c r="A534" s="73"/>
      <c r="B534" s="74"/>
      <c r="C534" s="123"/>
      <c r="D534" s="10"/>
      <c r="E534" s="29"/>
      <c r="F534" s="29"/>
      <c r="G534" s="54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4.25" customHeight="1" x14ac:dyDescent="0.3">
      <c r="A535" s="73"/>
      <c r="B535" s="74"/>
      <c r="C535" s="123"/>
      <c r="D535" s="10"/>
      <c r="E535" s="29"/>
      <c r="F535" s="29"/>
      <c r="G535" s="54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4.25" customHeight="1" x14ac:dyDescent="0.3">
      <c r="A536" s="73"/>
      <c r="B536" s="74"/>
      <c r="C536" s="123"/>
      <c r="D536" s="10"/>
      <c r="E536" s="29"/>
      <c r="F536" s="29"/>
      <c r="G536" s="54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4.25" customHeight="1" x14ac:dyDescent="0.3">
      <c r="A537" s="73"/>
      <c r="B537" s="74"/>
      <c r="C537" s="123"/>
      <c r="D537" s="10"/>
      <c r="E537" s="29"/>
      <c r="F537" s="29"/>
      <c r="G537" s="54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4.25" customHeight="1" x14ac:dyDescent="0.3">
      <c r="A538" s="73"/>
      <c r="B538" s="74"/>
      <c r="C538" s="123"/>
      <c r="D538" s="10"/>
      <c r="E538" s="29"/>
      <c r="F538" s="29"/>
      <c r="G538" s="54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4.25" customHeight="1" x14ac:dyDescent="0.3">
      <c r="A539" s="73"/>
      <c r="B539" s="74"/>
      <c r="C539" s="123"/>
      <c r="D539" s="10"/>
      <c r="E539" s="29"/>
      <c r="F539" s="29"/>
      <c r="G539" s="54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4.25" customHeight="1" x14ac:dyDescent="0.3">
      <c r="A540" s="73"/>
      <c r="B540" s="74"/>
      <c r="C540" s="123"/>
      <c r="D540" s="10"/>
      <c r="E540" s="29"/>
      <c r="F540" s="29"/>
      <c r="G540" s="54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4.25" customHeight="1" x14ac:dyDescent="0.3">
      <c r="A541" s="73"/>
      <c r="B541" s="74"/>
      <c r="C541" s="123"/>
      <c r="D541" s="10"/>
      <c r="E541" s="29"/>
      <c r="F541" s="29"/>
      <c r="G541" s="54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4.25" customHeight="1" x14ac:dyDescent="0.3">
      <c r="A542" s="73"/>
      <c r="B542" s="74"/>
      <c r="C542" s="123"/>
      <c r="D542" s="10"/>
      <c r="E542" s="29"/>
      <c r="F542" s="29"/>
      <c r="G542" s="54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4.25" customHeight="1" x14ac:dyDescent="0.3">
      <c r="A543" s="73"/>
      <c r="B543" s="74"/>
      <c r="C543" s="123"/>
      <c r="D543" s="10"/>
      <c r="E543" s="29"/>
      <c r="F543" s="29"/>
      <c r="G543" s="54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 customHeight="1" x14ac:dyDescent="0.3">
      <c r="A544" s="73"/>
      <c r="B544" s="74"/>
      <c r="C544" s="123"/>
      <c r="D544" s="10"/>
      <c r="E544" s="29"/>
      <c r="F544" s="29"/>
      <c r="G544" s="54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4.25" customHeight="1" x14ac:dyDescent="0.3">
      <c r="A545" s="73"/>
      <c r="B545" s="74"/>
      <c r="C545" s="123"/>
      <c r="D545" s="10"/>
      <c r="E545" s="29"/>
      <c r="F545" s="29"/>
      <c r="G545" s="54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4.25" customHeight="1" x14ac:dyDescent="0.3">
      <c r="A546" s="73"/>
      <c r="B546" s="74"/>
      <c r="C546" s="123"/>
      <c r="D546" s="10"/>
      <c r="E546" s="29"/>
      <c r="F546" s="29"/>
      <c r="G546" s="54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4.25" customHeight="1" x14ac:dyDescent="0.3">
      <c r="A547" s="73"/>
      <c r="B547" s="74"/>
      <c r="C547" s="123"/>
      <c r="D547" s="10"/>
      <c r="E547" s="29"/>
      <c r="F547" s="29"/>
      <c r="G547" s="54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4.25" customHeight="1" x14ac:dyDescent="0.3">
      <c r="A548" s="73"/>
      <c r="B548" s="74"/>
      <c r="C548" s="123"/>
      <c r="D548" s="10"/>
      <c r="E548" s="29"/>
      <c r="F548" s="29"/>
      <c r="G548" s="54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4.25" customHeight="1" x14ac:dyDescent="0.3">
      <c r="A549" s="73"/>
      <c r="B549" s="74"/>
      <c r="C549" s="123"/>
      <c r="D549" s="10"/>
      <c r="E549" s="29"/>
      <c r="F549" s="29"/>
      <c r="G549" s="54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4.25" customHeight="1" x14ac:dyDescent="0.3">
      <c r="A550" s="73"/>
      <c r="B550" s="74"/>
      <c r="C550" s="123"/>
      <c r="D550" s="10"/>
      <c r="E550" s="29"/>
      <c r="F550" s="29"/>
      <c r="G550" s="54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4.25" customHeight="1" x14ac:dyDescent="0.3">
      <c r="A551" s="73"/>
      <c r="B551" s="74"/>
      <c r="C551" s="123"/>
      <c r="D551" s="10"/>
      <c r="E551" s="29"/>
      <c r="F551" s="29"/>
      <c r="G551" s="54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4.25" customHeight="1" x14ac:dyDescent="0.3">
      <c r="A552" s="73"/>
      <c r="B552" s="74"/>
      <c r="C552" s="123"/>
      <c r="D552" s="10"/>
      <c r="E552" s="29"/>
      <c r="F552" s="29"/>
      <c r="G552" s="54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4.25" customHeight="1" x14ac:dyDescent="0.3">
      <c r="A553" s="73"/>
      <c r="B553" s="74"/>
      <c r="C553" s="123"/>
      <c r="D553" s="10"/>
      <c r="E553" s="29"/>
      <c r="F553" s="29"/>
      <c r="G553" s="54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4.25" customHeight="1" x14ac:dyDescent="0.3">
      <c r="A554" s="73"/>
      <c r="B554" s="74"/>
      <c r="C554" s="123"/>
      <c r="D554" s="10"/>
      <c r="E554" s="29"/>
      <c r="F554" s="29"/>
      <c r="G554" s="54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4.25" customHeight="1" x14ac:dyDescent="0.3">
      <c r="A555" s="73"/>
      <c r="B555" s="74"/>
      <c r="C555" s="123"/>
      <c r="D555" s="10"/>
      <c r="E555" s="29"/>
      <c r="F555" s="29"/>
      <c r="G555" s="54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4.25" customHeight="1" x14ac:dyDescent="0.3">
      <c r="A556" s="73"/>
      <c r="B556" s="74"/>
      <c r="C556" s="123"/>
      <c r="D556" s="10"/>
      <c r="E556" s="29"/>
      <c r="F556" s="29"/>
      <c r="G556" s="54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4.25" customHeight="1" x14ac:dyDescent="0.3">
      <c r="A557" s="73"/>
      <c r="B557" s="74"/>
      <c r="C557" s="123"/>
      <c r="D557" s="10"/>
      <c r="E557" s="29"/>
      <c r="F557" s="29"/>
      <c r="G557" s="54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4.25" customHeight="1" x14ac:dyDescent="0.3">
      <c r="A558" s="73"/>
      <c r="B558" s="74"/>
      <c r="C558" s="123"/>
      <c r="D558" s="10"/>
      <c r="E558" s="29"/>
      <c r="F558" s="29"/>
      <c r="G558" s="54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4.25" customHeight="1" x14ac:dyDescent="0.3">
      <c r="A559" s="73"/>
      <c r="B559" s="74"/>
      <c r="C559" s="123"/>
      <c r="D559" s="10"/>
      <c r="E559" s="29"/>
      <c r="F559" s="29"/>
      <c r="G559" s="54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4.25" customHeight="1" x14ac:dyDescent="0.3">
      <c r="A560" s="73"/>
      <c r="B560" s="74"/>
      <c r="C560" s="123"/>
      <c r="D560" s="10"/>
      <c r="E560" s="29"/>
      <c r="F560" s="29"/>
      <c r="G560" s="54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4.25" customHeight="1" x14ac:dyDescent="0.3">
      <c r="A561" s="73"/>
      <c r="B561" s="74"/>
      <c r="C561" s="123"/>
      <c r="D561" s="10"/>
      <c r="E561" s="29"/>
      <c r="F561" s="29"/>
      <c r="G561" s="54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4.25" customHeight="1" x14ac:dyDescent="0.3">
      <c r="A562" s="73"/>
      <c r="B562" s="74"/>
      <c r="C562" s="123"/>
      <c r="D562" s="10"/>
      <c r="E562" s="29"/>
      <c r="F562" s="29"/>
      <c r="G562" s="54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4.25" customHeight="1" x14ac:dyDescent="0.3">
      <c r="A563" s="73"/>
      <c r="B563" s="74"/>
      <c r="C563" s="123"/>
      <c r="D563" s="10"/>
      <c r="E563" s="29"/>
      <c r="F563" s="29"/>
      <c r="G563" s="54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4.25" customHeight="1" x14ac:dyDescent="0.3">
      <c r="A564" s="73"/>
      <c r="B564" s="74"/>
      <c r="C564" s="123"/>
      <c r="D564" s="10"/>
      <c r="E564" s="29"/>
      <c r="F564" s="29"/>
      <c r="G564" s="54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4.25" customHeight="1" x14ac:dyDescent="0.3">
      <c r="A565" s="73"/>
      <c r="B565" s="74"/>
      <c r="C565" s="123"/>
      <c r="D565" s="10"/>
      <c r="E565" s="29"/>
      <c r="F565" s="29"/>
      <c r="G565" s="54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4.25" customHeight="1" x14ac:dyDescent="0.3">
      <c r="A566" s="73"/>
      <c r="B566" s="74"/>
      <c r="C566" s="123"/>
      <c r="D566" s="10"/>
      <c r="E566" s="29"/>
      <c r="F566" s="29"/>
      <c r="G566" s="54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4.25" customHeight="1" x14ac:dyDescent="0.3">
      <c r="A567" s="73"/>
      <c r="B567" s="74"/>
      <c r="C567" s="123"/>
      <c r="D567" s="10"/>
      <c r="E567" s="29"/>
      <c r="F567" s="29"/>
      <c r="G567" s="54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4.25" customHeight="1" x14ac:dyDescent="0.3">
      <c r="A568" s="73"/>
      <c r="B568" s="74"/>
      <c r="C568" s="123"/>
      <c r="D568" s="10"/>
      <c r="E568" s="29"/>
      <c r="F568" s="29"/>
      <c r="G568" s="54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4.25" customHeight="1" x14ac:dyDescent="0.3">
      <c r="A569" s="73"/>
      <c r="B569" s="74"/>
      <c r="C569" s="123"/>
      <c r="D569" s="10"/>
      <c r="E569" s="29"/>
      <c r="F569" s="29"/>
      <c r="G569" s="54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4.25" customHeight="1" x14ac:dyDescent="0.3">
      <c r="A570" s="73"/>
      <c r="B570" s="74"/>
      <c r="C570" s="123"/>
      <c r="D570" s="10"/>
      <c r="E570" s="29"/>
      <c r="F570" s="29"/>
      <c r="G570" s="54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4.25" customHeight="1" x14ac:dyDescent="0.3">
      <c r="A571" s="73"/>
      <c r="B571" s="74"/>
      <c r="C571" s="123"/>
      <c r="D571" s="10"/>
      <c r="E571" s="29"/>
      <c r="F571" s="29"/>
      <c r="G571" s="54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4.25" customHeight="1" x14ac:dyDescent="0.3">
      <c r="A572" s="73"/>
      <c r="B572" s="74"/>
      <c r="C572" s="123"/>
      <c r="D572" s="10"/>
      <c r="E572" s="29"/>
      <c r="F572" s="29"/>
      <c r="G572" s="54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4.25" customHeight="1" x14ac:dyDescent="0.3">
      <c r="A573" s="73"/>
      <c r="B573" s="74"/>
      <c r="C573" s="123"/>
      <c r="D573" s="10"/>
      <c r="E573" s="29"/>
      <c r="F573" s="29"/>
      <c r="G573" s="54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4.25" customHeight="1" x14ac:dyDescent="0.3">
      <c r="A574" s="73"/>
      <c r="B574" s="74"/>
      <c r="C574" s="123"/>
      <c r="D574" s="10"/>
      <c r="E574" s="29"/>
      <c r="F574" s="29"/>
      <c r="G574" s="54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4.25" customHeight="1" x14ac:dyDescent="0.3">
      <c r="A575" s="73"/>
      <c r="B575" s="74"/>
      <c r="C575" s="123"/>
      <c r="D575" s="10"/>
      <c r="E575" s="29"/>
      <c r="F575" s="29"/>
      <c r="G575" s="54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4.25" customHeight="1" x14ac:dyDescent="0.3">
      <c r="A576" s="73"/>
      <c r="B576" s="74"/>
      <c r="C576" s="123"/>
      <c r="D576" s="10"/>
      <c r="E576" s="29"/>
      <c r="F576" s="29"/>
      <c r="G576" s="54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4.25" customHeight="1" x14ac:dyDescent="0.3">
      <c r="A577" s="73"/>
      <c r="B577" s="74"/>
      <c r="C577" s="123"/>
      <c r="D577" s="10"/>
      <c r="E577" s="29"/>
      <c r="F577" s="29"/>
      <c r="G577" s="54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4.25" customHeight="1" x14ac:dyDescent="0.3">
      <c r="A578" s="73"/>
      <c r="B578" s="74"/>
      <c r="C578" s="123"/>
      <c r="D578" s="10"/>
      <c r="E578" s="29"/>
      <c r="F578" s="29"/>
      <c r="G578" s="54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4.25" customHeight="1" x14ac:dyDescent="0.3">
      <c r="A579" s="73"/>
      <c r="B579" s="74"/>
      <c r="C579" s="123"/>
      <c r="D579" s="10"/>
      <c r="E579" s="29"/>
      <c r="F579" s="29"/>
      <c r="G579" s="54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4.25" customHeight="1" x14ac:dyDescent="0.3">
      <c r="A580" s="73"/>
      <c r="B580" s="74"/>
      <c r="C580" s="123"/>
      <c r="D580" s="10"/>
      <c r="E580" s="29"/>
      <c r="F580" s="29"/>
      <c r="G580" s="54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4.25" customHeight="1" x14ac:dyDescent="0.3">
      <c r="A581" s="73"/>
      <c r="B581" s="74"/>
      <c r="C581" s="123"/>
      <c r="D581" s="10"/>
      <c r="E581" s="29"/>
      <c r="F581" s="29"/>
      <c r="G581" s="54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4.25" customHeight="1" x14ac:dyDescent="0.3">
      <c r="A582" s="73"/>
      <c r="B582" s="74"/>
      <c r="C582" s="123"/>
      <c r="D582" s="10"/>
      <c r="E582" s="29"/>
      <c r="F582" s="29"/>
      <c r="G582" s="54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4.25" customHeight="1" x14ac:dyDescent="0.3">
      <c r="A583" s="73"/>
      <c r="B583" s="74"/>
      <c r="C583" s="123"/>
      <c r="D583" s="10"/>
      <c r="E583" s="29"/>
      <c r="F583" s="29"/>
      <c r="G583" s="54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4.25" customHeight="1" x14ac:dyDescent="0.3">
      <c r="A584" s="73"/>
      <c r="B584" s="74"/>
      <c r="C584" s="123"/>
      <c r="D584" s="10"/>
      <c r="E584" s="29"/>
      <c r="F584" s="29"/>
      <c r="G584" s="54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4.25" customHeight="1" x14ac:dyDescent="0.3">
      <c r="A585" s="73"/>
      <c r="B585" s="74"/>
      <c r="C585" s="123"/>
      <c r="D585" s="10"/>
      <c r="E585" s="29"/>
      <c r="F585" s="29"/>
      <c r="G585" s="54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4.25" customHeight="1" x14ac:dyDescent="0.3">
      <c r="A586" s="73"/>
      <c r="B586" s="74"/>
      <c r="C586" s="123"/>
      <c r="D586" s="10"/>
      <c r="E586" s="29"/>
      <c r="F586" s="29"/>
      <c r="G586" s="54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4.25" customHeight="1" x14ac:dyDescent="0.3">
      <c r="A587" s="73"/>
      <c r="B587" s="74"/>
      <c r="C587" s="123"/>
      <c r="D587" s="10"/>
      <c r="E587" s="29"/>
      <c r="F587" s="29"/>
      <c r="G587" s="54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4.25" customHeight="1" x14ac:dyDescent="0.3">
      <c r="A588" s="73"/>
      <c r="B588" s="74"/>
      <c r="C588" s="123"/>
      <c r="D588" s="10"/>
      <c r="E588" s="29"/>
      <c r="F588" s="29"/>
      <c r="G588" s="54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4.25" customHeight="1" x14ac:dyDescent="0.3">
      <c r="A589" s="73"/>
      <c r="B589" s="74"/>
      <c r="C589" s="123"/>
      <c r="D589" s="10"/>
      <c r="E589" s="29"/>
      <c r="F589" s="29"/>
      <c r="G589" s="54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4.25" customHeight="1" x14ac:dyDescent="0.3">
      <c r="A590" s="73"/>
      <c r="B590" s="74"/>
      <c r="C590" s="123"/>
      <c r="D590" s="10"/>
      <c r="E590" s="29"/>
      <c r="F590" s="29"/>
      <c r="G590" s="54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4.25" customHeight="1" x14ac:dyDescent="0.3">
      <c r="A591" s="73"/>
      <c r="B591" s="74"/>
      <c r="C591" s="123"/>
      <c r="D591" s="10"/>
      <c r="E591" s="29"/>
      <c r="F591" s="29"/>
      <c r="G591" s="54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4.25" customHeight="1" x14ac:dyDescent="0.3">
      <c r="A592" s="73"/>
      <c r="B592" s="74"/>
      <c r="C592" s="123"/>
      <c r="D592" s="10"/>
      <c r="E592" s="29"/>
      <c r="F592" s="29"/>
      <c r="G592" s="54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4.25" customHeight="1" x14ac:dyDescent="0.3">
      <c r="A593" s="73"/>
      <c r="B593" s="74"/>
      <c r="C593" s="123"/>
      <c r="D593" s="10"/>
      <c r="E593" s="29"/>
      <c r="F593" s="29"/>
      <c r="G593" s="54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4.25" customHeight="1" x14ac:dyDescent="0.3">
      <c r="A594" s="73"/>
      <c r="B594" s="74"/>
      <c r="C594" s="123"/>
      <c r="D594" s="10"/>
      <c r="E594" s="29"/>
      <c r="F594" s="29"/>
      <c r="G594" s="54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4.25" customHeight="1" x14ac:dyDescent="0.3">
      <c r="A595" s="73"/>
      <c r="B595" s="74"/>
      <c r="C595" s="123"/>
      <c r="D595" s="10"/>
      <c r="E595" s="29"/>
      <c r="F595" s="29"/>
      <c r="G595" s="54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4.25" customHeight="1" x14ac:dyDescent="0.3">
      <c r="A596" s="73"/>
      <c r="B596" s="74"/>
      <c r="C596" s="123"/>
      <c r="D596" s="10"/>
      <c r="E596" s="29"/>
      <c r="F596" s="29"/>
      <c r="G596" s="54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4.25" customHeight="1" x14ac:dyDescent="0.3">
      <c r="A597" s="73"/>
      <c r="B597" s="74"/>
      <c r="C597" s="123"/>
      <c r="D597" s="10"/>
      <c r="E597" s="29"/>
      <c r="F597" s="29"/>
      <c r="G597" s="54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4.25" customHeight="1" x14ac:dyDescent="0.3">
      <c r="A598" s="73"/>
      <c r="B598" s="74"/>
      <c r="C598" s="123"/>
      <c r="D598" s="10"/>
      <c r="E598" s="29"/>
      <c r="F598" s="29"/>
      <c r="G598" s="54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4.25" customHeight="1" x14ac:dyDescent="0.3">
      <c r="A599" s="73"/>
      <c r="B599" s="74"/>
      <c r="C599" s="123"/>
      <c r="D599" s="10"/>
      <c r="E599" s="29"/>
      <c r="F599" s="29"/>
      <c r="G599" s="54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4.25" customHeight="1" x14ac:dyDescent="0.3">
      <c r="A600" s="73"/>
      <c r="B600" s="74"/>
      <c r="C600" s="123"/>
      <c r="D600" s="10"/>
      <c r="E600" s="29"/>
      <c r="F600" s="29"/>
      <c r="G600" s="54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4.25" customHeight="1" x14ac:dyDescent="0.3">
      <c r="A601" s="73"/>
      <c r="B601" s="74"/>
      <c r="C601" s="123"/>
      <c r="D601" s="10"/>
      <c r="E601" s="29"/>
      <c r="F601" s="29"/>
      <c r="G601" s="54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4.25" customHeight="1" x14ac:dyDescent="0.3">
      <c r="A602" s="73"/>
      <c r="B602" s="74"/>
      <c r="C602" s="123"/>
      <c r="D602" s="10"/>
      <c r="E602" s="29"/>
      <c r="F602" s="29"/>
      <c r="G602" s="54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4.25" customHeight="1" x14ac:dyDescent="0.3">
      <c r="A603" s="73"/>
      <c r="B603" s="74"/>
      <c r="C603" s="123"/>
      <c r="D603" s="10"/>
      <c r="E603" s="29"/>
      <c r="F603" s="29"/>
      <c r="G603" s="54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4.25" customHeight="1" x14ac:dyDescent="0.3">
      <c r="A604" s="73"/>
      <c r="B604" s="74"/>
      <c r="C604" s="123"/>
      <c r="D604" s="10"/>
      <c r="E604" s="29"/>
      <c r="F604" s="29"/>
      <c r="G604" s="54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4.25" customHeight="1" x14ac:dyDescent="0.3">
      <c r="A605" s="73"/>
      <c r="B605" s="74"/>
      <c r="C605" s="123"/>
      <c r="D605" s="10"/>
      <c r="E605" s="29"/>
      <c r="F605" s="29"/>
      <c r="G605" s="54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4.25" customHeight="1" x14ac:dyDescent="0.3">
      <c r="A606" s="73"/>
      <c r="B606" s="74"/>
      <c r="C606" s="123"/>
      <c r="D606" s="10"/>
      <c r="E606" s="29"/>
      <c r="F606" s="29"/>
      <c r="G606" s="54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4.25" customHeight="1" x14ac:dyDescent="0.3">
      <c r="A607" s="73"/>
      <c r="B607" s="74"/>
      <c r="C607" s="123"/>
      <c r="D607" s="10"/>
      <c r="E607" s="29"/>
      <c r="F607" s="29"/>
      <c r="G607" s="54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4.25" customHeight="1" x14ac:dyDescent="0.3">
      <c r="A608" s="73"/>
      <c r="B608" s="74"/>
      <c r="C608" s="123"/>
      <c r="D608" s="10"/>
      <c r="E608" s="29"/>
      <c r="F608" s="29"/>
      <c r="G608" s="54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4.25" customHeight="1" x14ac:dyDescent="0.3">
      <c r="A609" s="73"/>
      <c r="B609" s="74"/>
      <c r="C609" s="123"/>
      <c r="D609" s="10"/>
      <c r="E609" s="29"/>
      <c r="F609" s="29"/>
      <c r="G609" s="54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4.25" customHeight="1" x14ac:dyDescent="0.3">
      <c r="A610" s="73"/>
      <c r="B610" s="74"/>
      <c r="C610" s="123"/>
      <c r="D610" s="10"/>
      <c r="E610" s="29"/>
      <c r="F610" s="29"/>
      <c r="G610" s="54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4.25" customHeight="1" x14ac:dyDescent="0.3">
      <c r="A611" s="73"/>
      <c r="B611" s="74"/>
      <c r="C611" s="123"/>
      <c r="D611" s="10"/>
      <c r="E611" s="29"/>
      <c r="F611" s="29"/>
      <c r="G611" s="54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4.25" customHeight="1" x14ac:dyDescent="0.3">
      <c r="A612" s="73"/>
      <c r="B612" s="74"/>
      <c r="C612" s="123"/>
      <c r="D612" s="10"/>
      <c r="E612" s="29"/>
      <c r="F612" s="29"/>
      <c r="G612" s="54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4.25" customHeight="1" x14ac:dyDescent="0.3">
      <c r="A613" s="73"/>
      <c r="B613" s="74"/>
      <c r="C613" s="123"/>
      <c r="D613" s="10"/>
      <c r="E613" s="29"/>
      <c r="F613" s="29"/>
      <c r="G613" s="54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4.25" customHeight="1" x14ac:dyDescent="0.3">
      <c r="A614" s="73"/>
      <c r="B614" s="74"/>
      <c r="C614" s="123"/>
      <c r="D614" s="10"/>
      <c r="E614" s="29"/>
      <c r="F614" s="29"/>
      <c r="G614" s="54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4.25" customHeight="1" x14ac:dyDescent="0.3">
      <c r="A615" s="73"/>
      <c r="B615" s="74"/>
      <c r="C615" s="123"/>
      <c r="D615" s="10"/>
      <c r="E615" s="29"/>
      <c r="F615" s="29"/>
      <c r="G615" s="54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4.25" customHeight="1" x14ac:dyDescent="0.3">
      <c r="A616" s="73"/>
      <c r="B616" s="74"/>
      <c r="C616" s="123"/>
      <c r="D616" s="10"/>
      <c r="E616" s="29"/>
      <c r="F616" s="29"/>
      <c r="G616" s="54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4.25" customHeight="1" x14ac:dyDescent="0.3">
      <c r="A617" s="73"/>
      <c r="B617" s="74"/>
      <c r="C617" s="123"/>
      <c r="D617" s="10"/>
      <c r="E617" s="29"/>
      <c r="F617" s="29"/>
      <c r="G617" s="54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4.25" customHeight="1" x14ac:dyDescent="0.3">
      <c r="A618" s="73"/>
      <c r="B618" s="74"/>
      <c r="C618" s="123"/>
      <c r="D618" s="10"/>
      <c r="E618" s="29"/>
      <c r="F618" s="29"/>
      <c r="G618" s="54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4.25" customHeight="1" x14ac:dyDescent="0.3">
      <c r="A619" s="73"/>
      <c r="B619" s="74"/>
      <c r="C619" s="123"/>
      <c r="D619" s="10"/>
      <c r="E619" s="29"/>
      <c r="F619" s="29"/>
      <c r="G619" s="54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4.25" customHeight="1" x14ac:dyDescent="0.3">
      <c r="A620" s="73"/>
      <c r="B620" s="74"/>
      <c r="C620" s="123"/>
      <c r="D620" s="10"/>
      <c r="E620" s="29"/>
      <c r="F620" s="29"/>
      <c r="G620" s="54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4.25" customHeight="1" x14ac:dyDescent="0.3">
      <c r="A621" s="73"/>
      <c r="B621" s="74"/>
      <c r="C621" s="123"/>
      <c r="D621" s="10"/>
      <c r="E621" s="29"/>
      <c r="F621" s="29"/>
      <c r="G621" s="54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4.25" customHeight="1" x14ac:dyDescent="0.3">
      <c r="A622" s="73"/>
      <c r="B622" s="74"/>
      <c r="C622" s="123"/>
      <c r="D622" s="10"/>
      <c r="E622" s="29"/>
      <c r="F622" s="29"/>
      <c r="G622" s="54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4.25" customHeight="1" x14ac:dyDescent="0.3">
      <c r="A623" s="73"/>
      <c r="B623" s="74"/>
      <c r="C623" s="123"/>
      <c r="D623" s="10"/>
      <c r="E623" s="29"/>
      <c r="F623" s="29"/>
      <c r="G623" s="54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4.25" customHeight="1" x14ac:dyDescent="0.3">
      <c r="A624" s="73"/>
      <c r="B624" s="74"/>
      <c r="C624" s="123"/>
      <c r="D624" s="10"/>
      <c r="E624" s="29"/>
      <c r="F624" s="29"/>
      <c r="G624" s="54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4.25" customHeight="1" x14ac:dyDescent="0.3">
      <c r="A625" s="73"/>
      <c r="B625" s="74"/>
      <c r="C625" s="123"/>
      <c r="D625" s="10"/>
      <c r="E625" s="29"/>
      <c r="F625" s="29"/>
      <c r="G625" s="54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4.25" customHeight="1" x14ac:dyDescent="0.3">
      <c r="A626" s="73"/>
      <c r="B626" s="74"/>
      <c r="C626" s="123"/>
      <c r="D626" s="10"/>
      <c r="E626" s="29"/>
      <c r="F626" s="29"/>
      <c r="G626" s="54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4.25" customHeight="1" x14ac:dyDescent="0.3">
      <c r="A627" s="73"/>
      <c r="B627" s="74"/>
      <c r="C627" s="123"/>
      <c r="D627" s="10"/>
      <c r="E627" s="29"/>
      <c r="F627" s="29"/>
      <c r="G627" s="54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4.25" customHeight="1" x14ac:dyDescent="0.3">
      <c r="A628" s="73"/>
      <c r="B628" s="74"/>
      <c r="C628" s="123"/>
      <c r="D628" s="10"/>
      <c r="E628" s="29"/>
      <c r="F628" s="29"/>
      <c r="G628" s="54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4.25" customHeight="1" x14ac:dyDescent="0.3">
      <c r="A629" s="73"/>
      <c r="B629" s="74"/>
      <c r="C629" s="123"/>
      <c r="D629" s="10"/>
      <c r="E629" s="29"/>
      <c r="F629" s="29"/>
      <c r="G629" s="54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4.25" customHeight="1" x14ac:dyDescent="0.3">
      <c r="A630" s="73"/>
      <c r="B630" s="74"/>
      <c r="C630" s="123"/>
      <c r="D630" s="10"/>
      <c r="E630" s="29"/>
      <c r="F630" s="29"/>
      <c r="G630" s="54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4.25" customHeight="1" x14ac:dyDescent="0.3">
      <c r="A631" s="73"/>
      <c r="B631" s="74"/>
      <c r="C631" s="123"/>
      <c r="D631" s="10"/>
      <c r="E631" s="29"/>
      <c r="F631" s="29"/>
      <c r="G631" s="54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4.25" customHeight="1" x14ac:dyDescent="0.3">
      <c r="A632" s="73"/>
      <c r="B632" s="74"/>
      <c r="C632" s="123"/>
      <c r="D632" s="10"/>
      <c r="E632" s="29"/>
      <c r="F632" s="29"/>
      <c r="G632" s="54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4.25" customHeight="1" x14ac:dyDescent="0.3">
      <c r="A633" s="73"/>
      <c r="B633" s="74"/>
      <c r="C633" s="123"/>
      <c r="D633" s="10"/>
      <c r="E633" s="29"/>
      <c r="F633" s="29"/>
      <c r="G633" s="54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4.25" customHeight="1" x14ac:dyDescent="0.3">
      <c r="A634" s="73"/>
      <c r="B634" s="74"/>
      <c r="C634" s="123"/>
      <c r="D634" s="10"/>
      <c r="E634" s="29"/>
      <c r="F634" s="29"/>
      <c r="G634" s="54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4.25" customHeight="1" x14ac:dyDescent="0.3">
      <c r="A635" s="73"/>
      <c r="B635" s="74"/>
      <c r="C635" s="123"/>
      <c r="D635" s="10"/>
      <c r="E635" s="29"/>
      <c r="F635" s="29"/>
      <c r="G635" s="54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4.25" customHeight="1" x14ac:dyDescent="0.3">
      <c r="A636" s="73"/>
      <c r="B636" s="74"/>
      <c r="C636" s="123"/>
      <c r="D636" s="10"/>
      <c r="E636" s="29"/>
      <c r="F636" s="29"/>
      <c r="G636" s="54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4.25" customHeight="1" x14ac:dyDescent="0.3">
      <c r="A637" s="73"/>
      <c r="B637" s="74"/>
      <c r="C637" s="123"/>
      <c r="D637" s="10"/>
      <c r="E637" s="29"/>
      <c r="F637" s="29"/>
      <c r="G637" s="54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4.25" customHeight="1" x14ac:dyDescent="0.3">
      <c r="A638" s="73"/>
      <c r="B638" s="74"/>
      <c r="C638" s="123"/>
      <c r="D638" s="10"/>
      <c r="E638" s="29"/>
      <c r="F638" s="29"/>
      <c r="G638" s="54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4.25" customHeight="1" x14ac:dyDescent="0.3">
      <c r="A639" s="73"/>
      <c r="B639" s="74"/>
      <c r="C639" s="123"/>
      <c r="D639" s="10"/>
      <c r="E639" s="29"/>
      <c r="F639" s="29"/>
      <c r="G639" s="54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4.25" customHeight="1" x14ac:dyDescent="0.3">
      <c r="A640" s="73"/>
      <c r="B640" s="74"/>
      <c r="C640" s="123"/>
      <c r="D640" s="10"/>
      <c r="E640" s="29"/>
      <c r="F640" s="29"/>
      <c r="G640" s="54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4.25" customHeight="1" x14ac:dyDescent="0.3">
      <c r="A641" s="73"/>
      <c r="B641" s="74"/>
      <c r="C641" s="123"/>
      <c r="D641" s="10"/>
      <c r="E641" s="29"/>
      <c r="F641" s="29"/>
      <c r="G641" s="54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4.25" customHeight="1" x14ac:dyDescent="0.3">
      <c r="A642" s="73"/>
      <c r="B642" s="74"/>
      <c r="C642" s="123"/>
      <c r="D642" s="10"/>
      <c r="E642" s="29"/>
      <c r="F642" s="29"/>
      <c r="G642" s="54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4.25" customHeight="1" x14ac:dyDescent="0.3">
      <c r="A643" s="73"/>
      <c r="B643" s="74"/>
      <c r="C643" s="123"/>
      <c r="D643" s="10"/>
      <c r="E643" s="29"/>
      <c r="F643" s="29"/>
      <c r="G643" s="54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4.25" customHeight="1" x14ac:dyDescent="0.3">
      <c r="A644" s="73"/>
      <c r="B644" s="74"/>
      <c r="C644" s="123"/>
      <c r="D644" s="10"/>
      <c r="E644" s="29"/>
      <c r="F644" s="29"/>
      <c r="G644" s="54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4.25" customHeight="1" x14ac:dyDescent="0.3">
      <c r="A645" s="73"/>
      <c r="B645" s="74"/>
      <c r="C645" s="123"/>
      <c r="D645" s="10"/>
      <c r="E645" s="29"/>
      <c r="F645" s="29"/>
      <c r="G645" s="54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4.25" customHeight="1" x14ac:dyDescent="0.3">
      <c r="A646" s="73"/>
      <c r="B646" s="74"/>
      <c r="C646" s="123"/>
      <c r="D646" s="10"/>
      <c r="E646" s="29"/>
      <c r="F646" s="29"/>
      <c r="G646" s="54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4.25" customHeight="1" x14ac:dyDescent="0.3">
      <c r="A647" s="73"/>
      <c r="B647" s="74"/>
      <c r="C647" s="123"/>
      <c r="D647" s="10"/>
      <c r="E647" s="29"/>
      <c r="F647" s="29"/>
      <c r="G647" s="54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4.25" customHeight="1" x14ac:dyDescent="0.3">
      <c r="A648" s="73"/>
      <c r="B648" s="74"/>
      <c r="C648" s="123"/>
      <c r="D648" s="10"/>
      <c r="E648" s="29"/>
      <c r="F648" s="29"/>
      <c r="G648" s="54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4.25" customHeight="1" x14ac:dyDescent="0.3">
      <c r="A649" s="73"/>
      <c r="B649" s="74"/>
      <c r="C649" s="123"/>
      <c r="D649" s="10"/>
      <c r="E649" s="29"/>
      <c r="F649" s="29"/>
      <c r="G649" s="54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4.25" customHeight="1" x14ac:dyDescent="0.3">
      <c r="A650" s="73"/>
      <c r="B650" s="74"/>
      <c r="C650" s="123"/>
      <c r="D650" s="10"/>
      <c r="E650" s="29"/>
      <c r="F650" s="29"/>
      <c r="G650" s="54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4.25" customHeight="1" x14ac:dyDescent="0.3">
      <c r="A651" s="73"/>
      <c r="B651" s="74"/>
      <c r="C651" s="123"/>
      <c r="D651" s="10"/>
      <c r="E651" s="29"/>
      <c r="F651" s="29"/>
      <c r="G651" s="54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4.25" customHeight="1" x14ac:dyDescent="0.3">
      <c r="A652" s="73"/>
      <c r="B652" s="74"/>
      <c r="C652" s="123"/>
      <c r="D652" s="10"/>
      <c r="E652" s="29"/>
      <c r="F652" s="29"/>
      <c r="G652" s="54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4.25" customHeight="1" x14ac:dyDescent="0.3">
      <c r="A653" s="73"/>
      <c r="B653" s="74"/>
      <c r="C653" s="123"/>
      <c r="D653" s="10"/>
      <c r="E653" s="29"/>
      <c r="F653" s="29"/>
      <c r="G653" s="54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4.25" customHeight="1" x14ac:dyDescent="0.3">
      <c r="A654" s="73"/>
      <c r="B654" s="74"/>
      <c r="C654" s="123"/>
      <c r="D654" s="10"/>
      <c r="E654" s="29"/>
      <c r="F654" s="29"/>
      <c r="G654" s="54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4.25" customHeight="1" x14ac:dyDescent="0.3">
      <c r="A655" s="73"/>
      <c r="B655" s="74"/>
      <c r="C655" s="123"/>
      <c r="D655" s="10"/>
      <c r="E655" s="29"/>
      <c r="F655" s="29"/>
      <c r="G655" s="54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4.25" customHeight="1" x14ac:dyDescent="0.3">
      <c r="A656" s="73"/>
      <c r="B656" s="74"/>
      <c r="C656" s="123"/>
      <c r="D656" s="10"/>
      <c r="E656" s="29"/>
      <c r="F656" s="29"/>
      <c r="G656" s="54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4.25" customHeight="1" x14ac:dyDescent="0.3">
      <c r="A657" s="73"/>
      <c r="B657" s="74"/>
      <c r="C657" s="123"/>
      <c r="D657" s="10"/>
      <c r="E657" s="29"/>
      <c r="F657" s="29"/>
      <c r="G657" s="54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4.25" customHeight="1" x14ac:dyDescent="0.3">
      <c r="A658" s="73"/>
      <c r="B658" s="74"/>
      <c r="C658" s="123"/>
      <c r="D658" s="10"/>
      <c r="E658" s="29"/>
      <c r="F658" s="29"/>
      <c r="G658" s="54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4.25" customHeight="1" x14ac:dyDescent="0.3">
      <c r="A659" s="73"/>
      <c r="B659" s="74"/>
      <c r="C659" s="123"/>
      <c r="D659" s="10"/>
      <c r="E659" s="29"/>
      <c r="F659" s="29"/>
      <c r="G659" s="54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4.25" customHeight="1" x14ac:dyDescent="0.3">
      <c r="A660" s="73"/>
      <c r="B660" s="74"/>
      <c r="C660" s="123"/>
      <c r="D660" s="10"/>
      <c r="E660" s="29"/>
      <c r="F660" s="29"/>
      <c r="G660" s="54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4.25" customHeight="1" x14ac:dyDescent="0.3">
      <c r="A661" s="73"/>
      <c r="B661" s="74"/>
      <c r="C661" s="123"/>
      <c r="D661" s="10"/>
      <c r="E661" s="29"/>
      <c r="F661" s="29"/>
      <c r="G661" s="54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4.25" customHeight="1" x14ac:dyDescent="0.3">
      <c r="A662" s="73"/>
      <c r="B662" s="74"/>
      <c r="C662" s="123"/>
      <c r="D662" s="10"/>
      <c r="E662" s="29"/>
      <c r="F662" s="29"/>
      <c r="G662" s="54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4.25" customHeight="1" x14ac:dyDescent="0.3">
      <c r="A663" s="73"/>
      <c r="B663" s="74"/>
      <c r="C663" s="123"/>
      <c r="D663" s="10"/>
      <c r="E663" s="29"/>
      <c r="F663" s="29"/>
      <c r="G663" s="54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4.25" customHeight="1" x14ac:dyDescent="0.3">
      <c r="A664" s="73"/>
      <c r="B664" s="74"/>
      <c r="C664" s="123"/>
      <c r="D664" s="10"/>
      <c r="E664" s="29"/>
      <c r="F664" s="29"/>
      <c r="G664" s="54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4.25" customHeight="1" x14ac:dyDescent="0.3">
      <c r="A665" s="73"/>
      <c r="B665" s="74"/>
      <c r="C665" s="123"/>
      <c r="D665" s="10"/>
      <c r="E665" s="29"/>
      <c r="F665" s="29"/>
      <c r="G665" s="54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4.25" customHeight="1" x14ac:dyDescent="0.3">
      <c r="A666" s="73"/>
      <c r="B666" s="74"/>
      <c r="C666" s="123"/>
      <c r="D666" s="10"/>
      <c r="E666" s="29"/>
      <c r="F666" s="29"/>
      <c r="G666" s="54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4.25" customHeight="1" x14ac:dyDescent="0.3">
      <c r="A667" s="73"/>
      <c r="B667" s="74"/>
      <c r="C667" s="123"/>
      <c r="D667" s="10"/>
      <c r="E667" s="29"/>
      <c r="F667" s="29"/>
      <c r="G667" s="54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4.25" customHeight="1" x14ac:dyDescent="0.3">
      <c r="A668" s="73"/>
      <c r="B668" s="74"/>
      <c r="C668" s="123"/>
      <c r="D668" s="10"/>
      <c r="E668" s="29"/>
      <c r="F668" s="29"/>
      <c r="G668" s="54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4.25" customHeight="1" x14ac:dyDescent="0.3">
      <c r="A669" s="73"/>
      <c r="B669" s="74"/>
      <c r="C669" s="123"/>
      <c r="D669" s="10"/>
      <c r="E669" s="29"/>
      <c r="F669" s="29"/>
      <c r="G669" s="54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4.25" customHeight="1" x14ac:dyDescent="0.3">
      <c r="A670" s="73"/>
      <c r="B670" s="74"/>
      <c r="C670" s="123"/>
      <c r="D670" s="10"/>
      <c r="E670" s="29"/>
      <c r="F670" s="29"/>
      <c r="G670" s="54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4.25" customHeight="1" x14ac:dyDescent="0.3">
      <c r="A671" s="73"/>
      <c r="B671" s="74"/>
      <c r="C671" s="123"/>
      <c r="D671" s="10"/>
      <c r="E671" s="29"/>
      <c r="F671" s="29"/>
      <c r="G671" s="54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4.25" customHeight="1" x14ac:dyDescent="0.3">
      <c r="A672" s="73"/>
      <c r="B672" s="74"/>
      <c r="C672" s="123"/>
      <c r="D672" s="10"/>
      <c r="E672" s="29"/>
      <c r="F672" s="29"/>
      <c r="G672" s="54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4.25" customHeight="1" x14ac:dyDescent="0.3">
      <c r="A673" s="73"/>
      <c r="B673" s="74"/>
      <c r="C673" s="123"/>
      <c r="D673" s="10"/>
      <c r="E673" s="29"/>
      <c r="F673" s="29"/>
      <c r="G673" s="54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4.25" customHeight="1" x14ac:dyDescent="0.3">
      <c r="A674" s="73"/>
      <c r="B674" s="74"/>
      <c r="C674" s="123"/>
      <c r="D674" s="10"/>
      <c r="E674" s="29"/>
      <c r="F674" s="29"/>
      <c r="G674" s="54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4.25" customHeight="1" x14ac:dyDescent="0.3">
      <c r="A675" s="73"/>
      <c r="B675" s="74"/>
      <c r="C675" s="123"/>
      <c r="D675" s="10"/>
      <c r="E675" s="29"/>
      <c r="F675" s="29"/>
      <c r="G675" s="54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4.25" customHeight="1" x14ac:dyDescent="0.3">
      <c r="A676" s="73"/>
      <c r="B676" s="74"/>
      <c r="C676" s="123"/>
      <c r="D676" s="10"/>
      <c r="E676" s="29"/>
      <c r="F676" s="29"/>
      <c r="G676" s="54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4.25" customHeight="1" x14ac:dyDescent="0.3">
      <c r="A677" s="73"/>
      <c r="B677" s="74"/>
      <c r="C677" s="123"/>
      <c r="D677" s="10"/>
      <c r="E677" s="29"/>
      <c r="F677" s="29"/>
      <c r="G677" s="54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4.25" customHeight="1" x14ac:dyDescent="0.3">
      <c r="A678" s="73"/>
      <c r="B678" s="74"/>
      <c r="C678" s="123"/>
      <c r="D678" s="10"/>
      <c r="E678" s="29"/>
      <c r="F678" s="29"/>
      <c r="G678" s="54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4.25" customHeight="1" x14ac:dyDescent="0.3">
      <c r="A679" s="73"/>
      <c r="B679" s="74"/>
      <c r="C679" s="123"/>
      <c r="D679" s="10"/>
      <c r="E679" s="29"/>
      <c r="F679" s="29"/>
      <c r="G679" s="54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4.25" customHeight="1" x14ac:dyDescent="0.3">
      <c r="A680" s="73"/>
      <c r="B680" s="74"/>
      <c r="C680" s="123"/>
      <c r="D680" s="10"/>
      <c r="E680" s="29"/>
      <c r="F680" s="29"/>
      <c r="G680" s="54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4.25" customHeight="1" x14ac:dyDescent="0.3">
      <c r="A681" s="73"/>
      <c r="B681" s="74"/>
      <c r="C681" s="123"/>
      <c r="D681" s="10"/>
      <c r="E681" s="29"/>
      <c r="F681" s="29"/>
      <c r="G681" s="54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4.25" customHeight="1" x14ac:dyDescent="0.3">
      <c r="A682" s="73"/>
      <c r="B682" s="74"/>
      <c r="C682" s="123"/>
      <c r="D682" s="10"/>
      <c r="E682" s="29"/>
      <c r="F682" s="29"/>
      <c r="G682" s="54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4.25" customHeight="1" x14ac:dyDescent="0.3">
      <c r="A683" s="73"/>
      <c r="B683" s="74"/>
      <c r="C683" s="123"/>
      <c r="D683" s="10"/>
      <c r="E683" s="29"/>
      <c r="F683" s="29"/>
      <c r="G683" s="54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4.25" customHeight="1" x14ac:dyDescent="0.3">
      <c r="A684" s="73"/>
      <c r="B684" s="74"/>
      <c r="C684" s="123"/>
      <c r="D684" s="10"/>
      <c r="E684" s="29"/>
      <c r="F684" s="29"/>
      <c r="G684" s="54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4.25" customHeight="1" x14ac:dyDescent="0.3">
      <c r="A685" s="73"/>
      <c r="B685" s="74"/>
      <c r="C685" s="123"/>
      <c r="D685" s="10"/>
      <c r="E685" s="29"/>
      <c r="F685" s="29"/>
      <c r="G685" s="54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4.25" customHeight="1" x14ac:dyDescent="0.3">
      <c r="A686" s="73"/>
      <c r="B686" s="74"/>
      <c r="C686" s="123"/>
      <c r="D686" s="10"/>
      <c r="E686" s="29"/>
      <c r="F686" s="29"/>
      <c r="G686" s="54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4.25" customHeight="1" x14ac:dyDescent="0.3">
      <c r="A687" s="73"/>
      <c r="B687" s="74"/>
      <c r="C687" s="123"/>
      <c r="D687" s="10"/>
      <c r="E687" s="29"/>
      <c r="F687" s="29"/>
      <c r="G687" s="54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4.25" customHeight="1" x14ac:dyDescent="0.3">
      <c r="A688" s="73"/>
      <c r="B688" s="74"/>
      <c r="C688" s="123"/>
      <c r="D688" s="10"/>
      <c r="E688" s="29"/>
      <c r="F688" s="29"/>
      <c r="G688" s="54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4.25" customHeight="1" x14ac:dyDescent="0.3">
      <c r="A689" s="73"/>
      <c r="B689" s="74"/>
      <c r="C689" s="123"/>
      <c r="D689" s="10"/>
      <c r="E689" s="29"/>
      <c r="F689" s="29"/>
      <c r="G689" s="54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4.25" customHeight="1" x14ac:dyDescent="0.3">
      <c r="A690" s="73"/>
      <c r="B690" s="74"/>
      <c r="C690" s="123"/>
      <c r="D690" s="10"/>
      <c r="E690" s="29"/>
      <c r="F690" s="29"/>
      <c r="G690" s="54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4.25" customHeight="1" x14ac:dyDescent="0.3">
      <c r="A691" s="73"/>
      <c r="B691" s="74"/>
      <c r="C691" s="123"/>
      <c r="D691" s="10"/>
      <c r="E691" s="29"/>
      <c r="F691" s="29"/>
      <c r="G691" s="54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4.25" customHeight="1" x14ac:dyDescent="0.3">
      <c r="A692" s="73"/>
      <c r="B692" s="74"/>
      <c r="C692" s="123"/>
      <c r="D692" s="10"/>
      <c r="E692" s="29"/>
      <c r="F692" s="29"/>
      <c r="G692" s="54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4.25" customHeight="1" x14ac:dyDescent="0.3">
      <c r="A693" s="73"/>
      <c r="B693" s="74"/>
      <c r="C693" s="123"/>
      <c r="D693" s="10"/>
      <c r="E693" s="29"/>
      <c r="F693" s="29"/>
      <c r="G693" s="54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4.25" customHeight="1" x14ac:dyDescent="0.3">
      <c r="A694" s="73"/>
      <c r="B694" s="74"/>
      <c r="C694" s="123"/>
      <c r="D694" s="10"/>
      <c r="E694" s="29"/>
      <c r="F694" s="29"/>
      <c r="G694" s="54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4.25" customHeight="1" x14ac:dyDescent="0.3">
      <c r="A695" s="73"/>
      <c r="B695" s="74"/>
      <c r="C695" s="123"/>
      <c r="D695" s="10"/>
      <c r="E695" s="29"/>
      <c r="F695" s="29"/>
      <c r="G695" s="54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4.25" customHeight="1" x14ac:dyDescent="0.3">
      <c r="A696" s="73"/>
      <c r="B696" s="74"/>
      <c r="C696" s="123"/>
      <c r="D696" s="10"/>
      <c r="E696" s="29"/>
      <c r="F696" s="29"/>
      <c r="G696" s="54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4.25" customHeight="1" x14ac:dyDescent="0.3">
      <c r="A697" s="73"/>
      <c r="B697" s="74"/>
      <c r="C697" s="123"/>
      <c r="D697" s="10"/>
      <c r="E697" s="29"/>
      <c r="F697" s="29"/>
      <c r="G697" s="54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4.25" customHeight="1" x14ac:dyDescent="0.3">
      <c r="A698" s="73"/>
      <c r="B698" s="74"/>
      <c r="C698" s="123"/>
      <c r="D698" s="10"/>
      <c r="E698" s="29"/>
      <c r="F698" s="29"/>
      <c r="G698" s="54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4.25" customHeight="1" x14ac:dyDescent="0.3">
      <c r="A699" s="73"/>
      <c r="B699" s="74"/>
      <c r="C699" s="123"/>
      <c r="D699" s="10"/>
      <c r="E699" s="29"/>
      <c r="F699" s="29"/>
      <c r="G699" s="54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4.25" customHeight="1" x14ac:dyDescent="0.3">
      <c r="A700" s="73"/>
      <c r="B700" s="74"/>
      <c r="C700" s="123"/>
      <c r="D700" s="10"/>
      <c r="E700" s="29"/>
      <c r="F700" s="29"/>
      <c r="G700" s="54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4.25" customHeight="1" x14ac:dyDescent="0.3">
      <c r="A701" s="73"/>
      <c r="B701" s="74"/>
      <c r="C701" s="123"/>
      <c r="D701" s="10"/>
      <c r="E701" s="29"/>
      <c r="F701" s="29"/>
      <c r="G701" s="54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4.25" customHeight="1" x14ac:dyDescent="0.3">
      <c r="A702" s="73"/>
      <c r="B702" s="74"/>
      <c r="C702" s="123"/>
      <c r="D702" s="10"/>
      <c r="E702" s="29"/>
      <c r="F702" s="29"/>
      <c r="G702" s="54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4.25" customHeight="1" x14ac:dyDescent="0.3">
      <c r="A703" s="73"/>
      <c r="B703" s="74"/>
      <c r="C703" s="123"/>
      <c r="D703" s="10"/>
      <c r="E703" s="29"/>
      <c r="F703" s="29"/>
      <c r="G703" s="54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4.25" customHeight="1" x14ac:dyDescent="0.3">
      <c r="A704" s="73"/>
      <c r="B704" s="74"/>
      <c r="C704" s="123"/>
      <c r="D704" s="10"/>
      <c r="E704" s="29"/>
      <c r="F704" s="29"/>
      <c r="G704" s="54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4.25" customHeight="1" x14ac:dyDescent="0.3">
      <c r="A705" s="73"/>
      <c r="B705" s="74"/>
      <c r="C705" s="123"/>
      <c r="D705" s="10"/>
      <c r="E705" s="29"/>
      <c r="F705" s="29"/>
      <c r="G705" s="54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4.25" customHeight="1" x14ac:dyDescent="0.3">
      <c r="A706" s="73"/>
      <c r="B706" s="74"/>
      <c r="C706" s="123"/>
      <c r="D706" s="10"/>
      <c r="E706" s="29"/>
      <c r="F706" s="29"/>
      <c r="G706" s="54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4.25" customHeight="1" x14ac:dyDescent="0.3">
      <c r="A707" s="73"/>
      <c r="B707" s="74"/>
      <c r="C707" s="123"/>
      <c r="D707" s="10"/>
      <c r="E707" s="29"/>
      <c r="F707" s="29"/>
      <c r="G707" s="54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4.25" customHeight="1" x14ac:dyDescent="0.3">
      <c r="A708" s="73"/>
      <c r="B708" s="74"/>
      <c r="C708" s="123"/>
      <c r="D708" s="10"/>
      <c r="E708" s="29"/>
      <c r="F708" s="29"/>
      <c r="G708" s="54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4.25" customHeight="1" x14ac:dyDescent="0.3">
      <c r="A709" s="73"/>
      <c r="B709" s="74"/>
      <c r="C709" s="123"/>
      <c r="D709" s="10"/>
      <c r="E709" s="29"/>
      <c r="F709" s="29"/>
      <c r="G709" s="54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4.25" customHeight="1" x14ac:dyDescent="0.3">
      <c r="A710" s="73"/>
      <c r="B710" s="74"/>
      <c r="C710" s="123"/>
      <c r="D710" s="10"/>
      <c r="E710" s="29"/>
      <c r="F710" s="29"/>
      <c r="G710" s="54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4.25" customHeight="1" x14ac:dyDescent="0.3">
      <c r="A711" s="73"/>
      <c r="B711" s="74"/>
      <c r="C711" s="123"/>
      <c r="D711" s="10"/>
      <c r="E711" s="29"/>
      <c r="F711" s="29"/>
      <c r="G711" s="54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4.25" customHeight="1" x14ac:dyDescent="0.3">
      <c r="A712" s="73"/>
      <c r="B712" s="74"/>
      <c r="C712" s="123"/>
      <c r="D712" s="10"/>
      <c r="E712" s="29"/>
      <c r="F712" s="29"/>
      <c r="G712" s="54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4.25" customHeight="1" x14ac:dyDescent="0.3">
      <c r="A713" s="73"/>
      <c r="B713" s="74"/>
      <c r="C713" s="123"/>
      <c r="D713" s="10"/>
      <c r="E713" s="29"/>
      <c r="F713" s="29"/>
      <c r="G713" s="54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4.25" customHeight="1" x14ac:dyDescent="0.3">
      <c r="A714" s="73"/>
      <c r="B714" s="74"/>
      <c r="C714" s="123"/>
      <c r="D714" s="10"/>
      <c r="E714" s="29"/>
      <c r="F714" s="29"/>
      <c r="G714" s="54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4.25" customHeight="1" x14ac:dyDescent="0.3">
      <c r="A715" s="73"/>
      <c r="B715" s="74"/>
      <c r="C715" s="123"/>
      <c r="D715" s="10"/>
      <c r="E715" s="29"/>
      <c r="F715" s="29"/>
      <c r="G715" s="54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4.25" customHeight="1" x14ac:dyDescent="0.3">
      <c r="A716" s="73"/>
      <c r="B716" s="74"/>
      <c r="C716" s="123"/>
      <c r="D716" s="10"/>
      <c r="E716" s="29"/>
      <c r="F716" s="29"/>
      <c r="G716" s="54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4.25" customHeight="1" x14ac:dyDescent="0.3">
      <c r="A717" s="73"/>
      <c r="B717" s="74"/>
      <c r="C717" s="123"/>
      <c r="D717" s="10"/>
      <c r="E717" s="29"/>
      <c r="F717" s="29"/>
      <c r="G717" s="54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4.25" customHeight="1" x14ac:dyDescent="0.3">
      <c r="A718" s="73"/>
      <c r="B718" s="74"/>
      <c r="C718" s="123"/>
      <c r="D718" s="10"/>
      <c r="E718" s="29"/>
      <c r="F718" s="29"/>
      <c r="G718" s="54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4.25" customHeight="1" x14ac:dyDescent="0.3">
      <c r="A719" s="73"/>
      <c r="B719" s="74"/>
      <c r="C719" s="123"/>
      <c r="D719" s="10"/>
      <c r="E719" s="29"/>
      <c r="F719" s="29"/>
      <c r="G719" s="54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4.25" customHeight="1" x14ac:dyDescent="0.3">
      <c r="A720" s="73"/>
      <c r="B720" s="74"/>
      <c r="C720" s="123"/>
      <c r="D720" s="10"/>
      <c r="E720" s="29"/>
      <c r="F720" s="29"/>
      <c r="G720" s="54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4.25" customHeight="1" x14ac:dyDescent="0.3">
      <c r="A721" s="73"/>
      <c r="B721" s="74"/>
      <c r="C721" s="123"/>
      <c r="D721" s="10"/>
      <c r="E721" s="29"/>
      <c r="F721" s="29"/>
      <c r="G721" s="54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4.25" customHeight="1" x14ac:dyDescent="0.3">
      <c r="A722" s="73"/>
      <c r="B722" s="74"/>
      <c r="C722" s="123"/>
      <c r="D722" s="10"/>
      <c r="E722" s="29"/>
      <c r="F722" s="29"/>
      <c r="G722" s="54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4.25" customHeight="1" x14ac:dyDescent="0.3">
      <c r="A723" s="73"/>
      <c r="B723" s="74"/>
      <c r="C723" s="123"/>
      <c r="D723" s="10"/>
      <c r="E723" s="29"/>
      <c r="F723" s="29"/>
      <c r="G723" s="54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4.25" customHeight="1" x14ac:dyDescent="0.3">
      <c r="A724" s="73"/>
      <c r="B724" s="74"/>
      <c r="C724" s="123"/>
      <c r="D724" s="10"/>
      <c r="E724" s="29"/>
      <c r="F724" s="29"/>
      <c r="G724" s="54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4.25" customHeight="1" x14ac:dyDescent="0.3">
      <c r="A725" s="73"/>
      <c r="B725" s="74"/>
      <c r="C725" s="123"/>
      <c r="D725" s="10"/>
      <c r="E725" s="29"/>
      <c r="F725" s="29"/>
      <c r="G725" s="54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4.25" customHeight="1" x14ac:dyDescent="0.3">
      <c r="A726" s="73"/>
      <c r="B726" s="74"/>
      <c r="C726" s="123"/>
      <c r="D726" s="10"/>
      <c r="E726" s="29"/>
      <c r="F726" s="29"/>
      <c r="G726" s="54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4.25" customHeight="1" x14ac:dyDescent="0.3">
      <c r="A727" s="73"/>
      <c r="B727" s="74"/>
      <c r="C727" s="123"/>
      <c r="D727" s="10"/>
      <c r="E727" s="29"/>
      <c r="F727" s="29"/>
      <c r="G727" s="54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4.25" customHeight="1" x14ac:dyDescent="0.3">
      <c r="A728" s="73"/>
      <c r="B728" s="74"/>
      <c r="C728" s="123"/>
      <c r="D728" s="10"/>
      <c r="E728" s="29"/>
      <c r="F728" s="29"/>
      <c r="G728" s="54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4.25" customHeight="1" x14ac:dyDescent="0.3">
      <c r="A729" s="73"/>
      <c r="B729" s="74"/>
      <c r="C729" s="123"/>
      <c r="D729" s="10"/>
      <c r="E729" s="29"/>
      <c r="F729" s="29"/>
      <c r="G729" s="54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4.25" customHeight="1" x14ac:dyDescent="0.3">
      <c r="A730" s="73"/>
      <c r="B730" s="74"/>
      <c r="C730" s="123"/>
      <c r="D730" s="10"/>
      <c r="E730" s="29"/>
      <c r="F730" s="29"/>
      <c r="G730" s="54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4.25" customHeight="1" x14ac:dyDescent="0.3">
      <c r="A731" s="73"/>
      <c r="B731" s="74"/>
      <c r="C731" s="123"/>
      <c r="D731" s="10"/>
      <c r="E731" s="29"/>
      <c r="F731" s="29"/>
      <c r="G731" s="54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4.25" customHeight="1" x14ac:dyDescent="0.3">
      <c r="A732" s="73"/>
      <c r="B732" s="74"/>
      <c r="C732" s="123"/>
      <c r="D732" s="10"/>
      <c r="E732" s="29"/>
      <c r="F732" s="29"/>
      <c r="G732" s="54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4.25" customHeight="1" x14ac:dyDescent="0.3">
      <c r="A733" s="73"/>
      <c r="B733" s="74"/>
      <c r="C733" s="123"/>
      <c r="D733" s="10"/>
      <c r="E733" s="29"/>
      <c r="F733" s="29"/>
      <c r="G733" s="54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4.25" customHeight="1" x14ac:dyDescent="0.3">
      <c r="A734" s="73"/>
      <c r="B734" s="74"/>
      <c r="C734" s="123"/>
      <c r="D734" s="10"/>
      <c r="E734" s="29"/>
      <c r="F734" s="29"/>
      <c r="G734" s="54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4.25" customHeight="1" x14ac:dyDescent="0.3">
      <c r="A735" s="73"/>
      <c r="B735" s="74"/>
      <c r="C735" s="123"/>
      <c r="D735" s="10"/>
      <c r="E735" s="29"/>
      <c r="F735" s="29"/>
      <c r="G735" s="54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4.25" customHeight="1" x14ac:dyDescent="0.3">
      <c r="A736" s="73"/>
      <c r="B736" s="74"/>
      <c r="C736" s="123"/>
      <c r="D736" s="10"/>
      <c r="E736" s="29"/>
      <c r="F736" s="29"/>
      <c r="G736" s="54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4.25" customHeight="1" x14ac:dyDescent="0.3">
      <c r="A737" s="73"/>
      <c r="B737" s="74"/>
      <c r="C737" s="123"/>
      <c r="D737" s="10"/>
      <c r="E737" s="29"/>
      <c r="F737" s="29"/>
      <c r="G737" s="54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4.25" customHeight="1" x14ac:dyDescent="0.3">
      <c r="A738" s="73"/>
      <c r="B738" s="74"/>
      <c r="C738" s="123"/>
      <c r="D738" s="10"/>
      <c r="E738" s="29"/>
      <c r="F738" s="29"/>
      <c r="G738" s="54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4.25" customHeight="1" x14ac:dyDescent="0.3">
      <c r="A739" s="73"/>
      <c r="B739" s="74"/>
      <c r="C739" s="123"/>
      <c r="D739" s="10"/>
      <c r="E739" s="29"/>
      <c r="F739" s="29"/>
      <c r="G739" s="54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4.25" customHeight="1" x14ac:dyDescent="0.3">
      <c r="A740" s="73"/>
      <c r="B740" s="74"/>
      <c r="C740" s="123"/>
      <c r="D740" s="10"/>
      <c r="E740" s="29"/>
      <c r="F740" s="29"/>
      <c r="G740" s="54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4.25" customHeight="1" x14ac:dyDescent="0.3">
      <c r="A741" s="73"/>
      <c r="B741" s="74"/>
      <c r="C741" s="123"/>
      <c r="D741" s="10"/>
      <c r="E741" s="29"/>
      <c r="F741" s="29"/>
      <c r="G741" s="54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4.25" customHeight="1" x14ac:dyDescent="0.3">
      <c r="A742" s="73"/>
      <c r="B742" s="74"/>
      <c r="C742" s="123"/>
      <c r="D742" s="10"/>
      <c r="E742" s="29"/>
      <c r="F742" s="29"/>
      <c r="G742" s="54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4.25" customHeight="1" x14ac:dyDescent="0.3">
      <c r="A743" s="73"/>
      <c r="B743" s="74"/>
      <c r="C743" s="123"/>
      <c r="D743" s="10"/>
      <c r="E743" s="29"/>
      <c r="F743" s="29"/>
      <c r="G743" s="54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4.25" customHeight="1" x14ac:dyDescent="0.3">
      <c r="A744" s="73"/>
      <c r="B744" s="74"/>
      <c r="C744" s="123"/>
      <c r="D744" s="10"/>
      <c r="E744" s="29"/>
      <c r="F744" s="29"/>
      <c r="G744" s="54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4.25" customHeight="1" x14ac:dyDescent="0.3">
      <c r="A745" s="73"/>
      <c r="B745" s="74"/>
      <c r="C745" s="123"/>
      <c r="D745" s="10"/>
      <c r="E745" s="29"/>
      <c r="F745" s="29"/>
      <c r="G745" s="54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4.25" customHeight="1" x14ac:dyDescent="0.3">
      <c r="A746" s="73"/>
      <c r="B746" s="74"/>
      <c r="C746" s="123"/>
      <c r="D746" s="10"/>
      <c r="E746" s="29"/>
      <c r="F746" s="29"/>
      <c r="G746" s="54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4.25" customHeight="1" x14ac:dyDescent="0.3">
      <c r="A747" s="73"/>
      <c r="B747" s="74"/>
      <c r="C747" s="123"/>
      <c r="D747" s="10"/>
      <c r="E747" s="29"/>
      <c r="F747" s="29"/>
      <c r="G747" s="54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4.25" customHeight="1" x14ac:dyDescent="0.3">
      <c r="A748" s="73"/>
      <c r="B748" s="74"/>
      <c r="C748" s="123"/>
      <c r="D748" s="10"/>
      <c r="E748" s="29"/>
      <c r="F748" s="29"/>
      <c r="G748" s="54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4.25" customHeight="1" x14ac:dyDescent="0.3">
      <c r="A749" s="73"/>
      <c r="B749" s="74"/>
      <c r="C749" s="123"/>
      <c r="D749" s="10"/>
      <c r="E749" s="29"/>
      <c r="F749" s="29"/>
      <c r="G749" s="54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4.25" customHeight="1" x14ac:dyDescent="0.3">
      <c r="A750" s="73"/>
      <c r="B750" s="74"/>
      <c r="C750" s="123"/>
      <c r="D750" s="10"/>
      <c r="E750" s="29"/>
      <c r="F750" s="29"/>
      <c r="G750" s="54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4.25" customHeight="1" x14ac:dyDescent="0.3">
      <c r="A751" s="73"/>
      <c r="B751" s="74"/>
      <c r="C751" s="123"/>
      <c r="D751" s="10"/>
      <c r="E751" s="29"/>
      <c r="F751" s="29"/>
      <c r="G751" s="54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4.25" customHeight="1" x14ac:dyDescent="0.3">
      <c r="A752" s="73"/>
      <c r="B752" s="74"/>
      <c r="C752" s="123"/>
      <c r="D752" s="10"/>
      <c r="E752" s="29"/>
      <c r="F752" s="29"/>
      <c r="G752" s="54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4.25" customHeight="1" x14ac:dyDescent="0.3">
      <c r="A753" s="73"/>
      <c r="B753" s="74"/>
      <c r="C753" s="123"/>
      <c r="D753" s="10"/>
      <c r="E753" s="29"/>
      <c r="F753" s="29"/>
      <c r="G753" s="54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4.25" customHeight="1" x14ac:dyDescent="0.3">
      <c r="A754" s="73"/>
      <c r="B754" s="74"/>
      <c r="C754" s="123"/>
      <c r="D754" s="10"/>
      <c r="E754" s="29"/>
      <c r="F754" s="29"/>
      <c r="G754" s="54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4.25" customHeight="1" x14ac:dyDescent="0.3">
      <c r="A755" s="73"/>
      <c r="B755" s="74"/>
      <c r="C755" s="123"/>
      <c r="D755" s="10"/>
      <c r="E755" s="29"/>
      <c r="F755" s="29"/>
      <c r="G755" s="54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4.25" customHeight="1" x14ac:dyDescent="0.3">
      <c r="A756" s="73"/>
      <c r="B756" s="74"/>
      <c r="C756" s="123"/>
      <c r="D756" s="10"/>
      <c r="E756" s="29"/>
      <c r="F756" s="29"/>
      <c r="G756" s="54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4.25" customHeight="1" x14ac:dyDescent="0.3">
      <c r="A757" s="73"/>
      <c r="B757" s="74"/>
      <c r="C757" s="123"/>
      <c r="D757" s="10"/>
      <c r="E757" s="29"/>
      <c r="F757" s="29"/>
      <c r="G757" s="54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4.25" customHeight="1" x14ac:dyDescent="0.3">
      <c r="A758" s="73"/>
      <c r="B758" s="74"/>
      <c r="C758" s="123"/>
      <c r="D758" s="10"/>
      <c r="E758" s="29"/>
      <c r="F758" s="29"/>
      <c r="G758" s="54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4.25" customHeight="1" x14ac:dyDescent="0.3">
      <c r="A759" s="73"/>
      <c r="B759" s="74"/>
      <c r="C759" s="123"/>
      <c r="D759" s="10"/>
      <c r="E759" s="29"/>
      <c r="F759" s="29"/>
      <c r="G759" s="54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4.25" customHeight="1" x14ac:dyDescent="0.3">
      <c r="A760" s="73"/>
      <c r="B760" s="74"/>
      <c r="C760" s="123"/>
      <c r="D760" s="10"/>
      <c r="E760" s="29"/>
      <c r="F760" s="29"/>
      <c r="G760" s="54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4.25" customHeight="1" x14ac:dyDescent="0.3">
      <c r="A761" s="73"/>
      <c r="B761" s="74"/>
      <c r="C761" s="123"/>
      <c r="D761" s="10"/>
      <c r="E761" s="29"/>
      <c r="F761" s="29"/>
      <c r="G761" s="54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4.25" customHeight="1" x14ac:dyDescent="0.3">
      <c r="A762" s="73"/>
      <c r="B762" s="74"/>
      <c r="C762" s="123"/>
      <c r="D762" s="10"/>
      <c r="E762" s="29"/>
      <c r="F762" s="29"/>
      <c r="G762" s="54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4.25" customHeight="1" x14ac:dyDescent="0.3">
      <c r="A763" s="73"/>
      <c r="B763" s="74"/>
      <c r="C763" s="123"/>
      <c r="D763" s="10"/>
      <c r="E763" s="29"/>
      <c r="F763" s="29"/>
      <c r="G763" s="54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4.25" customHeight="1" x14ac:dyDescent="0.3">
      <c r="A764" s="73"/>
      <c r="B764" s="74"/>
      <c r="C764" s="123"/>
      <c r="D764" s="10"/>
      <c r="E764" s="29"/>
      <c r="F764" s="29"/>
      <c r="G764" s="54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4.25" customHeight="1" x14ac:dyDescent="0.3">
      <c r="A765" s="73"/>
      <c r="B765" s="74"/>
      <c r="C765" s="123"/>
      <c r="D765" s="10"/>
      <c r="E765" s="29"/>
      <c r="F765" s="29"/>
      <c r="G765" s="54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4.25" customHeight="1" x14ac:dyDescent="0.3">
      <c r="A766" s="73"/>
      <c r="B766" s="74"/>
      <c r="C766" s="123"/>
      <c r="D766" s="10"/>
      <c r="E766" s="29"/>
      <c r="F766" s="29"/>
      <c r="G766" s="54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4.25" customHeight="1" x14ac:dyDescent="0.3">
      <c r="A767" s="73"/>
      <c r="B767" s="74"/>
      <c r="C767" s="123"/>
      <c r="D767" s="10"/>
      <c r="E767" s="29"/>
      <c r="F767" s="29"/>
      <c r="G767" s="54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4.25" customHeight="1" x14ac:dyDescent="0.3">
      <c r="A768" s="73"/>
      <c r="B768" s="74"/>
      <c r="C768" s="123"/>
      <c r="D768" s="10"/>
      <c r="E768" s="29"/>
      <c r="F768" s="29"/>
      <c r="G768" s="54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4.25" customHeight="1" x14ac:dyDescent="0.3">
      <c r="A769" s="73"/>
      <c r="B769" s="74"/>
      <c r="C769" s="123"/>
      <c r="D769" s="10"/>
      <c r="E769" s="29"/>
      <c r="F769" s="29"/>
      <c r="G769" s="54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4.25" customHeight="1" x14ac:dyDescent="0.3">
      <c r="A770" s="73"/>
      <c r="B770" s="74"/>
      <c r="C770" s="123"/>
      <c r="D770" s="10"/>
      <c r="E770" s="29"/>
      <c r="F770" s="29"/>
      <c r="G770" s="54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4.25" customHeight="1" x14ac:dyDescent="0.3">
      <c r="A771" s="73"/>
      <c r="B771" s="74"/>
      <c r="C771" s="123"/>
      <c r="D771" s="10"/>
      <c r="E771" s="29"/>
      <c r="F771" s="29"/>
      <c r="G771" s="54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4.25" customHeight="1" x14ac:dyDescent="0.3">
      <c r="A772" s="73"/>
      <c r="B772" s="74"/>
      <c r="C772" s="123"/>
      <c r="D772" s="10"/>
      <c r="E772" s="29"/>
      <c r="F772" s="29"/>
      <c r="G772" s="54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4.25" customHeight="1" x14ac:dyDescent="0.3">
      <c r="A773" s="73"/>
      <c r="B773" s="74"/>
      <c r="C773" s="123"/>
      <c r="D773" s="10"/>
      <c r="E773" s="29"/>
      <c r="F773" s="29"/>
      <c r="G773" s="54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4.25" customHeight="1" x14ac:dyDescent="0.3">
      <c r="A774" s="73"/>
      <c r="B774" s="74"/>
      <c r="C774" s="123"/>
      <c r="D774" s="10"/>
      <c r="E774" s="29"/>
      <c r="F774" s="29"/>
      <c r="G774" s="54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4.25" customHeight="1" x14ac:dyDescent="0.3">
      <c r="A775" s="73"/>
      <c r="B775" s="74"/>
      <c r="C775" s="123"/>
      <c r="D775" s="10"/>
      <c r="E775" s="29"/>
      <c r="F775" s="29"/>
      <c r="G775" s="54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4.25" customHeight="1" x14ac:dyDescent="0.3">
      <c r="A776" s="73"/>
      <c r="B776" s="74"/>
      <c r="C776" s="123"/>
      <c r="D776" s="10"/>
      <c r="E776" s="29"/>
      <c r="F776" s="29"/>
      <c r="G776" s="54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4.25" customHeight="1" x14ac:dyDescent="0.3">
      <c r="A777" s="73"/>
      <c r="B777" s="74"/>
      <c r="C777" s="123"/>
      <c r="D777" s="10"/>
      <c r="E777" s="29"/>
      <c r="F777" s="29"/>
      <c r="G777" s="54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4.25" customHeight="1" x14ac:dyDescent="0.3">
      <c r="A778" s="73"/>
      <c r="B778" s="74"/>
      <c r="C778" s="123"/>
      <c r="D778" s="10"/>
      <c r="E778" s="29"/>
      <c r="F778" s="29"/>
      <c r="G778" s="54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4.25" customHeight="1" x14ac:dyDescent="0.3">
      <c r="A779" s="73"/>
      <c r="B779" s="74"/>
      <c r="C779" s="123"/>
      <c r="D779" s="10"/>
      <c r="E779" s="29"/>
      <c r="F779" s="29"/>
      <c r="G779" s="54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4.25" customHeight="1" x14ac:dyDescent="0.3">
      <c r="A780" s="73"/>
      <c r="B780" s="74"/>
      <c r="C780" s="123"/>
      <c r="D780" s="10"/>
      <c r="E780" s="29"/>
      <c r="F780" s="29"/>
      <c r="G780" s="54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4.25" customHeight="1" x14ac:dyDescent="0.3">
      <c r="A781" s="73"/>
      <c r="B781" s="74"/>
      <c r="C781" s="123"/>
      <c r="D781" s="10"/>
      <c r="E781" s="29"/>
      <c r="F781" s="29"/>
      <c r="G781" s="54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4.25" customHeight="1" x14ac:dyDescent="0.3">
      <c r="A782" s="73"/>
      <c r="B782" s="74"/>
      <c r="C782" s="123"/>
      <c r="D782" s="10"/>
      <c r="E782" s="29"/>
      <c r="F782" s="29"/>
      <c r="G782" s="54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4.25" customHeight="1" x14ac:dyDescent="0.3">
      <c r="A783" s="73"/>
      <c r="B783" s="74"/>
      <c r="C783" s="123"/>
      <c r="D783" s="10"/>
      <c r="E783" s="29"/>
      <c r="F783" s="29"/>
      <c r="G783" s="54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4.25" customHeight="1" x14ac:dyDescent="0.3">
      <c r="A784" s="73"/>
      <c r="B784" s="74"/>
      <c r="C784" s="123"/>
      <c r="D784" s="10"/>
      <c r="E784" s="29"/>
      <c r="F784" s="29"/>
      <c r="G784" s="54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4.25" customHeight="1" x14ac:dyDescent="0.3">
      <c r="A785" s="73"/>
      <c r="B785" s="74"/>
      <c r="C785" s="123"/>
      <c r="D785" s="10"/>
      <c r="E785" s="29"/>
      <c r="F785" s="29"/>
      <c r="G785" s="54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4.25" customHeight="1" x14ac:dyDescent="0.3">
      <c r="A786" s="73"/>
      <c r="B786" s="74"/>
      <c r="C786" s="123"/>
      <c r="D786" s="10"/>
      <c r="E786" s="29"/>
      <c r="F786" s="29"/>
      <c r="G786" s="54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4.25" customHeight="1" x14ac:dyDescent="0.3">
      <c r="A787" s="73"/>
      <c r="B787" s="74"/>
      <c r="C787" s="123"/>
      <c r="D787" s="10"/>
      <c r="E787" s="29"/>
      <c r="F787" s="29"/>
      <c r="G787" s="54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4.25" customHeight="1" x14ac:dyDescent="0.3">
      <c r="A788" s="73"/>
      <c r="B788" s="74"/>
      <c r="C788" s="123"/>
      <c r="D788" s="10"/>
      <c r="E788" s="29"/>
      <c r="F788" s="29"/>
      <c r="G788" s="54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4.25" customHeight="1" x14ac:dyDescent="0.3">
      <c r="A789" s="73"/>
      <c r="B789" s="74"/>
      <c r="C789" s="123"/>
      <c r="D789" s="10"/>
      <c r="E789" s="29"/>
      <c r="F789" s="29"/>
      <c r="G789" s="54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4.25" customHeight="1" x14ac:dyDescent="0.3">
      <c r="A790" s="73"/>
      <c r="B790" s="74"/>
      <c r="C790" s="123"/>
      <c r="D790" s="10"/>
      <c r="E790" s="29"/>
      <c r="F790" s="29"/>
      <c r="G790" s="54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4.25" customHeight="1" x14ac:dyDescent="0.3">
      <c r="A791" s="73"/>
      <c r="B791" s="74"/>
      <c r="C791" s="123"/>
      <c r="D791" s="10"/>
      <c r="E791" s="29"/>
      <c r="F791" s="29"/>
      <c r="G791" s="54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4.25" customHeight="1" x14ac:dyDescent="0.3">
      <c r="A792" s="73"/>
      <c r="B792" s="74"/>
      <c r="C792" s="123"/>
      <c r="D792" s="10"/>
      <c r="E792" s="29"/>
      <c r="F792" s="29"/>
      <c r="G792" s="54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4.25" customHeight="1" x14ac:dyDescent="0.3">
      <c r="A793" s="73"/>
      <c r="B793" s="74"/>
      <c r="C793" s="123"/>
      <c r="D793" s="10"/>
      <c r="E793" s="29"/>
      <c r="F793" s="29"/>
      <c r="G793" s="54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4.25" customHeight="1" x14ac:dyDescent="0.3">
      <c r="A794" s="73"/>
      <c r="B794" s="74"/>
      <c r="C794" s="123"/>
      <c r="D794" s="10"/>
      <c r="E794" s="29"/>
      <c r="F794" s="29"/>
      <c r="G794" s="54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4.25" customHeight="1" x14ac:dyDescent="0.3">
      <c r="A795" s="73"/>
      <c r="B795" s="74"/>
      <c r="C795" s="123"/>
      <c r="D795" s="10"/>
      <c r="E795" s="29"/>
      <c r="F795" s="29"/>
      <c r="G795" s="54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4.25" customHeight="1" x14ac:dyDescent="0.3">
      <c r="A796" s="73"/>
      <c r="B796" s="74"/>
      <c r="C796" s="123"/>
      <c r="D796" s="10"/>
      <c r="E796" s="29"/>
      <c r="F796" s="29"/>
      <c r="G796" s="54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4.25" customHeight="1" x14ac:dyDescent="0.3">
      <c r="A797" s="73"/>
      <c r="B797" s="74"/>
      <c r="C797" s="123"/>
      <c r="D797" s="10"/>
      <c r="E797" s="29"/>
      <c r="F797" s="29"/>
      <c r="G797" s="54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4.25" customHeight="1" x14ac:dyDescent="0.3">
      <c r="A798" s="73"/>
      <c r="B798" s="74"/>
      <c r="C798" s="123"/>
      <c r="D798" s="10"/>
      <c r="E798" s="29"/>
      <c r="F798" s="29"/>
      <c r="G798" s="54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4.25" customHeight="1" x14ac:dyDescent="0.3">
      <c r="A799" s="73"/>
      <c r="B799" s="74"/>
      <c r="C799" s="123"/>
      <c r="D799" s="10"/>
      <c r="E799" s="29"/>
      <c r="F799" s="29"/>
      <c r="G799" s="54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4.25" customHeight="1" x14ac:dyDescent="0.3">
      <c r="A800" s="73"/>
      <c r="B800" s="74"/>
      <c r="C800" s="123"/>
      <c r="D800" s="10"/>
      <c r="E800" s="29"/>
      <c r="F800" s="29"/>
      <c r="G800" s="54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4.25" customHeight="1" x14ac:dyDescent="0.3">
      <c r="A801" s="73"/>
      <c r="B801" s="74"/>
      <c r="C801" s="123"/>
      <c r="D801" s="10"/>
      <c r="E801" s="29"/>
      <c r="F801" s="29"/>
      <c r="G801" s="54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4.25" customHeight="1" x14ac:dyDescent="0.3">
      <c r="A802" s="73"/>
      <c r="B802" s="74"/>
      <c r="C802" s="123"/>
      <c r="D802" s="10"/>
      <c r="E802" s="29"/>
      <c r="F802" s="29"/>
      <c r="G802" s="54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4.25" customHeight="1" x14ac:dyDescent="0.3">
      <c r="A803" s="73"/>
      <c r="B803" s="74"/>
      <c r="C803" s="123"/>
      <c r="D803" s="10"/>
      <c r="E803" s="29"/>
      <c r="F803" s="29"/>
      <c r="G803" s="54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4.25" customHeight="1" x14ac:dyDescent="0.3">
      <c r="A804" s="73"/>
      <c r="B804" s="74"/>
      <c r="C804" s="123"/>
      <c r="D804" s="10"/>
      <c r="E804" s="29"/>
      <c r="F804" s="29"/>
      <c r="G804" s="54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4.25" customHeight="1" x14ac:dyDescent="0.3">
      <c r="A805" s="73"/>
      <c r="B805" s="74"/>
      <c r="C805" s="123"/>
      <c r="D805" s="10"/>
      <c r="E805" s="29"/>
      <c r="F805" s="29"/>
      <c r="G805" s="54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4.25" customHeight="1" x14ac:dyDescent="0.3">
      <c r="A806" s="73"/>
      <c r="B806" s="74"/>
      <c r="C806" s="123"/>
      <c r="D806" s="10"/>
      <c r="E806" s="29"/>
      <c r="F806" s="29"/>
      <c r="G806" s="54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3">
      <c r="A807" s="73"/>
      <c r="B807" s="74"/>
      <c r="C807" s="123"/>
      <c r="D807" s="10"/>
      <c r="E807" s="29"/>
      <c r="F807" s="29"/>
      <c r="G807" s="54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4.25" customHeight="1" x14ac:dyDescent="0.3">
      <c r="A808" s="73"/>
      <c r="B808" s="74"/>
      <c r="C808" s="123"/>
      <c r="D808" s="10"/>
      <c r="E808" s="29"/>
      <c r="F808" s="29"/>
      <c r="G808" s="54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4.25" customHeight="1" x14ac:dyDescent="0.3">
      <c r="A809" s="73"/>
      <c r="B809" s="74"/>
      <c r="C809" s="123"/>
      <c r="D809" s="10"/>
      <c r="E809" s="29"/>
      <c r="F809" s="29"/>
      <c r="G809" s="54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4.25" customHeight="1" x14ac:dyDescent="0.3">
      <c r="A810" s="73"/>
      <c r="B810" s="74"/>
      <c r="C810" s="123"/>
      <c r="D810" s="10"/>
      <c r="E810" s="29"/>
      <c r="F810" s="29"/>
      <c r="G810" s="54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4.25" customHeight="1" x14ac:dyDescent="0.3">
      <c r="A811" s="73"/>
      <c r="B811" s="74"/>
      <c r="C811" s="123"/>
      <c r="D811" s="10"/>
      <c r="E811" s="29"/>
      <c r="F811" s="29"/>
      <c r="G811" s="54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4.25" customHeight="1" x14ac:dyDescent="0.3">
      <c r="A812" s="73"/>
      <c r="B812" s="74"/>
      <c r="C812" s="123"/>
      <c r="D812" s="10"/>
      <c r="E812" s="29"/>
      <c r="F812" s="29"/>
      <c r="G812" s="54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4.25" customHeight="1" x14ac:dyDescent="0.3">
      <c r="A813" s="73"/>
      <c r="B813" s="74"/>
      <c r="C813" s="123"/>
      <c r="D813" s="10"/>
      <c r="E813" s="29"/>
      <c r="F813" s="29"/>
      <c r="G813" s="54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4.25" customHeight="1" x14ac:dyDescent="0.3">
      <c r="A814" s="73"/>
      <c r="B814" s="74"/>
      <c r="C814" s="123"/>
      <c r="D814" s="10"/>
      <c r="E814" s="29"/>
      <c r="F814" s="29"/>
      <c r="G814" s="54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4.25" customHeight="1" x14ac:dyDescent="0.3">
      <c r="A815" s="73"/>
      <c r="B815" s="74"/>
      <c r="C815" s="123"/>
      <c r="D815" s="10"/>
      <c r="E815" s="29"/>
      <c r="F815" s="29"/>
      <c r="G815" s="54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4.25" customHeight="1" x14ac:dyDescent="0.3">
      <c r="A816" s="73"/>
      <c r="B816" s="74"/>
      <c r="C816" s="123"/>
      <c r="D816" s="10"/>
      <c r="E816" s="29"/>
      <c r="F816" s="29"/>
      <c r="G816" s="54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4.25" customHeight="1" x14ac:dyDescent="0.3">
      <c r="A817" s="73"/>
      <c r="B817" s="74"/>
      <c r="C817" s="123"/>
      <c r="D817" s="10"/>
      <c r="E817" s="29"/>
      <c r="F817" s="29"/>
      <c r="G817" s="54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4.25" customHeight="1" x14ac:dyDescent="0.3">
      <c r="A818" s="73"/>
      <c r="B818" s="74"/>
      <c r="C818" s="123"/>
      <c r="D818" s="10"/>
      <c r="E818" s="29"/>
      <c r="F818" s="29"/>
      <c r="G818" s="54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4.25" customHeight="1" x14ac:dyDescent="0.3">
      <c r="A819" s="73"/>
      <c r="B819" s="74"/>
      <c r="C819" s="123"/>
      <c r="D819" s="10"/>
      <c r="E819" s="29"/>
      <c r="F819" s="29"/>
      <c r="G819" s="54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4.25" customHeight="1" x14ac:dyDescent="0.3">
      <c r="A820" s="73"/>
      <c r="B820" s="74"/>
      <c r="C820" s="123"/>
      <c r="D820" s="10"/>
      <c r="E820" s="29"/>
      <c r="F820" s="29"/>
      <c r="G820" s="54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4.25" customHeight="1" x14ac:dyDescent="0.3">
      <c r="A821" s="73"/>
      <c r="B821" s="74"/>
      <c r="C821" s="123"/>
      <c r="D821" s="10"/>
      <c r="E821" s="29"/>
      <c r="F821" s="29"/>
      <c r="G821" s="54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4.25" customHeight="1" x14ac:dyDescent="0.3">
      <c r="A822" s="73"/>
      <c r="B822" s="74"/>
      <c r="C822" s="123"/>
      <c r="D822" s="10"/>
      <c r="E822" s="29"/>
      <c r="F822" s="29"/>
      <c r="G822" s="54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4.25" customHeight="1" x14ac:dyDescent="0.3">
      <c r="A823" s="73"/>
      <c r="B823" s="74"/>
      <c r="C823" s="123"/>
      <c r="D823" s="10"/>
      <c r="E823" s="29"/>
      <c r="F823" s="29"/>
      <c r="G823" s="54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4.25" customHeight="1" x14ac:dyDescent="0.3">
      <c r="A824" s="73"/>
      <c r="B824" s="74"/>
      <c r="C824" s="123"/>
      <c r="D824" s="10"/>
      <c r="E824" s="29"/>
      <c r="F824" s="29"/>
      <c r="G824" s="54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4.25" customHeight="1" x14ac:dyDescent="0.3">
      <c r="A825" s="73"/>
      <c r="B825" s="74"/>
      <c r="C825" s="123"/>
      <c r="D825" s="10"/>
      <c r="E825" s="29"/>
      <c r="F825" s="29"/>
      <c r="G825" s="54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4.25" customHeight="1" x14ac:dyDescent="0.3">
      <c r="A826" s="73"/>
      <c r="B826" s="74"/>
      <c r="C826" s="123"/>
      <c r="D826" s="10"/>
      <c r="E826" s="29"/>
      <c r="F826" s="29"/>
      <c r="G826" s="54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4.25" customHeight="1" x14ac:dyDescent="0.3">
      <c r="A827" s="73"/>
      <c r="B827" s="74"/>
      <c r="C827" s="123"/>
      <c r="D827" s="10"/>
      <c r="E827" s="29"/>
      <c r="F827" s="29"/>
      <c r="G827" s="54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4.25" customHeight="1" x14ac:dyDescent="0.3">
      <c r="A828" s="73"/>
      <c r="B828" s="74"/>
      <c r="C828" s="123"/>
      <c r="D828" s="10"/>
      <c r="E828" s="29"/>
      <c r="F828" s="29"/>
      <c r="G828" s="54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4.25" customHeight="1" x14ac:dyDescent="0.3">
      <c r="A829" s="73"/>
      <c r="B829" s="74"/>
      <c r="C829" s="123"/>
      <c r="D829" s="10"/>
      <c r="E829" s="29"/>
      <c r="F829" s="29"/>
      <c r="G829" s="54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4.25" customHeight="1" x14ac:dyDescent="0.3">
      <c r="A830" s="73"/>
      <c r="B830" s="74"/>
      <c r="C830" s="123"/>
      <c r="D830" s="10"/>
      <c r="E830" s="29"/>
      <c r="F830" s="29"/>
      <c r="G830" s="54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4.25" customHeight="1" x14ac:dyDescent="0.3">
      <c r="A831" s="73"/>
      <c r="B831" s="74"/>
      <c r="C831" s="123"/>
      <c r="D831" s="10"/>
      <c r="E831" s="29"/>
      <c r="F831" s="29"/>
      <c r="G831" s="54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4.25" customHeight="1" x14ac:dyDescent="0.3">
      <c r="A832" s="73"/>
      <c r="B832" s="74"/>
      <c r="C832" s="123"/>
      <c r="D832" s="10"/>
      <c r="E832" s="29"/>
      <c r="F832" s="29"/>
      <c r="G832" s="54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4.25" customHeight="1" x14ac:dyDescent="0.3">
      <c r="A833" s="73"/>
      <c r="B833" s="74"/>
      <c r="C833" s="123"/>
      <c r="D833" s="10"/>
      <c r="E833" s="29"/>
      <c r="F833" s="29"/>
      <c r="G833" s="54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4.25" customHeight="1" x14ac:dyDescent="0.3">
      <c r="A834" s="73"/>
      <c r="B834" s="74"/>
      <c r="C834" s="123"/>
      <c r="D834" s="10"/>
      <c r="E834" s="29"/>
      <c r="F834" s="29"/>
      <c r="G834" s="54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4.25" customHeight="1" x14ac:dyDescent="0.3">
      <c r="A835" s="73"/>
      <c r="B835" s="74"/>
      <c r="C835" s="123"/>
      <c r="D835" s="10"/>
      <c r="E835" s="29"/>
      <c r="F835" s="29"/>
      <c r="G835" s="54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4.25" customHeight="1" x14ac:dyDescent="0.3">
      <c r="A836" s="73"/>
      <c r="B836" s="74"/>
      <c r="C836" s="123"/>
      <c r="D836" s="10"/>
      <c r="E836" s="29"/>
      <c r="F836" s="29"/>
      <c r="G836" s="54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4.25" customHeight="1" x14ac:dyDescent="0.3">
      <c r="A837" s="73"/>
      <c r="B837" s="74"/>
      <c r="C837" s="123"/>
      <c r="D837" s="10"/>
      <c r="E837" s="29"/>
      <c r="F837" s="29"/>
      <c r="G837" s="54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4.25" customHeight="1" x14ac:dyDescent="0.3">
      <c r="A838" s="73"/>
      <c r="B838" s="74"/>
      <c r="C838" s="123"/>
      <c r="D838" s="10"/>
      <c r="E838" s="29"/>
      <c r="F838" s="29"/>
      <c r="G838" s="54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4.25" customHeight="1" x14ac:dyDescent="0.3">
      <c r="A839" s="73"/>
      <c r="B839" s="74"/>
      <c r="C839" s="123"/>
      <c r="D839" s="10"/>
      <c r="E839" s="29"/>
      <c r="F839" s="29"/>
      <c r="G839" s="54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4.25" customHeight="1" x14ac:dyDescent="0.3">
      <c r="A840" s="73"/>
      <c r="B840" s="74"/>
      <c r="C840" s="123"/>
      <c r="D840" s="10"/>
      <c r="E840" s="29"/>
      <c r="F840" s="29"/>
      <c r="G840" s="54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4.25" customHeight="1" x14ac:dyDescent="0.3">
      <c r="A841" s="73"/>
      <c r="B841" s="74"/>
      <c r="C841" s="123"/>
      <c r="D841" s="10"/>
      <c r="E841" s="29"/>
      <c r="F841" s="29"/>
      <c r="G841" s="54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4.25" customHeight="1" x14ac:dyDescent="0.3">
      <c r="A842" s="73"/>
      <c r="B842" s="74"/>
      <c r="C842" s="123"/>
      <c r="D842" s="10"/>
      <c r="E842" s="29"/>
      <c r="F842" s="29"/>
      <c r="G842" s="54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4.25" customHeight="1" x14ac:dyDescent="0.3">
      <c r="A843" s="73"/>
      <c r="B843" s="74"/>
      <c r="C843" s="123"/>
      <c r="D843" s="10"/>
      <c r="E843" s="29"/>
      <c r="F843" s="29"/>
      <c r="G843" s="54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4.25" customHeight="1" x14ac:dyDescent="0.3">
      <c r="A844" s="73"/>
      <c r="B844" s="74"/>
      <c r="C844" s="123"/>
      <c r="D844" s="10"/>
      <c r="E844" s="29"/>
      <c r="F844" s="29"/>
      <c r="G844" s="54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4.25" customHeight="1" x14ac:dyDescent="0.3">
      <c r="A845" s="73"/>
      <c r="B845" s="74"/>
      <c r="C845" s="123"/>
      <c r="D845" s="10"/>
      <c r="E845" s="29"/>
      <c r="F845" s="29"/>
      <c r="G845" s="54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4.25" customHeight="1" x14ac:dyDescent="0.3">
      <c r="A846" s="73"/>
      <c r="B846" s="74"/>
      <c r="C846" s="123"/>
      <c r="D846" s="10"/>
      <c r="E846" s="29"/>
      <c r="F846" s="29"/>
      <c r="G846" s="54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4.25" customHeight="1" x14ac:dyDescent="0.3">
      <c r="A847" s="73"/>
      <c r="B847" s="74"/>
      <c r="C847" s="123"/>
      <c r="D847" s="10"/>
      <c r="E847" s="29"/>
      <c r="F847" s="29"/>
      <c r="G847" s="54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4.25" customHeight="1" x14ac:dyDescent="0.3">
      <c r="A848" s="73"/>
      <c r="B848" s="74"/>
      <c r="C848" s="123"/>
      <c r="D848" s="10"/>
      <c r="E848" s="29"/>
      <c r="F848" s="29"/>
      <c r="G848" s="54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4.25" customHeight="1" x14ac:dyDescent="0.3">
      <c r="A849" s="73"/>
      <c r="B849" s="74"/>
      <c r="C849" s="123"/>
      <c r="D849" s="10"/>
      <c r="E849" s="29"/>
      <c r="F849" s="29"/>
      <c r="G849" s="54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4.25" customHeight="1" x14ac:dyDescent="0.3">
      <c r="A850" s="73"/>
      <c r="B850" s="74"/>
      <c r="C850" s="123"/>
      <c r="D850" s="10"/>
      <c r="E850" s="29"/>
      <c r="F850" s="29"/>
      <c r="G850" s="54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4.25" customHeight="1" x14ac:dyDescent="0.3">
      <c r="A851" s="73"/>
      <c r="B851" s="74"/>
      <c r="C851" s="123"/>
      <c r="D851" s="10"/>
      <c r="E851" s="29"/>
      <c r="F851" s="29"/>
      <c r="G851" s="54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4.25" customHeight="1" x14ac:dyDescent="0.3">
      <c r="A852" s="73"/>
      <c r="B852" s="74"/>
      <c r="C852" s="123"/>
      <c r="D852" s="10"/>
      <c r="E852" s="29"/>
      <c r="F852" s="29"/>
      <c r="G852" s="54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4.25" customHeight="1" x14ac:dyDescent="0.3">
      <c r="A853" s="73"/>
      <c r="B853" s="74"/>
      <c r="C853" s="123"/>
      <c r="D853" s="10"/>
      <c r="E853" s="29"/>
      <c r="F853" s="29"/>
      <c r="G853" s="54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4.25" customHeight="1" x14ac:dyDescent="0.3">
      <c r="A854" s="73"/>
      <c r="B854" s="74"/>
      <c r="C854" s="123"/>
      <c r="D854" s="10"/>
      <c r="E854" s="29"/>
      <c r="F854" s="29"/>
      <c r="G854" s="54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4.25" customHeight="1" x14ac:dyDescent="0.3">
      <c r="A855" s="73"/>
      <c r="B855" s="74"/>
      <c r="C855" s="123"/>
      <c r="D855" s="10"/>
      <c r="E855" s="29"/>
      <c r="F855" s="29"/>
      <c r="G855" s="54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4.25" customHeight="1" x14ac:dyDescent="0.3">
      <c r="A856" s="73"/>
      <c r="B856" s="74"/>
      <c r="C856" s="123"/>
      <c r="D856" s="10"/>
      <c r="E856" s="29"/>
      <c r="F856" s="29"/>
      <c r="G856" s="54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4.25" customHeight="1" x14ac:dyDescent="0.3">
      <c r="A857" s="73"/>
      <c r="B857" s="74"/>
      <c r="C857" s="123"/>
      <c r="D857" s="10"/>
      <c r="E857" s="29"/>
      <c r="F857" s="29"/>
      <c r="G857" s="54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4.25" customHeight="1" x14ac:dyDescent="0.3">
      <c r="A858" s="73"/>
      <c r="B858" s="74"/>
      <c r="C858" s="123"/>
      <c r="D858" s="10"/>
      <c r="E858" s="29"/>
      <c r="F858" s="29"/>
      <c r="G858" s="54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4.25" customHeight="1" x14ac:dyDescent="0.3">
      <c r="A859" s="73"/>
      <c r="B859" s="74"/>
      <c r="C859" s="123"/>
      <c r="D859" s="10"/>
      <c r="E859" s="29"/>
      <c r="F859" s="29"/>
      <c r="G859" s="54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4.25" customHeight="1" x14ac:dyDescent="0.3">
      <c r="A860" s="73"/>
      <c r="B860" s="74"/>
      <c r="C860" s="123"/>
      <c r="D860" s="10"/>
      <c r="E860" s="29"/>
      <c r="F860" s="29"/>
      <c r="G860" s="54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4.25" customHeight="1" x14ac:dyDescent="0.3">
      <c r="A861" s="73"/>
      <c r="B861" s="74"/>
      <c r="C861" s="123"/>
      <c r="D861" s="10"/>
      <c r="E861" s="29"/>
      <c r="F861" s="29"/>
      <c r="G861" s="54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4.25" customHeight="1" x14ac:dyDescent="0.3">
      <c r="A862" s="73"/>
      <c r="B862" s="74"/>
      <c r="C862" s="123"/>
      <c r="D862" s="10"/>
      <c r="E862" s="29"/>
      <c r="F862" s="29"/>
      <c r="G862" s="54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4.25" customHeight="1" x14ac:dyDescent="0.3">
      <c r="A863" s="73"/>
      <c r="B863" s="74"/>
      <c r="C863" s="123"/>
      <c r="D863" s="10"/>
      <c r="E863" s="29"/>
      <c r="F863" s="29"/>
      <c r="G863" s="54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4.25" customHeight="1" x14ac:dyDescent="0.3">
      <c r="A864" s="73"/>
      <c r="B864" s="74"/>
      <c r="C864" s="123"/>
      <c r="D864" s="10"/>
      <c r="E864" s="29"/>
      <c r="F864" s="29"/>
      <c r="G864" s="54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3">
      <c r="A865" s="73"/>
      <c r="B865" s="74"/>
      <c r="C865" s="123"/>
      <c r="D865" s="10"/>
      <c r="E865" s="29"/>
      <c r="F865" s="29"/>
      <c r="G865" s="54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4.25" customHeight="1" x14ac:dyDescent="0.3">
      <c r="A866" s="73"/>
      <c r="B866" s="74"/>
      <c r="C866" s="123"/>
      <c r="D866" s="10"/>
      <c r="E866" s="29"/>
      <c r="F866" s="29"/>
      <c r="G866" s="54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4.25" customHeight="1" x14ac:dyDescent="0.3">
      <c r="A867" s="73"/>
      <c r="B867" s="74"/>
      <c r="C867" s="123"/>
      <c r="D867" s="10"/>
      <c r="E867" s="29"/>
      <c r="F867" s="29"/>
      <c r="G867" s="54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4.25" customHeight="1" x14ac:dyDescent="0.3">
      <c r="A868" s="73"/>
      <c r="B868" s="74"/>
      <c r="C868" s="123"/>
      <c r="D868" s="10"/>
      <c r="E868" s="29"/>
      <c r="F868" s="29"/>
      <c r="G868" s="54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4.25" customHeight="1" x14ac:dyDescent="0.3">
      <c r="A869" s="73"/>
      <c r="B869" s="74"/>
      <c r="C869" s="123"/>
      <c r="D869" s="10"/>
      <c r="E869" s="29"/>
      <c r="F869" s="29"/>
      <c r="G869" s="54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4.25" customHeight="1" x14ac:dyDescent="0.3">
      <c r="A870" s="73"/>
      <c r="B870" s="74"/>
      <c r="C870" s="123"/>
      <c r="D870" s="10"/>
      <c r="E870" s="29"/>
      <c r="F870" s="29"/>
      <c r="G870" s="54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4.25" customHeight="1" x14ac:dyDescent="0.3">
      <c r="A871" s="73"/>
      <c r="B871" s="74"/>
      <c r="C871" s="123"/>
      <c r="D871" s="10"/>
      <c r="E871" s="29"/>
      <c r="F871" s="29"/>
      <c r="G871" s="54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4.25" customHeight="1" x14ac:dyDescent="0.3">
      <c r="A872" s="73"/>
      <c r="B872" s="74"/>
      <c r="C872" s="123"/>
      <c r="D872" s="10"/>
      <c r="E872" s="29"/>
      <c r="F872" s="29"/>
      <c r="G872" s="54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4.25" customHeight="1" x14ac:dyDescent="0.3">
      <c r="A873" s="73"/>
      <c r="B873" s="74"/>
      <c r="C873" s="123"/>
      <c r="D873" s="10"/>
      <c r="E873" s="29"/>
      <c r="F873" s="29"/>
      <c r="G873" s="54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4.25" customHeight="1" x14ac:dyDescent="0.3">
      <c r="A874" s="73"/>
      <c r="B874" s="74"/>
      <c r="C874" s="123"/>
      <c r="D874" s="10"/>
      <c r="E874" s="29"/>
      <c r="F874" s="29"/>
      <c r="G874" s="54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4.25" customHeight="1" x14ac:dyDescent="0.3">
      <c r="A875" s="73"/>
      <c r="B875" s="74"/>
      <c r="C875" s="123"/>
      <c r="D875" s="10"/>
      <c r="E875" s="29"/>
      <c r="F875" s="29"/>
      <c r="G875" s="54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4.25" customHeight="1" x14ac:dyDescent="0.3">
      <c r="A876" s="73"/>
      <c r="B876" s="74"/>
      <c r="C876" s="123"/>
      <c r="D876" s="10"/>
      <c r="E876" s="29"/>
      <c r="F876" s="29"/>
      <c r="G876" s="54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4.25" customHeight="1" x14ac:dyDescent="0.3">
      <c r="A877" s="73"/>
      <c r="B877" s="74"/>
      <c r="C877" s="123"/>
      <c r="D877" s="10"/>
      <c r="E877" s="29"/>
      <c r="F877" s="29"/>
      <c r="G877" s="54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4.25" customHeight="1" x14ac:dyDescent="0.3">
      <c r="A878" s="73"/>
      <c r="B878" s="74"/>
      <c r="C878" s="123"/>
      <c r="D878" s="10"/>
      <c r="E878" s="29"/>
      <c r="F878" s="29"/>
      <c r="G878" s="54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4.25" customHeight="1" x14ac:dyDescent="0.3">
      <c r="A879" s="73"/>
      <c r="B879" s="74"/>
      <c r="C879" s="123"/>
      <c r="D879" s="10"/>
      <c r="E879" s="29"/>
      <c r="F879" s="29"/>
      <c r="G879" s="54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4.25" customHeight="1" x14ac:dyDescent="0.3">
      <c r="A880" s="73"/>
      <c r="B880" s="74"/>
      <c r="C880" s="123"/>
      <c r="D880" s="10"/>
      <c r="E880" s="29"/>
      <c r="F880" s="29"/>
      <c r="G880" s="54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4.25" customHeight="1" x14ac:dyDescent="0.3">
      <c r="A881" s="73"/>
      <c r="B881" s="74"/>
      <c r="C881" s="123"/>
      <c r="D881" s="10"/>
      <c r="E881" s="29"/>
      <c r="F881" s="29"/>
      <c r="G881" s="54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4.25" customHeight="1" x14ac:dyDescent="0.3">
      <c r="A882" s="73"/>
      <c r="B882" s="74"/>
      <c r="C882" s="123"/>
      <c r="D882" s="10"/>
      <c r="E882" s="29"/>
      <c r="F882" s="29"/>
      <c r="G882" s="54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4.25" customHeight="1" x14ac:dyDescent="0.3">
      <c r="A883" s="73"/>
      <c r="B883" s="74"/>
      <c r="C883" s="123"/>
      <c r="D883" s="10"/>
      <c r="E883" s="29"/>
      <c r="F883" s="29"/>
      <c r="G883" s="54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4.25" customHeight="1" x14ac:dyDescent="0.3">
      <c r="A884" s="73"/>
      <c r="B884" s="74"/>
      <c r="C884" s="123"/>
      <c r="D884" s="10"/>
      <c r="E884" s="29"/>
      <c r="F884" s="29"/>
      <c r="G884" s="54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4.25" customHeight="1" x14ac:dyDescent="0.3">
      <c r="A885" s="73"/>
      <c r="B885" s="74"/>
      <c r="C885" s="123"/>
      <c r="D885" s="10"/>
      <c r="E885" s="29"/>
      <c r="F885" s="29"/>
      <c r="G885" s="54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4.25" customHeight="1" x14ac:dyDescent="0.3">
      <c r="A886" s="73"/>
      <c r="B886" s="74"/>
      <c r="C886" s="123"/>
      <c r="D886" s="10"/>
      <c r="E886" s="29"/>
      <c r="F886" s="29"/>
      <c r="G886" s="54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4.25" customHeight="1" x14ac:dyDescent="0.3">
      <c r="A887" s="73"/>
      <c r="B887" s="74"/>
      <c r="C887" s="123"/>
      <c r="D887" s="10"/>
      <c r="E887" s="29"/>
      <c r="F887" s="29"/>
      <c r="G887" s="54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4.25" customHeight="1" x14ac:dyDescent="0.3">
      <c r="A888" s="73"/>
      <c r="B888" s="74"/>
      <c r="C888" s="123"/>
      <c r="D888" s="10"/>
      <c r="E888" s="29"/>
      <c r="F888" s="29"/>
      <c r="G888" s="54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4.25" customHeight="1" x14ac:dyDescent="0.3">
      <c r="A889" s="73"/>
      <c r="B889" s="74"/>
      <c r="C889" s="123"/>
      <c r="D889" s="10"/>
      <c r="E889" s="29"/>
      <c r="F889" s="29"/>
      <c r="G889" s="54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4.25" customHeight="1" x14ac:dyDescent="0.3">
      <c r="A890" s="73"/>
      <c r="B890" s="74"/>
      <c r="C890" s="123"/>
      <c r="D890" s="10"/>
      <c r="E890" s="29"/>
      <c r="F890" s="29"/>
      <c r="G890" s="54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4.25" customHeight="1" x14ac:dyDescent="0.3">
      <c r="A891" s="73"/>
      <c r="B891" s="74"/>
      <c r="C891" s="123"/>
      <c r="D891" s="10"/>
      <c r="E891" s="29"/>
      <c r="F891" s="29"/>
      <c r="G891" s="54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4.25" customHeight="1" x14ac:dyDescent="0.3">
      <c r="A892" s="73"/>
      <c r="B892" s="74"/>
      <c r="C892" s="123"/>
      <c r="D892" s="10"/>
      <c r="E892" s="29"/>
      <c r="F892" s="29"/>
      <c r="G892" s="54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4.25" customHeight="1" x14ac:dyDescent="0.3">
      <c r="A893" s="73"/>
      <c r="B893" s="74"/>
      <c r="C893" s="123"/>
      <c r="D893" s="10"/>
      <c r="E893" s="29"/>
      <c r="F893" s="29"/>
      <c r="G893" s="54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4.25" customHeight="1" x14ac:dyDescent="0.3">
      <c r="A894" s="73"/>
      <c r="B894" s="74"/>
      <c r="C894" s="123"/>
      <c r="D894" s="10"/>
      <c r="E894" s="29"/>
      <c r="F894" s="29"/>
      <c r="G894" s="54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4.25" customHeight="1" x14ac:dyDescent="0.3">
      <c r="A895" s="73"/>
      <c r="B895" s="74"/>
      <c r="C895" s="123"/>
      <c r="D895" s="10"/>
      <c r="E895" s="29"/>
      <c r="F895" s="29"/>
      <c r="G895" s="54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4.25" customHeight="1" x14ac:dyDescent="0.3">
      <c r="A896" s="73"/>
      <c r="B896" s="74"/>
      <c r="C896" s="123"/>
      <c r="D896" s="10"/>
      <c r="E896" s="29"/>
      <c r="F896" s="29"/>
      <c r="G896" s="54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4.25" customHeight="1" x14ac:dyDescent="0.3">
      <c r="A897" s="73"/>
      <c r="B897" s="74"/>
      <c r="C897" s="123"/>
      <c r="D897" s="10"/>
      <c r="E897" s="29"/>
      <c r="F897" s="29"/>
      <c r="G897" s="54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4.25" customHeight="1" x14ac:dyDescent="0.3">
      <c r="A898" s="73"/>
      <c r="B898" s="74"/>
      <c r="C898" s="123"/>
      <c r="D898" s="10"/>
      <c r="E898" s="29"/>
      <c r="F898" s="29"/>
      <c r="G898" s="54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4.25" customHeight="1" x14ac:dyDescent="0.3">
      <c r="A899" s="73"/>
      <c r="B899" s="74"/>
      <c r="C899" s="123"/>
      <c r="D899" s="10"/>
      <c r="E899" s="29"/>
      <c r="F899" s="29"/>
      <c r="G899" s="54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4.25" customHeight="1" x14ac:dyDescent="0.3">
      <c r="A900" s="73"/>
      <c r="B900" s="74"/>
      <c r="C900" s="123"/>
      <c r="D900" s="10"/>
      <c r="E900" s="29"/>
      <c r="F900" s="29"/>
      <c r="G900" s="54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4.25" customHeight="1" x14ac:dyDescent="0.3">
      <c r="A901" s="73"/>
      <c r="B901" s="74"/>
      <c r="C901" s="123"/>
      <c r="D901" s="10"/>
      <c r="E901" s="29"/>
      <c r="F901" s="29"/>
      <c r="G901" s="54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4.25" customHeight="1" x14ac:dyDescent="0.3">
      <c r="A902" s="73"/>
      <c r="B902" s="74"/>
      <c r="C902" s="123"/>
      <c r="D902" s="10"/>
      <c r="E902" s="29"/>
      <c r="F902" s="29"/>
      <c r="G902" s="54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4.25" customHeight="1" x14ac:dyDescent="0.3">
      <c r="A903" s="73"/>
      <c r="B903" s="74"/>
      <c r="C903" s="123"/>
      <c r="D903" s="10"/>
      <c r="E903" s="29"/>
      <c r="F903" s="29"/>
      <c r="G903" s="54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4.25" customHeight="1" x14ac:dyDescent="0.3">
      <c r="A904" s="73"/>
      <c r="B904" s="74"/>
      <c r="C904" s="123"/>
      <c r="D904" s="10"/>
      <c r="E904" s="29"/>
      <c r="F904" s="29"/>
      <c r="G904" s="54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4.25" customHeight="1" x14ac:dyDescent="0.3">
      <c r="A905" s="73"/>
      <c r="B905" s="74"/>
      <c r="C905" s="123"/>
      <c r="D905" s="10"/>
      <c r="E905" s="29"/>
      <c r="F905" s="29"/>
      <c r="G905" s="54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4.25" customHeight="1" x14ac:dyDescent="0.3">
      <c r="A906" s="73"/>
      <c r="B906" s="74"/>
      <c r="C906" s="123"/>
      <c r="D906" s="10"/>
      <c r="E906" s="29"/>
      <c r="F906" s="29"/>
      <c r="G906" s="54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4.25" customHeight="1" x14ac:dyDescent="0.3">
      <c r="A907" s="73"/>
      <c r="B907" s="74"/>
      <c r="C907" s="123"/>
      <c r="D907" s="10"/>
      <c r="E907" s="29"/>
      <c r="F907" s="29"/>
      <c r="G907" s="54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4.25" customHeight="1" x14ac:dyDescent="0.3">
      <c r="A908" s="73"/>
      <c r="B908" s="74"/>
      <c r="C908" s="123"/>
      <c r="D908" s="10"/>
      <c r="E908" s="29"/>
      <c r="F908" s="29"/>
      <c r="G908" s="54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4.25" customHeight="1" x14ac:dyDescent="0.3">
      <c r="A909" s="73"/>
      <c r="B909" s="74"/>
      <c r="C909" s="123"/>
      <c r="D909" s="10"/>
      <c r="E909" s="29"/>
      <c r="F909" s="29"/>
      <c r="G909" s="54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4.25" customHeight="1" x14ac:dyDescent="0.3">
      <c r="A910" s="73"/>
      <c r="B910" s="74"/>
      <c r="C910" s="123"/>
      <c r="D910" s="10"/>
      <c r="E910" s="29"/>
      <c r="F910" s="29"/>
      <c r="G910" s="54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4.25" customHeight="1" x14ac:dyDescent="0.3">
      <c r="A911" s="73"/>
      <c r="B911" s="74"/>
      <c r="C911" s="123"/>
      <c r="D911" s="10"/>
      <c r="E911" s="29"/>
      <c r="F911" s="29"/>
      <c r="G911" s="54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4.25" customHeight="1" x14ac:dyDescent="0.3">
      <c r="A912" s="73"/>
      <c r="B912" s="74"/>
      <c r="C912" s="123"/>
      <c r="D912" s="10"/>
      <c r="E912" s="29"/>
      <c r="F912" s="29"/>
      <c r="G912" s="54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4.25" customHeight="1" x14ac:dyDescent="0.3">
      <c r="A913" s="73"/>
      <c r="B913" s="74"/>
      <c r="C913" s="123"/>
      <c r="D913" s="10"/>
      <c r="E913" s="29"/>
      <c r="F913" s="29"/>
      <c r="G913" s="54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4.25" customHeight="1" x14ac:dyDescent="0.3">
      <c r="A914" s="73"/>
      <c r="B914" s="74"/>
      <c r="C914" s="123"/>
      <c r="D914" s="10"/>
      <c r="E914" s="29"/>
      <c r="F914" s="29"/>
      <c r="G914" s="54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4.25" customHeight="1" x14ac:dyDescent="0.3">
      <c r="A915" s="73"/>
      <c r="B915" s="74"/>
      <c r="C915" s="123"/>
      <c r="D915" s="10"/>
      <c r="E915" s="29"/>
      <c r="F915" s="29"/>
      <c r="G915" s="54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4.25" customHeight="1" x14ac:dyDescent="0.3">
      <c r="A916" s="73"/>
      <c r="B916" s="74"/>
      <c r="C916" s="123"/>
      <c r="D916" s="10"/>
      <c r="E916" s="29"/>
      <c r="F916" s="29"/>
      <c r="G916" s="54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4.25" customHeight="1" x14ac:dyDescent="0.3">
      <c r="A917" s="73"/>
      <c r="B917" s="74"/>
      <c r="C917" s="123"/>
      <c r="D917" s="10"/>
      <c r="E917" s="29"/>
      <c r="F917" s="29"/>
      <c r="G917" s="54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4.25" customHeight="1" x14ac:dyDescent="0.3">
      <c r="A918" s="73"/>
      <c r="B918" s="74"/>
      <c r="C918" s="123"/>
      <c r="D918" s="10"/>
      <c r="E918" s="29"/>
      <c r="F918" s="29"/>
      <c r="G918" s="54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4.25" customHeight="1" x14ac:dyDescent="0.3">
      <c r="A919" s="73"/>
      <c r="B919" s="74"/>
      <c r="C919" s="123"/>
      <c r="D919" s="10"/>
      <c r="E919" s="29"/>
      <c r="F919" s="29"/>
      <c r="G919" s="54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4.25" customHeight="1" x14ac:dyDescent="0.3">
      <c r="A920" s="73"/>
      <c r="B920" s="74"/>
      <c r="C920" s="123"/>
      <c r="D920" s="10"/>
      <c r="E920" s="29"/>
      <c r="F920" s="29"/>
      <c r="G920" s="54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4.25" customHeight="1" x14ac:dyDescent="0.3">
      <c r="A921" s="73"/>
      <c r="B921" s="74"/>
      <c r="C921" s="123"/>
      <c r="D921" s="10"/>
      <c r="E921" s="29"/>
      <c r="F921" s="29"/>
      <c r="G921" s="54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4.25" customHeight="1" x14ac:dyDescent="0.3">
      <c r="A922" s="73"/>
      <c r="B922" s="74"/>
      <c r="C922" s="123"/>
      <c r="D922" s="10"/>
      <c r="E922" s="29"/>
      <c r="F922" s="29"/>
      <c r="G922" s="54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4.25" customHeight="1" x14ac:dyDescent="0.3">
      <c r="A923" s="73"/>
      <c r="B923" s="74"/>
      <c r="C923" s="123"/>
      <c r="D923" s="10"/>
      <c r="E923" s="29"/>
      <c r="F923" s="29"/>
      <c r="G923" s="54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4.25" customHeight="1" x14ac:dyDescent="0.3">
      <c r="A924" s="73"/>
      <c r="B924" s="74"/>
      <c r="C924" s="123"/>
      <c r="D924" s="10"/>
      <c r="E924" s="29"/>
      <c r="F924" s="29"/>
      <c r="G924" s="54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4.25" customHeight="1" x14ac:dyDescent="0.3">
      <c r="A925" s="73"/>
      <c r="B925" s="74"/>
      <c r="C925" s="123"/>
      <c r="D925" s="10"/>
      <c r="E925" s="29"/>
      <c r="F925" s="29"/>
      <c r="G925" s="54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4.25" customHeight="1" x14ac:dyDescent="0.3">
      <c r="A926" s="73"/>
      <c r="B926" s="74"/>
      <c r="C926" s="123"/>
      <c r="D926" s="10"/>
      <c r="E926" s="29"/>
      <c r="F926" s="29"/>
      <c r="G926" s="54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4.25" customHeight="1" x14ac:dyDescent="0.3">
      <c r="A927" s="73"/>
      <c r="B927" s="74"/>
      <c r="C927" s="123"/>
      <c r="D927" s="10"/>
      <c r="E927" s="29"/>
      <c r="F927" s="29"/>
      <c r="G927" s="54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4.25" customHeight="1" x14ac:dyDescent="0.3">
      <c r="A928" s="73"/>
      <c r="B928" s="74"/>
      <c r="C928" s="123"/>
      <c r="D928" s="10"/>
      <c r="E928" s="29"/>
      <c r="F928" s="29"/>
      <c r="G928" s="54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4.25" customHeight="1" x14ac:dyDescent="0.3">
      <c r="A929" s="73"/>
      <c r="B929" s="74"/>
      <c r="C929" s="123"/>
      <c r="D929" s="10"/>
      <c r="E929" s="29"/>
      <c r="F929" s="29"/>
      <c r="G929" s="54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4.25" customHeight="1" x14ac:dyDescent="0.3">
      <c r="A930" s="73"/>
      <c r="B930" s="74"/>
      <c r="C930" s="123"/>
      <c r="D930" s="10"/>
      <c r="E930" s="29"/>
      <c r="F930" s="29"/>
      <c r="G930" s="54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4.25" customHeight="1" x14ac:dyDescent="0.3">
      <c r="A931" s="73"/>
      <c r="B931" s="74"/>
      <c r="C931" s="123"/>
      <c r="D931" s="10"/>
      <c r="E931" s="29"/>
      <c r="F931" s="29"/>
      <c r="G931" s="54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4.25" customHeight="1" x14ac:dyDescent="0.3">
      <c r="A932" s="73"/>
      <c r="B932" s="74"/>
      <c r="C932" s="123"/>
      <c r="D932" s="10"/>
      <c r="E932" s="29"/>
      <c r="F932" s="29"/>
      <c r="G932" s="54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4.25" customHeight="1" x14ac:dyDescent="0.3">
      <c r="A933" s="73"/>
      <c r="B933" s="74"/>
      <c r="C933" s="123"/>
      <c r="D933" s="10"/>
      <c r="E933" s="29"/>
      <c r="F933" s="29"/>
      <c r="G933" s="54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4.25" customHeight="1" x14ac:dyDescent="0.3">
      <c r="A934" s="73"/>
      <c r="B934" s="74"/>
      <c r="C934" s="123"/>
      <c r="D934" s="10"/>
      <c r="E934" s="29"/>
      <c r="F934" s="29"/>
      <c r="G934" s="54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4.25" customHeight="1" x14ac:dyDescent="0.3">
      <c r="A935" s="73"/>
      <c r="B935" s="74"/>
      <c r="C935" s="123"/>
      <c r="D935" s="10"/>
      <c r="E935" s="29"/>
      <c r="F935" s="29"/>
      <c r="G935" s="54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4.25" customHeight="1" x14ac:dyDescent="0.3">
      <c r="A936" s="73"/>
      <c r="B936" s="74"/>
      <c r="C936" s="123"/>
      <c r="D936" s="10"/>
      <c r="E936" s="29"/>
      <c r="F936" s="29"/>
      <c r="G936" s="54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4.25" customHeight="1" x14ac:dyDescent="0.3">
      <c r="A937" s="73"/>
      <c r="B937" s="74"/>
      <c r="C937" s="123"/>
      <c r="D937" s="10"/>
      <c r="E937" s="29"/>
      <c r="F937" s="29"/>
      <c r="G937" s="54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4.25" customHeight="1" x14ac:dyDescent="0.3">
      <c r="A938" s="73"/>
      <c r="B938" s="74"/>
      <c r="C938" s="123"/>
      <c r="D938" s="10"/>
      <c r="E938" s="29"/>
      <c r="F938" s="29"/>
      <c r="G938" s="54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4.25" customHeight="1" x14ac:dyDescent="0.3">
      <c r="A939" s="73"/>
      <c r="B939" s="74"/>
      <c r="C939" s="123"/>
      <c r="D939" s="10"/>
      <c r="E939" s="29"/>
      <c r="F939" s="29"/>
      <c r="G939" s="54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4.25" customHeight="1" x14ac:dyDescent="0.3">
      <c r="A940" s="73"/>
      <c r="B940" s="74"/>
      <c r="C940" s="123"/>
      <c r="D940" s="10"/>
      <c r="E940" s="29"/>
      <c r="F940" s="29"/>
      <c r="G940" s="54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4.25" customHeight="1" x14ac:dyDescent="0.3">
      <c r="A941" s="73"/>
      <c r="B941" s="74"/>
      <c r="C941" s="123"/>
      <c r="D941" s="10"/>
      <c r="E941" s="29"/>
      <c r="F941" s="29"/>
      <c r="G941" s="54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4.25" customHeight="1" x14ac:dyDescent="0.3">
      <c r="A942" s="73"/>
      <c r="B942" s="74"/>
      <c r="C942" s="123"/>
      <c r="D942" s="10"/>
      <c r="E942" s="29"/>
      <c r="F942" s="29"/>
      <c r="G942" s="54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4.25" customHeight="1" x14ac:dyDescent="0.3">
      <c r="A943" s="73"/>
      <c r="B943" s="74"/>
      <c r="C943" s="123"/>
      <c r="D943" s="10"/>
      <c r="E943" s="29"/>
      <c r="F943" s="29"/>
      <c r="G943" s="54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4.25" customHeight="1" x14ac:dyDescent="0.3">
      <c r="A944" s="73"/>
      <c r="B944" s="74"/>
      <c r="C944" s="123"/>
      <c r="D944" s="10"/>
      <c r="E944" s="29"/>
      <c r="F944" s="29"/>
      <c r="G944" s="54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4.25" customHeight="1" x14ac:dyDescent="0.3">
      <c r="A945" s="73"/>
      <c r="B945" s="74"/>
      <c r="C945" s="123"/>
      <c r="D945" s="10"/>
      <c r="E945" s="29"/>
      <c r="F945" s="29"/>
      <c r="G945" s="54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4.25" customHeight="1" x14ac:dyDescent="0.3">
      <c r="A946" s="73"/>
      <c r="B946" s="74"/>
      <c r="C946" s="123"/>
      <c r="D946" s="10"/>
      <c r="E946" s="29"/>
      <c r="F946" s="29"/>
      <c r="G946" s="54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4.25" customHeight="1" x14ac:dyDescent="0.3">
      <c r="A947" s="73"/>
      <c r="B947" s="74"/>
      <c r="C947" s="123"/>
      <c r="D947" s="10"/>
      <c r="E947" s="29"/>
      <c r="F947" s="29"/>
      <c r="G947" s="54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4.25" customHeight="1" x14ac:dyDescent="0.3">
      <c r="A948" s="73"/>
      <c r="B948" s="74"/>
      <c r="C948" s="123"/>
      <c r="D948" s="10"/>
      <c r="E948" s="29"/>
      <c r="F948" s="29"/>
      <c r="G948" s="54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4.25" customHeight="1" x14ac:dyDescent="0.3">
      <c r="A949" s="73"/>
      <c r="B949" s="74"/>
      <c r="C949" s="123"/>
      <c r="D949" s="10"/>
      <c r="E949" s="29"/>
      <c r="F949" s="29"/>
      <c r="G949" s="54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4.25" customHeight="1" x14ac:dyDescent="0.3">
      <c r="A950" s="73"/>
      <c r="B950" s="74"/>
      <c r="C950" s="123"/>
      <c r="D950" s="10"/>
      <c r="E950" s="29"/>
      <c r="F950" s="29"/>
      <c r="G950" s="54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4.25" customHeight="1" x14ac:dyDescent="0.3">
      <c r="A951" s="73"/>
      <c r="B951" s="74"/>
      <c r="C951" s="123"/>
      <c r="D951" s="10"/>
      <c r="E951" s="29"/>
      <c r="F951" s="29"/>
      <c r="G951" s="54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4.25" customHeight="1" x14ac:dyDescent="0.3">
      <c r="A952" s="73"/>
      <c r="B952" s="74"/>
      <c r="C952" s="123"/>
      <c r="D952" s="10"/>
      <c r="E952" s="29"/>
      <c r="F952" s="29"/>
      <c r="G952" s="54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4.25" customHeight="1" x14ac:dyDescent="0.3">
      <c r="A953" s="73"/>
      <c r="B953" s="74"/>
      <c r="C953" s="123"/>
      <c r="D953" s="10"/>
      <c r="E953" s="29"/>
      <c r="F953" s="29"/>
      <c r="G953" s="54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4.25" customHeight="1" x14ac:dyDescent="0.3">
      <c r="A954" s="73"/>
      <c r="B954" s="74"/>
      <c r="C954" s="123"/>
      <c r="D954" s="10"/>
      <c r="E954" s="29"/>
      <c r="F954" s="29"/>
      <c r="G954" s="54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4.25" customHeight="1" x14ac:dyDescent="0.3">
      <c r="A955" s="73"/>
      <c r="B955" s="74"/>
      <c r="C955" s="123"/>
      <c r="D955" s="10"/>
      <c r="E955" s="29"/>
      <c r="F955" s="29"/>
      <c r="G955" s="54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4.25" customHeight="1" x14ac:dyDescent="0.3">
      <c r="A956" s="73"/>
      <c r="B956" s="74"/>
      <c r="C956" s="123"/>
      <c r="D956" s="10"/>
      <c r="E956" s="29"/>
      <c r="F956" s="29"/>
      <c r="G956" s="54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4.25" customHeight="1" x14ac:dyDescent="0.3">
      <c r="A957" s="73"/>
      <c r="B957" s="74"/>
      <c r="C957" s="123"/>
      <c r="D957" s="10"/>
      <c r="E957" s="29"/>
      <c r="F957" s="29"/>
      <c r="G957" s="54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4.25" customHeight="1" x14ac:dyDescent="0.3">
      <c r="A958" s="73"/>
      <c r="B958" s="74"/>
      <c r="C958" s="123"/>
      <c r="D958" s="10"/>
      <c r="E958" s="29"/>
      <c r="F958" s="29"/>
      <c r="G958" s="54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4.25" customHeight="1" x14ac:dyDescent="0.3">
      <c r="A959" s="73"/>
      <c r="B959" s="74"/>
      <c r="C959" s="123"/>
      <c r="D959" s="10"/>
      <c r="E959" s="29"/>
      <c r="F959" s="29"/>
      <c r="G959" s="54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4.25" customHeight="1" x14ac:dyDescent="0.3">
      <c r="A960" s="73"/>
      <c r="B960" s="74"/>
      <c r="C960" s="123"/>
      <c r="D960" s="10"/>
      <c r="E960" s="29"/>
      <c r="F960" s="29"/>
      <c r="G960" s="54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4.25" customHeight="1" x14ac:dyDescent="0.3">
      <c r="A961" s="73"/>
      <c r="B961" s="74"/>
      <c r="C961" s="123"/>
      <c r="D961" s="10"/>
      <c r="E961" s="29"/>
      <c r="F961" s="29"/>
      <c r="G961" s="54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4.25" customHeight="1" x14ac:dyDescent="0.3">
      <c r="A962" s="73"/>
      <c r="B962" s="74"/>
      <c r="C962" s="123"/>
      <c r="D962" s="10"/>
      <c r="E962" s="29"/>
      <c r="F962" s="29"/>
      <c r="G962" s="54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4.25" customHeight="1" x14ac:dyDescent="0.3">
      <c r="A963" s="73"/>
      <c r="B963" s="74"/>
      <c r="C963" s="123"/>
      <c r="D963" s="10"/>
      <c r="E963" s="29"/>
      <c r="F963" s="29"/>
      <c r="G963" s="54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4.25" customHeight="1" x14ac:dyDescent="0.3">
      <c r="A964" s="73"/>
      <c r="B964" s="74"/>
      <c r="C964" s="123"/>
      <c r="D964" s="10"/>
      <c r="E964" s="29"/>
      <c r="F964" s="29"/>
      <c r="G964" s="54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4.25" customHeight="1" x14ac:dyDescent="0.3">
      <c r="A965" s="73"/>
      <c r="B965" s="74"/>
      <c r="C965" s="123"/>
      <c r="D965" s="10"/>
      <c r="E965" s="29"/>
      <c r="F965" s="29"/>
      <c r="G965" s="54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4.25" customHeight="1" x14ac:dyDescent="0.3">
      <c r="A966" s="73"/>
      <c r="B966" s="74"/>
      <c r="C966" s="123"/>
      <c r="D966" s="10"/>
      <c r="E966" s="29"/>
      <c r="F966" s="29"/>
      <c r="G966" s="54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4.25" customHeight="1" x14ac:dyDescent="0.3">
      <c r="A967" s="73"/>
      <c r="B967" s="74"/>
      <c r="C967" s="123"/>
      <c r="D967" s="10"/>
      <c r="E967" s="29"/>
      <c r="F967" s="29"/>
      <c r="G967" s="54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4.25" customHeight="1" x14ac:dyDescent="0.3">
      <c r="A968" s="73"/>
      <c r="B968" s="74"/>
      <c r="C968" s="123"/>
      <c r="D968" s="10"/>
      <c r="E968" s="29"/>
      <c r="F968" s="29"/>
      <c r="G968" s="54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4.25" customHeight="1" x14ac:dyDescent="0.3">
      <c r="A969" s="73"/>
      <c r="B969" s="74"/>
      <c r="C969" s="123"/>
      <c r="D969" s="10"/>
      <c r="E969" s="29"/>
      <c r="F969" s="29"/>
      <c r="G969" s="54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4.25" customHeight="1" x14ac:dyDescent="0.3">
      <c r="A970" s="73"/>
      <c r="B970" s="74"/>
      <c r="C970" s="123"/>
      <c r="D970" s="10"/>
      <c r="E970" s="29"/>
      <c r="F970" s="29"/>
      <c r="G970" s="54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4.25" customHeight="1" x14ac:dyDescent="0.3">
      <c r="R971" s="29"/>
      <c r="S971" s="29"/>
      <c r="T971" s="29"/>
      <c r="U971" s="29"/>
      <c r="V971" s="29"/>
      <c r="W971" s="29"/>
      <c r="X971" s="29"/>
      <c r="Y971" s="29"/>
      <c r="Z971" s="29"/>
    </row>
  </sheetData>
  <autoFilter ref="A66:Q66" xr:uid="{00000000-0001-0000-0200-000000000000}">
    <sortState xmlns:xlrd2="http://schemas.microsoft.com/office/spreadsheetml/2017/richdata2" ref="A67:Q85">
      <sortCondition ref="C6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G8" sqref="G8"/>
    </sheetView>
  </sheetViews>
  <sheetFormatPr defaultRowHeight="14.4" x14ac:dyDescent="0.3"/>
  <cols>
    <col min="7" max="7" width="12.77734375" customWidth="1"/>
  </cols>
  <sheetData>
    <row r="1" spans="1:7" ht="16.2" x14ac:dyDescent="0.3">
      <c r="A1" s="117" t="s">
        <v>79</v>
      </c>
      <c r="B1" s="118" t="s">
        <v>80</v>
      </c>
      <c r="C1" s="116" t="s">
        <v>81</v>
      </c>
      <c r="D1" s="117" t="s">
        <v>82</v>
      </c>
      <c r="E1" s="118" t="s">
        <v>83</v>
      </c>
      <c r="F1" s="116" t="s">
        <v>81</v>
      </c>
      <c r="G1" s="116" t="s">
        <v>42</v>
      </c>
    </row>
    <row r="2" spans="1:7" x14ac:dyDescent="0.3">
      <c r="A2" s="133">
        <v>263.05070766131252</v>
      </c>
      <c r="B2" s="133">
        <v>8.1721827637822955</v>
      </c>
      <c r="C2" s="141"/>
      <c r="D2" s="142">
        <v>263.05070766131252</v>
      </c>
      <c r="E2" s="141">
        <v>8.1721827637822955</v>
      </c>
      <c r="F2" s="141"/>
      <c r="G2" s="142" t="s">
        <v>129</v>
      </c>
    </row>
    <row r="3" spans="1:7" x14ac:dyDescent="0.3">
      <c r="A3" s="160">
        <v>323.97930326681393</v>
      </c>
      <c r="B3" s="161">
        <v>13.984708559837358</v>
      </c>
      <c r="C3" s="161"/>
      <c r="D3" s="160">
        <v>323.97930326681393</v>
      </c>
      <c r="E3" s="161">
        <v>13.984708559837358</v>
      </c>
      <c r="F3" s="161"/>
      <c r="G3" s="160" t="s">
        <v>130</v>
      </c>
    </row>
    <row r="4" spans="1:7" x14ac:dyDescent="0.3">
      <c r="A4" s="178">
        <v>260.02969363531514</v>
      </c>
      <c r="B4" s="179">
        <v>11.943059634619537</v>
      </c>
      <c r="C4" s="179"/>
      <c r="D4" s="178">
        <v>260.02969363531514</v>
      </c>
      <c r="E4" s="179">
        <v>11.943059634619537</v>
      </c>
      <c r="F4" s="179"/>
      <c r="G4" s="178" t="s">
        <v>131</v>
      </c>
    </row>
    <row r="5" spans="1:7" x14ac:dyDescent="0.3">
      <c r="A5" s="253">
        <v>208.12974627933269</v>
      </c>
      <c r="B5" s="254">
        <v>7.9755002320775743</v>
      </c>
      <c r="C5" s="254"/>
      <c r="D5" s="253">
        <v>208.12974627933269</v>
      </c>
      <c r="E5" s="254">
        <v>7.9755002320775743</v>
      </c>
      <c r="F5" s="254"/>
      <c r="G5" s="253" t="s">
        <v>134</v>
      </c>
    </row>
    <row r="6" spans="1:7" x14ac:dyDescent="0.3">
      <c r="A6" s="213">
        <v>277.90727939891156</v>
      </c>
      <c r="B6" s="214">
        <v>10.034061273796084</v>
      </c>
      <c r="C6" s="214"/>
      <c r="D6" s="213">
        <v>277.90727939891156</v>
      </c>
      <c r="E6" s="214">
        <v>10.034061273796084</v>
      </c>
      <c r="F6" s="197"/>
      <c r="G6" s="196" t="s">
        <v>132</v>
      </c>
    </row>
    <row r="7" spans="1:7" x14ac:dyDescent="0.3">
      <c r="A7" s="305">
        <v>298.91874408955454</v>
      </c>
      <c r="B7" s="306">
        <v>15.421036276862003</v>
      </c>
      <c r="C7" s="306"/>
      <c r="D7" s="305">
        <v>298.91874408955454</v>
      </c>
      <c r="E7" s="306">
        <v>15.421036276862003</v>
      </c>
      <c r="F7" s="306"/>
      <c r="G7" s="30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061624_EBSD_DIT_Day14_DIC</vt:lpstr>
      <vt:lpstr>Processing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Barton, Riley B</dc:creator>
  <cp:lastModifiedBy>Riley Barton</cp:lastModifiedBy>
  <dcterms:created xsi:type="dcterms:W3CDTF">2024-06-20T17:14:44Z</dcterms:created>
  <dcterms:modified xsi:type="dcterms:W3CDTF">2024-09-05T20:35:54Z</dcterms:modified>
</cp:coreProperties>
</file>