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05105a1ab0e97/Documents/GitHub/rcsfa-RC3-BSLE-DIT-degradation/DIC/ManuallyProcessed/"/>
    </mc:Choice>
  </mc:AlternateContent>
  <xr:revisionPtr revIDLastSave="22" documentId="8_{925211FA-ACBA-4750-86E0-83CD8A514A58}" xr6:coauthVersionLast="47" xr6:coauthVersionMax="47" xr10:uidLastSave="{E57CE815-AB6E-4619-BCF3-6DF22EDAAA76}"/>
  <bookViews>
    <workbookView xWindow="11424" yWindow="0" windowWidth="11712" windowHeight="12336" firstSheet="1" activeTab="2" xr2:uid="{00000000-000D-0000-FFFF-FFFF00000000}"/>
  </bookViews>
  <sheets>
    <sheet name="060324_EBSD_DIT_Day0_DIC" sheetId="1" r:id="rId1"/>
    <sheet name="Alteration" sheetId="2" r:id="rId2"/>
    <sheet name="Processing" sheetId="3" r:id="rId3"/>
    <sheet name="Summary" sheetId="4" r:id="rId4"/>
  </sheets>
  <definedNames>
    <definedName name="_xlnm._FilterDatabase" localSheetId="1" hidden="1">Alteration!$A$1:$AD$36</definedName>
    <definedName name="_xlnm._FilterDatabase" localSheetId="2" hidden="1">Processing!$A$66:$BH$66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7" i="3" l="1"/>
  <c r="AH67" i="3"/>
  <c r="AE67" i="3"/>
  <c r="AA67" i="3"/>
  <c r="Z67" i="3"/>
  <c r="Y67" i="3"/>
  <c r="X67" i="3"/>
  <c r="W67" i="3"/>
  <c r="X4" i="3"/>
  <c r="AA2" i="3" s="1"/>
  <c r="X3" i="3"/>
  <c r="W9" i="3"/>
  <c r="AA3" i="3" l="1"/>
  <c r="T43" i="3" l="1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D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AB35" i="3"/>
  <c r="AB34" i="3"/>
  <c r="AB33" i="3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Y34" i="3" l="1"/>
  <c r="Z34" i="3"/>
  <c r="Y11" i="3"/>
  <c r="Z33" i="3"/>
  <c r="Y33" i="3"/>
  <c r="AE33" i="3" s="1"/>
  <c r="Z35" i="3"/>
  <c r="Y35" i="3"/>
  <c r="AE35" i="3" s="1"/>
  <c r="AE34" i="3"/>
  <c r="Y9" i="3"/>
  <c r="Y10" i="3"/>
  <c r="AC34" i="3" s="1"/>
  <c r="AC35" i="3"/>
  <c r="Z10" i="3"/>
  <c r="Y50" i="3"/>
  <c r="Z11" i="3"/>
  <c r="Z9" i="3"/>
  <c r="Y48" i="3"/>
  <c r="S61" i="3"/>
  <c r="AD33" i="3"/>
  <c r="S34" i="3"/>
  <c r="R9" i="3"/>
  <c r="S9" i="3" s="1"/>
  <c r="AD34" i="3"/>
  <c r="R43" i="3"/>
  <c r="S43" i="3" s="1"/>
  <c r="S35" i="3"/>
  <c r="X25" i="3" s="1"/>
  <c r="X29" i="3" s="1"/>
  <c r="Z49" i="3"/>
  <c r="Z48" i="3"/>
  <c r="R53" i="3"/>
  <c r="S53" i="3" s="1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Y25" i="3" l="1"/>
  <c r="AA25" i="3"/>
  <c r="Z25" i="3"/>
  <c r="AD35" i="3"/>
  <c r="AF35" i="3"/>
  <c r="AF34" i="3"/>
  <c r="AC33" i="3"/>
  <c r="Y22" i="3" s="1"/>
  <c r="Z22" i="3"/>
  <c r="Z29" i="3" l="1"/>
  <c r="AA22" i="3"/>
  <c r="AF33" i="3"/>
  <c r="X69" i="3" l="1"/>
  <c r="X68" i="3"/>
  <c r="X70" i="3"/>
  <c r="Y29" i="3"/>
  <c r="Y68" i="3" l="1"/>
  <c r="Z68" i="3" s="1"/>
  <c r="AA68" i="3" s="1"/>
  <c r="Y70" i="3"/>
  <c r="Z70" i="3" s="1"/>
  <c r="AA70" i="3" s="1"/>
  <c r="Y69" i="3"/>
  <c r="Z69" i="3" s="1"/>
  <c r="AA69" i="3" s="1"/>
  <c r="AE69" i="3" s="1"/>
  <c r="AI69" i="3" l="1"/>
  <c r="AJ69" i="3" s="1"/>
  <c r="AM69" i="3"/>
  <c r="AE70" i="3"/>
  <c r="AE68" i="3"/>
  <c r="AI70" i="3" l="1"/>
  <c r="AJ70" i="3" s="1"/>
  <c r="AM70" i="3"/>
  <c r="AJ67" i="3"/>
  <c r="AM67" i="3"/>
  <c r="AI68" i="3"/>
  <c r="AJ68" i="3" s="1"/>
  <c r="AM68" i="3"/>
</calcChain>
</file>

<file path=xl/sharedStrings.xml><?xml version="1.0" encoding="utf-8"?>
<sst xmlns="http://schemas.openxmlformats.org/spreadsheetml/2006/main" count="568" uniqueCount="212">
  <si>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</si>
  <si>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</si>
  <si>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</si>
  <si>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</si>
  <si>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</si>
  <si>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</si>
  <si>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</si>
  <si>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</si>
  <si>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</si>
  <si>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</si>
  <si>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</si>
  <si>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</si>
  <si>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</si>
  <si>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</si>
  <si>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</si>
  <si>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</si>
  <si>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</si>
  <si>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</si>
  <si>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</si>
  <si>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</si>
  <si>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</si>
  <si>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</si>
  <si>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</si>
  <si>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</si>
  <si>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</si>
  <si>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</si>
  <si>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</si>
  <si>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</si>
  <si>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</si>
  <si>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</si>
  <si>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</si>
  <si>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</si>
  <si>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</si>
  <si>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</si>
  <si>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</si>
  <si>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</si>
  <si>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</si>
  <si>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</si>
  <si>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</si>
  <si>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</si>
  <si>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</si>
  <si>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</si>
  <si>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</si>
  <si>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</si>
  <si>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</si>
  <si>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</si>
  <si>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</si>
  <si>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</si>
  <si>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</si>
  <si>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</si>
  <si>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</si>
  <si>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</si>
  <si>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</si>
  <si>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</si>
  <si>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</si>
  <si>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</si>
  <si>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</si>
  <si>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</si>
  <si>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</si>
  <si>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</si>
  <si>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</si>
  <si>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</si>
  <si>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</si>
  <si>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</si>
  <si>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</si>
  <si>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</si>
  <si>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</si>
  <si>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</si>
  <si>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</si>
  <si>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</si>
  <si>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</si>
  <si>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</si>
  <si>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</si>
  <si>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</si>
  <si>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</si>
  <si>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</si>
  <si>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</si>
  <si>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</si>
  <si>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</si>
  <si>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</si>
  <si>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</si>
  <si>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</si>
  <si>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</si>
  <si>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</si>
  <si>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</si>
  <si>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</si>
  <si>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</si>
  <si>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</si>
  <si>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</si>
  <si>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</si>
  <si>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</si>
  <si>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</si>
  <si>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</si>
  <si>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</si>
  <si>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</si>
  <si>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</si>
  <si>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</si>
  <si>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</si>
  <si>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</si>
  <si>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</si>
  <si>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</si>
  <si>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</si>
  <si>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</si>
  <si>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</si>
  <si>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0002A-1-1</t>
  </si>
  <si>
    <t>1A</t>
  </si>
  <si>
    <t>CRM1.2-10%</t>
  </si>
  <si>
    <t>0002A-1-2</t>
  </si>
  <si>
    <t>0002A-1-3</t>
  </si>
  <si>
    <t>1B</t>
  </si>
  <si>
    <t>CRM1.5-10%</t>
  </si>
  <si>
    <t>0002B-1-2</t>
  </si>
  <si>
    <t>0002B-1-3</t>
  </si>
  <si>
    <t>0002B-1-5</t>
  </si>
  <si>
    <t>0002C-1-1</t>
  </si>
  <si>
    <t>1C</t>
  </si>
  <si>
    <t>CRM1.8-10%</t>
  </si>
  <si>
    <t>0002C-1-2</t>
  </si>
  <si>
    <t>0002C-1-3</t>
  </si>
  <si>
    <t>D</t>
  </si>
  <si>
    <t>0004S-1-1</t>
  </si>
  <si>
    <t>0005S-1-1</t>
  </si>
  <si>
    <t>0006S-1-1</t>
  </si>
  <si>
    <t>0007S-1-1</t>
  </si>
  <si>
    <t>CRM1.2-5%</t>
  </si>
  <si>
    <t>CRM1.5-5%</t>
  </si>
  <si>
    <t>CRM1.8-5%</t>
  </si>
  <si>
    <t>E</t>
  </si>
  <si>
    <t>F</t>
  </si>
  <si>
    <t>G</t>
  </si>
  <si>
    <t>0001S-1-1;Single;junkCRM-10%;C (STD);0.800000;06/04/24  09:22:40;1;55.000300;8.661829;2.469506;3.219347;105.783690;55.997447;1107.747452;1107.747452;195.286434;Valid;;0.090000;10.000000;10.000000;0.750000;0.800000;0.800000;1500.000000;BL Diff;0.800000;0.00100+0.00000;Broken Line;250.000000</t>
  </si>
  <si>
    <t>0002A-1-1;1A;CRM1.2-10%;C (STD);1.200000;06/04/24  09:26:25;1;55.000300;9.361456;2.048322;2.816632;129.074040;62.997445;1620.905925;1622.490663;101.002818;Valid;;0.090000;10.000000;10.000000;0.750000;0.800000;0.800000;1500.000000;BL Diff;0.800000;0.00100+0.00000;Broken Line;250.000000</t>
  </si>
  <si>
    <t>0002A-1-2;1A;CRM1.2-10%;C (STD);1.200000;06/04/24  09:30:24;1;55.000300;9.638916;1.940312;2.651834;130.133440;63.997457;1623.864067;1622.490663;101.002818;Valid;;0.090000;10.000000;10.000000;0.750000;0.800000;0.800000;1500.000000;BL Diff;0.800000;0.00100+0.00000;Broken Line;250.000000</t>
  </si>
  <si>
    <t>0002A-1-3;1A;CRM1.2-10%;C (STD);1.200000;06/04/24  09:34:28;1;55.000300;9.487267;1.870342;2.586911;130.969870;62.997135;1622.701997;1622.490663;101.002818;Valid;;0.090000;10.000000;10.000000;0.750000;0.800000;0.800000;1500.000000;BL Diff;0.800000;0.00100+0.00000;Broken Line;250.000000</t>
  </si>
  <si>
    <t>0002B-1-1;1B;CRM1.5-10%;C (STD);1.500000;06/04/24  09:38:35;1;55.000300;9.447761;1.830816;2.579916;145.076040;67.997129;2020.648638;2014.594569;101.002818;Excluded;;0.090000;10.000000;10.000000;0.750000;0.800000;0.800000;1500.000000;BL Diff;0.800000;0.00100+0.00000;Broken Line;250.000000</t>
  </si>
  <si>
    <t>0002B-1-2;1B;CRM1.5-10%;C (STD);1.500000;06/04/24  09:42:48;1;55.000300;9.325353;2.084398;2.777924;146.227570;65.997123;2015.456720;2014.594569;101.002818;Valid;;0.090000;10.000000;10.000000;0.750000;0.800000;0.800000;1500.000000;BL Diff;0.800000;0.00100+0.00000;Broken Line;250.000000</t>
  </si>
  <si>
    <t>0002B-1-3;1B;CRM1.5-10%;C (STD);1.500000;06/04/24  09:47:00;1;55.000300;9.156046;1.798309;2.583314;145.429140;66.997133;2014.016206;2014.594569;101.002818;Valid;;0.090000;10.000000;10.000000;0.750000;0.800000;0.800000;1500.000000;BL Diff;0.800000;0.00100+0.00000;Broken Line;250.000000</t>
  </si>
  <si>
    <t>0002B-1-4;1B;CRM1.5-10%;C (STD);1.500000;06/04/24  09:51:12;1;55.000300;9.049332;1.768429;2.517536;145.669800;66.997132;2018.257494;2014.594569;101.002818;Excluded;;0.090000;10.000000;10.000000;0.750000;0.800000;0.800000;1500.000000;BL Diff;0.800000;0.00100+0.00000;Broken Line;250.000000</t>
  </si>
  <si>
    <t>0002B-1-5;1B;CRM1.5-10%;C (STD);1.500000;06/04/24  09:55:24;1;55.000300;8.924444;1.910428;2.616208;146.681040;65.997117;2014.310779;2014.594569;101.002818;Valid;;0.090000;10.000000;10.000000;0.750000;0.800000;0.800000;1500.000000;BL Diff;0.800000;0.00100+0.00000;Broken Line;250.000000</t>
  </si>
  <si>
    <t>0002C-1-1;1C;CRM1.8-10%;C (STD);1.800000;06/04/24  09:59:41;1;55.000300;8.911855;1.736914;2.535091;156.202100;69.996816;2418.523266;2419.272039;101.002818;Valid;;0.090000;10.000000;10.000000;0.750000;0.800000;0.800000;1500.000000;BL Diff;0.800000;0.00100+0.00000;Broken Line;250.000000</t>
  </si>
  <si>
    <t>0002C-1-2;1C;CRM1.8-10%;C (STD);1.800000;06/04/24  10:03:59;1;55.000600;8.879879;1.852246;2.599283;155.969080;70.997121;2420.960484;2419.272039;101.002818;Valid;;0.090000;10.000000;10.000000;0.750000;0.800000;0.800000;1500.000000;BL Diff;0.800000;0.00100+0.00000;Broken Line;250.000000</t>
  </si>
  <si>
    <t>0002C-1-3;1C;CRM1.8-10%;C (STD);1.800000;06/04/24  10:08:20;1;55.001000;8.803279;1.890453;2.611613;157.060780;69.996809;2418.332368;2419.272039;101.002818;Valid;;0.090000;10.000000;10.000000;0.750000;0.800000;0.800000;1500.000000;BL Diff;0.800000;0.00100+0.00000;Broken Line;250.000000</t>
  </si>
  <si>
    <t>0003A-1-1;1A;CRM1.2-5%;C (STD);1.200000;06/04/24  10:12:27;1;55.001000;8.584624;1.721671;2.457197;84.992655;60.997449;1053.755764;0.000000;101.002818;Failed;;0.090000;10.000000;10.000000;0.750000;0.800000;0.800000;1500.000000;BL Diff;0.800000;0.00100+0.00000;Broken Line;250.000000</t>
  </si>
  <si>
    <t>0003A-1-2;1A;CRM1.2-5%;C (STD);1.200000;06/04/24  10:16:25;1;55.001000;8.632398;1.648818;2.376783;74.629447;58.997451;905.668965;0.000000;101.002818;Failed;;0.090000;10.000000;10.000000;0.750000;0.800000;0.800000;1500.000000;BL Diff;0.800000;0.00100+0.00000;Broken Line;250.000000</t>
  </si>
  <si>
    <t>0003A-1-3;1A;CRM1.2-5%;C (STD);1.200000;06/04/24  10:20:23;1;55.000300;8.621568;1.620860;2.381248;73.499950;58.997459;903.424252;0.000000;101.002818;Failed;;0.090000;10.000000;10.000000;0.750000;0.800000;0.800000;1500.000000;BL Diff;0.800000;0.00100+0.00000;Broken Line;250.000000</t>
  </si>
  <si>
    <t>0003A-1-4;1A;CRM1.2-5%;C (STD);1.200000;06/04/24  10:24:20;1;55.000300;8.500603;1.620267;2.392749;73.965994;58.997441;902.677896;0.000000;101.002818;Failed;;0.090000;10.000000;10.000000;0.750000;0.800000;0.800000;1500.000000;BL Diff;0.800000;0.00100+0.00000;Broken Line;250.000000</t>
  </si>
  <si>
    <t>0003A-1-5;1A;CRM1.2-5%;C (STD);1.200000;06/04/24  10:28:16;1;55.000300;8.471747;1.599550;2.311434;73.029861;58.997455;904.593230;0.000000;101.002818;Failed;;0.090000;10.000000;10.000000;0.750000;0.800000;0.800000;1500.000000;BL Diff;0.800000;0.00100+0.00000;Broken Line;250.000000</t>
  </si>
  <si>
    <t>0003A-2-1;1A;CRM1.2-5%;C (STD);1.200000;06/04/24  10:32:14;2;55.000300;8.443888;1.599481;2.339451;73.443473;58.997765;903.769966;904.173600;101.002818;Valid;;0.090000;10.000000;10.000000;0.750000;0.800000;0.800000;1500.000000;BL Diff;0.800000;0.00100+0.00000;Broken Line;250.000000</t>
  </si>
  <si>
    <t>0003A-2-2;1A;CRM1.2-5%;C (STD);1.200000;06/04/24  10:36:11;2;55.000300;8.493091;1.604703;2.379146;73.745765;58.997455;902.408960;904.173600;101.002818;Excluded;;0.090000;10.000000;10.000000;0.750000;0.800000;0.800000;1500.000000;BL Diff;0.800000;0.00100+0.00000;Broken Line;250.000000</t>
  </si>
  <si>
    <t>0003A-2-3;1A;CRM1.2-5%;C (STD);1.200000;06/04/24  10:40:08;2;55.001000;8.383428;1.598676;2.293695;74.709341;58.997450;904.931079;904.173600;101.002818;Valid;;0.090000;10.000000;10.000000;0.750000;0.800000;0.800000;1500.000000;BL Diff;0.800000;0.00100+0.00000;Broken Line;250.000000</t>
  </si>
  <si>
    <t>0003A-2-4;1A;CRM1.2-5%;C (STD);1.200000;06/04/24  10:44:06;2;55.000300;8.429586;1.593018;2.311774;72.285412;58.997774;903.819756;904.173600;101.002818;Valid;;0.090000;10.000000;10.000000;0.750000;0.800000;0.800000;1500.000000;BL Diff;0.800000;0.00100+0.00000;Broken Line;250.000000</t>
  </si>
  <si>
    <t>0003B-1-1;1B;CRM1.5-5%;C (STD);1.500000;06/04/24  10:48:11;1;55.000300;8.390385;1.590069;2.356049;82.078714;61.997447;1117.725054;1120.975461;101.002818;Excluded;;0.090000;10.000000;10.000000;0.750000;0.800000;0.800000;1500.000000;BL Diff;0.800000;0.00100+0.00000;Broken Line;250.000000</t>
  </si>
  <si>
    <t>0003B-1-2;1B;CRM1.5-5%;C (STD);1.500000;06/04/24  10:52:17;1;55.001000;8.413090;1.594441;2.287197;80.906774;62.997435;1120.256633;1120.975461;101.002818;Valid;;0.090000;10.000000;10.000000;0.750000;0.800000;0.800000;1500.000000;BL Diff;0.800000;0.00100+0.00000;Broken Line;250.000000</t>
  </si>
  <si>
    <t>0003B-1-3;1B;CRM1.5-5%;C (STD);1.500000;06/04/24  10:56:26;1;55.001000;8.373046;1.588119;2.280276;82.148793;62.997136;1121.894579;1120.975461;101.002818;Valid;;0.090000;10.000000;10.000000;0.750000;0.800000;0.800000;1500.000000;BL Diff;0.800000;0.00100+0.00000;Broken Line;250.000000</t>
  </si>
  <si>
    <t>0003B-1-4;1B;CRM1.5-5%;C (STD);1.500000;06/04/24  11:00:33;1;55.001000;8.420997;1.573083;2.362295;80.306115;62.997123;1118.982095;1120.975461;101.002818;Excluded;;0.090000;10.000000;10.000000;0.750000;0.800000;0.800000;1500.000000;BL Diff;0.800000;0.00100+0.00000;Broken Line;250.000000</t>
  </si>
  <si>
    <t>0003B-1-5;1B;CRM1.5-5%;C (STD);1.500000;06/04/24  11:04:40;1;55.001000;8.349284;1.571938;2.280907;78.914551;62.997450;1120.775171;1120.975461;101.002818;Valid;;0.090000;10.000000;10.000000;0.750000;0.800000;0.800000;1500.000000;BL Diff;0.800000;0.00100+0.00000;Broken Line;250.000000</t>
  </si>
  <si>
    <t>0003C-1-1;1C;CRM1.8-5%;C (STD);1.800000;06/04/24  11:08:54;1;55.001000;8.448856;1.582500;2.302552;87.330108;65.997132;1339.383172;1339.545772;101.002818;Valid;;0.090000;10.000000;10.000000;0.750000;0.800000;0.800000;1500.000000;BL Diff;0.800000;0.00100+0.00000;Broken Line;250.000000</t>
  </si>
  <si>
    <t>0003C-1-2;1C;CRM1.8-5%;C (STD);1.800000;06/04/24  11:13:09;1;55.001000;8.384826;1.571203;2.336874;87.544116;65.997130;1339.321181;1339.545772;101.002818;Valid;;0.090000;10.000000;10.000000;0.750000;0.800000;0.800000;1500.000000;BL Diff;0.800000;0.00100+0.00000;Broken Line;250.000000</t>
  </si>
  <si>
    <t>0003C-1-3;1C;CRM1.8-5%;C (STD);1.800000;06/04/24  11:17:24;1;55.001000;8.403090;1.552191;2.251217;87.262126;65.997133;1342.112980;1339.545772;101.002818;Excluded;;0.090000;10.000000;10.000000;0.750000;0.800000;0.800000;1500.000000;BL Diff;0.800000;0.00100+0.00000;Broken Line;250.000000</t>
  </si>
  <si>
    <t>0003C-1-4;1C;CRM1.8-5%;C (STD);1.800000;06/04/24  11:21:42;1;55.001000;8.386795;1.721103;2.429055;87.233487;65.997132;1339.932963;1339.545772;101.002818;Valid;;0.090000;10.000000;10.000000;0.750000;0.800000;0.800000;1500.000000;BL Diff;0.800000;0.00100+0.00000;Broken Line;250.000000</t>
  </si>
  <si>
    <t>0004S-1-1;Single;ScottCr;D;1.500000;06/04/24  11:28:29;1;55.001000;8.535308;1.742095;2.537699;758.952890;95.995845;10669.707800;10669.707800;983.509567;Valid;;0.090000;10.000000;10.000000;0.750000;0.800000;0.800000;1500.000000;BL Diff;0.800000;0.00100+0.00000;Broken Line;250.000000</t>
  </si>
  <si>
    <t>0005S-1-1;Single;ScottCrF;E;1.500000;06/04/24  11:33:58;1;55.001000;8.402838;1.824022;2.618040;766.379650;93.995856;10655.873065;10655.873065;982.230942;Valid;;0.090000;10.000000;10.000000;0.750000;0.800000;0.800000;1500.000000;BL Diff;0.800000;0.00100+0.00000;Broken Line;250.000000</t>
  </si>
  <si>
    <t>0006S-1-1;Single;SequimBay;F;1.500000;06/04/24  11:39:23;1;55.001000;8.504299;1.788816;2.568954;1347.283200;107.995537;17923.270355;17923.270355;1653.893623;Valid;;0.090000;10.000000;10.000000;0.750000;0.800000;0.800000;1500.000000;BL Diff;0.800000;0.00100+0.00000;Broken Line;250.000000</t>
  </si>
  <si>
    <t>0007S-1-1;Single;SequimBayF;G;1.500000;06/04/24  11:45:03;1;55.001000;8.493256;1.776794;2.575363;1326.848000;110.995217;17875.322459;17875.322459;1649.462213;Valid;;0.090000;10.000000;10.000000;0.750000;0.800000;0.800000;1500.000000;BL Diff;0.800000;0.00100+0.00000;Broken Line;250.000000</t>
  </si>
  <si>
    <t>0008S-1-1;Single;DIT_02_BC1-1;D;1.500000;06/04/24  11:50:45;1;55.000300;8.401129;1.832889;2.576425;84.266942;62.997448;1206.514239;1206.514239;108.908427;Valid;;0.090000;10.000000;10.000000;0.750000;0.800000;0.800000;1500.000000;BL Diff;0.800000;0.00100+0.00000;Broken Line;250.000000</t>
  </si>
  <si>
    <t>0009S-1-1;Single;DIT_02_BC1-2;D;1.500000;06/04/24  11:54:44;1;55.000300;8.372921;1.735514;2.512838;81.024382;63.997447;1176.801225;1176.801225;106.162310;Valid;;0.090000;10.000000;10.000000;0.750000;0.800000;0.800000;1500.000000;BL Diff;0.800000;0.00100+0.00000;Broken Line;250.000000</t>
  </si>
  <si>
    <t>0010S-1-1;Single;DIT_02_BL1-1;E;1.500000;06/04/24  11:59:40;1;55.000300;8.447582;1.659699;2.400901;116.473060;65.997131;1651.972204;1651.972204;150.078255;Valid;;0.090000;10.000000;10.000000;0.750000;0.800000;0.800000;1500.000000;BL Diff;0.800000;0.00100+0.00000;Broken Line;250.000000</t>
  </si>
  <si>
    <t>0011S-1-1;Single;DIT_02_BL1-2;E;1.500000;06/04/24  12:03:41;1;55.001000;8.483718;1.686527;2.465290;114.584390;66.997139;1649.589583;1649.589583;149.858050;Valid;;0.090000;10.000000;10.000000;0.750000;0.800000;0.800000;1500.000000;BL Diff;0.800000;0.00100+0.00000;Broken Line;250.000000</t>
  </si>
  <si>
    <t>0012S-1-1;Single;DIT_02_FC1-1;F;1.500000;06/04/24  12:08:38;1;55.001000;8.540773;1.647297;2.386267;53.855123;60.997449;775.438107;775.438107;68.807295;Valid;;0.090000;10.000000;10.000000;0.750000;0.800000;0.800000;1500.000000;BL Diff;0.800000;0.00100+0.00000;Broken Line;250.000000</t>
  </si>
  <si>
    <t>0013S-1-1;Single;DIT_02_FC1-2;F;1.500000;06/04/24  12:12:34;1;55.001000;8.475568;1.637966;2.437683;52.758451;60.997454;757.665633;757.665633;67.151341;Valid;;0.090000;10.000000;10.000000;0.750000;0.800000;0.800000;1500.000000;BL Diff;0.800000;0.00100+0.00000;Broken Line;250.000000</t>
  </si>
  <si>
    <t>0014S-1-1;Single;DIT_02_FL1-1;G;1.500000;06/04/24  12:17:27;1;55.001000;8.531605;1.663543;2.449729;87.129647;62.997135;1227.086231;1227.086231;110.809719;Valid;;0.090000;10.000000;10.000000;0.750000;0.800000;0.800000;1500.000000;BL Diff;0.800000;0.00100+0.00000;Broken Line;250.000000</t>
  </si>
  <si>
    <t>0015S-1-1;Single;DIT_02_FL1-2;G;1.500000;06/04/24  12:21:25;1;55.001000;8.514758;1.614756;2.348672;85.041734;63.997133;1210.841005;1210.841005;109.308313;Valid;;0.090000;10.000000;10.000000;0.750000;0.800000;0.800000;1500.000000;BL Diff;0.800000;0.00100+0.00000;Broken Line;250.000000</t>
  </si>
  <si>
    <t>0016S-1-1;Single;DIT_02_SC1-1;H;1.500000;06/04/24  12:26:20;1;55.001000;8.448951;1.642603;2.346370;94.308822;64.997128;1354.375095;1354.375095;122.573928;Valid;;0.090000;10.000000;10.000000;0.750000;0.800000;0.800000;1500.000000;BL Diff;0.800000;0.00100+0.00000;Broken Line;250.000000</t>
  </si>
  <si>
    <t>0017S-1-1;Single;DIT_02_SC1-2;H;1.500000;06/04/24  12:30:21;1;55.001000;8.487767;1.691352;2.488893;94.304891;64.997446;1358.326851;1358.326851;122.939154;Valid;;0.090000;10.000000;10.000000;0.750000;0.800000;0.800000;1500.000000;BL Diff;0.800000;0.00100+0.00000;Broken Line;250.000000</t>
  </si>
  <si>
    <t>0018S-1-1;Single;DIT_02_SL1-1;I;1.500000;06/04/24  12:35:18;1;55.001000;8.421140;1.683837;2.452829;106.070270;64.997127;1496.814661;1496.814661;135.738385;Valid;;0.090000;10.000000;10.000000;0.750000;0.800000;0.800000;1500.000000;BL Diff;0.800000;0.00100+0.00000;Broken Line;250.000000</t>
  </si>
  <si>
    <t>0019S-1-1;Single;DIT_02_SL1-1;I;1.500000;06/04/24  12:39:19;1;55.001000;8.492546;1.636193;2.378549;105.511710;65.997128;1508.472473;1508.472473;136.815816;Valid;;0.090000;10.000000;10.000000;0.750000;0.800000;0.800000;1500.000000;BL Diff;0.800000;0.00100+0.00000;Broken Line;250.000000</t>
  </si>
  <si>
    <t>0020S-1-1;Single;DIT_02_BC2;D;1.500000;06/04/24  12:44:16;1;55.001000;8.465306;1.752282;2.545590;81.260220;62.997451;1141.602785;1141.602785;102.909223;Valid;;0.090000;10.000000;10.000000;0.750000;0.800000;0.800000;1500.000000;BL Diff;0.800000;0.00100+0.00000;Broken Line;250.000000</t>
  </si>
  <si>
    <t>0021S-1-1;Single;DIT_02_BL2;E;1.500000;06/04/24  12:49:12;1;55.001000;8.469237;1.644476;2.405026;117.860460;65.997138;1662.613800;1662.613800;151.061765;Valid;;0.090000;10.000000;10.000000;0.750000;0.800000;0.800000;1500.000000;BL Diff;0.800000;0.00100+0.00000;Broken Line;250.000000</t>
  </si>
  <si>
    <t>0022S-1-1;Single;DIT_02_FC3-1;F;1.500000;06/04/24  12:54:09;1;55.001000;8.470878;1.659313;2.395178;74.205748;62.997460;1050.640468;1050.640468;94.449339;Valid;;0.090000;10.000000;10.000000;0.750000;0.800000;0.800000;1500.000000;BL Diff;0.800000;0.00100+0.00000;Broken Line;250.000000</t>
  </si>
  <si>
    <t>0023S-1-1;Single;DIT_02_FL2;G;1.500000;06/04/24  12:59:05;1;55.001000;8.363329;1.631369;2.327750;89.606458;63.997132;1240.932541;1240.932541;112.089413;Valid;;0.090000;10.000000;10.000000;0.750000;0.800000;0.800000;1500.000000;BL Diff;0.800000;0.00100+0.00000;Broken Line;250.000000</t>
  </si>
  <si>
    <t>0024S-1-1;Single;DIT_02_SC2;H;1.500000;06/04/24  13:04:00;1;55.001000;8.390217;1.617822;2.319322;75.512828;63.997456;1070.418829;1070.418829;96.292192;Valid;;0.090000;10.000000;10.000000;0.750000;0.800000;0.800000;1500.000000;BL Diff;0.800000;0.00100+0.00000;Broken Line;250.000000</t>
  </si>
  <si>
    <t>0025S-1-1;Single;DIT_02_SL2;I;1.500000;06/04/24  13:08:56;1;55.000500;8.388533;1.637202;2.406908;107.202620;64.997139;1515.760031;1515.760031;137.489341;Valid;;0.090000;10.000000;10.000000;0.750000;0.800000;0.800000;1500.000000;BL Diff;0.800000;0.00100+0.00000;Broken Line;250.000000</t>
  </si>
  <si>
    <t>0026S-1-1;Single;DIT_02_BC3;D;1.500000;06/04/24  13:13:54;1;55.000300;8.470913;1.636906;2.382890;80.997468;63.997125;1152.636653;1152.636653;103.928988;Valid;;0.090000;10.000000;10.000000;0.750000;0.800000;0.800000;1500.000000;BL Diff;0.800000;0.00100+0.00000;Broken Line;250.000000</t>
  </si>
  <si>
    <t>0027S-1-1;Single;DIT_02_BL3;E;1.500000;06/04/24  13:18:50;1;55.000300;8.448698;1.634318;2.353924;118.203140;66.997123;1662.766041;1662.766041;151.075836;Valid;;0.090000;10.000000;10.000000;0.750000;0.800000;0.800000;1500.000000;BL Diff;0.800000;0.00100+0.00000;Broken Line;250.000000</t>
  </si>
  <si>
    <t>0028S-1-1;Single;DIT_02_FC3-2;F;1.500000;06/04/24  13:23:49;1;55.000300;8.320897;1.615878;2.309631;73.708436;63.997129;1057.579501;1057.579501;95.095885;Valid;;0.090000;10.000000;10.000000;0.750000;0.800000;0.800000;1500.000000;BL Diff;0.800000;0.00100+0.00000;Broken Line;250.000000</t>
  </si>
  <si>
    <t>0029S-1-1;Single;DIT_02_FL3;G;1.500000;06/04/24  13:28:44;1;55.001000;8.334253;1.611028;2.405149;88.826707;63.997450;1242.760485;1242.760485;112.258354;Valid;;0.090000;10.000000;10.000000;0.750000;0.800000;0.800000;1500.000000;BL Diff;0.800000;0.00100+0.00000;Broken Line;250.000000</t>
  </si>
  <si>
    <t>0030S-1-1;Single;DIT_02_SC3;H;1.500000;06/04/24  13:33:42;1;55.001000;8.213299;1.608336;2.382429;91.029374;64.997132;1315.575642;1315.575642;118.988030;Valid;;0.090000;10.000000;10.000000;0.750000;0.800000;0.800000;1500.000000;BL Diff;0.800000;0.00100+0.00000;Broken Line;250.000000</t>
  </si>
  <si>
    <t>0031S-1-1;Single;DIT_02_SL3;I;1.500000;06/04/24  13:38:38;1;55.000300;8.245853;1.685082;2.451724;110.886720;64.997446;1569.803302;1569.803302;142.484094;Valid;;0.090000;10.000000;10.000000;0.750000;0.800000;0.800000;1500.000000;BL Diff;0.800000;0.00100+0.00000;Broken Line;250.000000</t>
  </si>
  <si>
    <t>0032S-1-1;Single;CRM1.2-5%;C (STD);1.200000;06/04/24  13:43:27;1;55.000300;8.165898;1.654977;2.449057;72.923501;58.997443;911.903625;911.903625;101.903126;Valid;;0.090000;10.000000;10.000000;0.750000;0.800000;0.800000;1500.000000;BL Diff;0.800000;0.00100+0.00000;Broken Line;250.000000</t>
  </si>
  <si>
    <t>0033S-1-1;Single;CRM1.5-5%;C (STD);1.500000;06/04/24  13:47:21;1;55.000300;8.202001;1.607601;2.353818;82.235298;62.997450;1130.355082;1130.355082;101.869695;Valid;;0.090000;10.000000;10.000000;0.750000;0.800000;0.800000;1500.000000;BL Diff;0.800000;0.00100+0.00000;Broken Line;250.000000</t>
  </si>
  <si>
    <t>0034S-1-1;Single;CRM1.8-5%;C (STD);1.800000;06/04/24  13:51:24;1;55.000500;8.254722;1.588599;2.337043;87.351727;65.997136;1350.628840;1350.628840;101.856411;Valid;;0.090000;10.000000;10.000000;0.750000;0.800000;0.800000;1500.000000;BL Diff;0.800000;0.00100+0.00000;Broken Line;250.000000</t>
  </si>
  <si>
    <t>junkCRM-10%</t>
  </si>
  <si>
    <t>0003A-2-1</t>
  </si>
  <si>
    <t>0003A-2-3</t>
  </si>
  <si>
    <t>0003A-2-4</t>
  </si>
  <si>
    <t>0003B-1-2</t>
  </si>
  <si>
    <t>0003B-1-3</t>
  </si>
  <si>
    <t>0003B-1-5</t>
  </si>
  <si>
    <t>0003C-1-1</t>
  </si>
  <si>
    <t>0003C-1-2</t>
  </si>
  <si>
    <t>0003C-1-4</t>
  </si>
  <si>
    <t>ScottCr</t>
  </si>
  <si>
    <t>ScottCrF</t>
  </si>
  <si>
    <t>SequimBay</t>
  </si>
  <si>
    <t>SequimBayF</t>
  </si>
  <si>
    <t>0032S-1-1</t>
  </si>
  <si>
    <t>0033S-1-1</t>
  </si>
  <si>
    <t>0034S-1-1</t>
  </si>
  <si>
    <t>Scott</t>
  </si>
  <si>
    <t>Filtered Scott</t>
  </si>
  <si>
    <t>Sequim</t>
  </si>
  <si>
    <t>Filtered Sequim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</si>
</sst>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3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168" fontId="19" fillId="41" borderId="0" xfId="0" applyNumberFormat="1" applyFont="1" applyFill="1" applyAlignment="1">
      <alignment horizontal="right"/>
    </xf>
    <xf numFmtId="20" fontId="19" fillId="41" borderId="0" xfId="0" applyNumberFormat="1" applyFont="1" applyFill="1" applyAlignment="1">
      <alignment horizontal="right"/>
    </xf>
    <xf numFmtId="22" fontId="19" fillId="41" borderId="0" xfId="0" applyNumberFormat="1" applyFont="1" applyFill="1"/>
    <xf numFmtId="0" fontId="0" fillId="41" borderId="0" xfId="0" applyFill="1"/>
    <xf numFmtId="165" fontId="19" fillId="41" borderId="0" xfId="0" applyNumberFormat="1" applyFont="1" applyFill="1" applyAlignment="1">
      <alignment horizontal="center"/>
    </xf>
    <xf numFmtId="165" fontId="19" fillId="42" borderId="0" xfId="0" applyNumberFormat="1" applyFont="1" applyFill="1" applyAlignment="1">
      <alignment horizontal="center"/>
    </xf>
    <xf numFmtId="164" fontId="19" fillId="42" borderId="0" xfId="0" applyNumberFormat="1" applyFont="1" applyFill="1" applyAlignment="1">
      <alignment horizontal="center"/>
    </xf>
    <xf numFmtId="164" fontId="19" fillId="41" borderId="0" xfId="0" applyNumberFormat="1" applyFont="1" applyFill="1" applyAlignment="1">
      <alignment horizontal="center"/>
    </xf>
    <xf numFmtId="2" fontId="19" fillId="41" borderId="0" xfId="0" applyNumberFormat="1" applyFont="1" applyFill="1"/>
    <xf numFmtId="167" fontId="23" fillId="41" borderId="0" xfId="0" applyNumberFormat="1" applyFont="1" applyFill="1"/>
    <xf numFmtId="169" fontId="19" fillId="41" borderId="0" xfId="0" applyNumberFormat="1" applyFont="1" applyFill="1" applyAlignment="1">
      <alignment horizontal="center"/>
    </xf>
    <xf numFmtId="164" fontId="22" fillId="41" borderId="0" xfId="0" applyNumberFormat="1" applyFont="1" applyFill="1" applyAlignment="1">
      <alignment horizontal="center"/>
    </xf>
    <xf numFmtId="1" fontId="19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165" fontId="22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right"/>
    </xf>
    <xf numFmtId="164" fontId="19" fillId="41" borderId="0" xfId="0" applyNumberFormat="1" applyFont="1" applyFill="1" applyAlignment="1">
      <alignment horizontal="right"/>
    </xf>
    <xf numFmtId="164" fontId="19" fillId="45" borderId="0" xfId="0" applyNumberFormat="1" applyFont="1" applyFill="1" applyAlignment="1">
      <alignment horizontal="right"/>
    </xf>
    <xf numFmtId="0" fontId="19" fillId="45" borderId="0" xfId="0" applyFont="1" applyFill="1" applyAlignment="1">
      <alignment horizontal="right"/>
    </xf>
    <xf numFmtId="165" fontId="19" fillId="45" borderId="0" xfId="0" applyNumberFormat="1" applyFont="1" applyFill="1" applyAlignment="1">
      <alignment horizontal="right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0" fontId="0" fillId="46" borderId="0" xfId="0" applyFill="1"/>
    <xf numFmtId="164" fontId="19" fillId="46" borderId="0" xfId="0" applyNumberFormat="1" applyFont="1" applyFill="1" applyAlignment="1">
      <alignment horizontal="right"/>
    </xf>
    <xf numFmtId="0" fontId="19" fillId="46" borderId="0" xfId="0" applyFont="1" applyFill="1" applyAlignment="1">
      <alignment horizontal="right"/>
    </xf>
    <xf numFmtId="0" fontId="0" fillId="46" borderId="20" xfId="0" applyFill="1" applyBorder="1"/>
    <xf numFmtId="164" fontId="19" fillId="46" borderId="20" xfId="0" applyNumberFormat="1" applyFont="1" applyFill="1" applyBorder="1" applyAlignment="1">
      <alignment horizontal="right"/>
    </xf>
    <xf numFmtId="0" fontId="19" fillId="46" borderId="20" xfId="0" applyFont="1" applyFill="1" applyBorder="1" applyAlignment="1">
      <alignment horizontal="right"/>
    </xf>
    <xf numFmtId="0" fontId="0" fillId="47" borderId="20" xfId="0" applyFill="1" applyBorder="1"/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3" fillId="34" borderId="0" xfId="0" applyNumberFormat="1" applyFont="1" applyFill="1" applyAlignment="1">
      <alignment horizontal="center" wrapText="1"/>
    </xf>
    <xf numFmtId="164" fontId="23" fillId="34" borderId="0" xfId="0" applyNumberFormat="1" applyFont="1" applyFill="1" applyAlignment="1">
      <alignment horizontal="center"/>
    </xf>
    <xf numFmtId="1" fontId="23" fillId="0" borderId="0" xfId="0" applyNumberFormat="1" applyFont="1" applyAlignment="1">
      <alignment horizontal="center"/>
    </xf>
    <xf numFmtId="169" fontId="23" fillId="0" borderId="0" xfId="0" applyNumberFormat="1" applyFont="1" applyAlignment="1">
      <alignment horizontal="center"/>
    </xf>
    <xf numFmtId="22" fontId="0" fillId="41" borderId="0" xfId="0" applyNumberFormat="1" applyFill="1"/>
    <xf numFmtId="0" fontId="0" fillId="43" borderId="0" xfId="0" applyFill="1"/>
    <xf numFmtId="22" fontId="0" fillId="43" borderId="0" xfId="0" applyNumberFormat="1" applyFill="1"/>
    <xf numFmtId="168" fontId="19" fillId="43" borderId="0" xfId="0" applyNumberFormat="1" applyFont="1" applyFill="1" applyAlignment="1">
      <alignment horizontal="right"/>
    </xf>
    <xf numFmtId="20" fontId="19" fillId="43" borderId="0" xfId="0" applyNumberFormat="1" applyFont="1" applyFill="1" applyAlignment="1">
      <alignment horizontal="right"/>
    </xf>
    <xf numFmtId="22" fontId="19" fillId="43" borderId="0" xfId="0" applyNumberFormat="1" applyFont="1" applyFill="1"/>
    <xf numFmtId="165" fontId="19" fillId="43" borderId="0" xfId="0" applyNumberFormat="1" applyFont="1" applyFill="1" applyAlignment="1">
      <alignment horizontal="center"/>
    </xf>
    <xf numFmtId="165" fontId="19" fillId="44" borderId="0" xfId="0" applyNumberFormat="1" applyFont="1" applyFill="1" applyAlignment="1">
      <alignment horizontal="center"/>
    </xf>
    <xf numFmtId="164" fontId="19" fillId="44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center"/>
    </xf>
    <xf numFmtId="2" fontId="19" fillId="43" borderId="0" xfId="0" applyNumberFormat="1" applyFont="1" applyFill="1"/>
    <xf numFmtId="167" fontId="23" fillId="43" borderId="0" xfId="0" applyNumberFormat="1" applyFont="1" applyFill="1"/>
    <xf numFmtId="169" fontId="19" fillId="43" borderId="0" xfId="0" applyNumberFormat="1" applyFont="1" applyFill="1" applyAlignment="1">
      <alignment horizontal="center"/>
    </xf>
    <xf numFmtId="164" fontId="22" fillId="43" borderId="0" xfId="0" applyNumberFormat="1" applyFont="1" applyFill="1" applyAlignment="1">
      <alignment horizontal="center"/>
    </xf>
    <xf numFmtId="1" fontId="19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5" fontId="22" fillId="43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right"/>
    </xf>
    <xf numFmtId="0" fontId="19" fillId="43" borderId="0" xfId="0" applyFont="1" applyFill="1" applyAlignment="1">
      <alignment horizontal="right"/>
    </xf>
    <xf numFmtId="164" fontId="0" fillId="43" borderId="0" xfId="0" applyNumberFormat="1" applyFill="1"/>
    <xf numFmtId="0" fontId="0" fillId="47" borderId="0" xfId="0" applyFill="1"/>
    <xf numFmtId="164" fontId="19" fillId="47" borderId="0" xfId="0" applyNumberFormat="1" applyFont="1" applyFill="1" applyAlignment="1">
      <alignment horizontal="right"/>
    </xf>
    <xf numFmtId="0" fontId="19" fillId="47" borderId="0" xfId="0" applyFont="1" applyFill="1" applyAlignment="1">
      <alignment horizontal="right"/>
    </xf>
    <xf numFmtId="0" fontId="0" fillId="41" borderId="20" xfId="0" applyFill="1" applyBorder="1"/>
    <xf numFmtId="0" fontId="0" fillId="43" borderId="20" xfId="0" applyFill="1" applyBorder="1"/>
    <xf numFmtId="22" fontId="0" fillId="41" borderId="20" xfId="0" applyNumberFormat="1" applyFill="1" applyBorder="1"/>
    <xf numFmtId="22" fontId="0" fillId="43" borderId="20" xfId="0" applyNumberFormat="1" applyFill="1" applyBorder="1"/>
    <xf numFmtId="168" fontId="19" fillId="41" borderId="20" xfId="0" applyNumberFormat="1" applyFont="1" applyFill="1" applyBorder="1" applyAlignment="1">
      <alignment horizontal="right"/>
    </xf>
    <xf numFmtId="168" fontId="19" fillId="43" borderId="20" xfId="0" applyNumberFormat="1" applyFont="1" applyFill="1" applyBorder="1" applyAlignment="1">
      <alignment horizontal="right"/>
    </xf>
    <xf numFmtId="20" fontId="19" fillId="41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1" borderId="20" xfId="0" applyNumberFormat="1" applyFont="1" applyFill="1" applyBorder="1"/>
    <xf numFmtId="22" fontId="19" fillId="43" borderId="20" xfId="0" applyNumberFormat="1" applyFont="1" applyFill="1" applyBorder="1"/>
    <xf numFmtId="165" fontId="19" fillId="41" borderId="20" xfId="0" applyNumberFormat="1" applyFont="1" applyFill="1" applyBorder="1" applyAlignment="1">
      <alignment horizontal="center"/>
    </xf>
    <xf numFmtId="165" fontId="19" fillId="43" borderId="20" xfId="0" applyNumberFormat="1" applyFont="1" applyFill="1" applyBorder="1" applyAlignment="1">
      <alignment horizontal="center"/>
    </xf>
    <xf numFmtId="165" fontId="19" fillId="42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2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1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1" borderId="20" xfId="0" applyNumberFormat="1" applyFont="1" applyFill="1" applyBorder="1"/>
    <xf numFmtId="2" fontId="19" fillId="43" borderId="20" xfId="0" applyNumberFormat="1" applyFont="1" applyFill="1" applyBorder="1"/>
    <xf numFmtId="167" fontId="23" fillId="41" borderId="20" xfId="0" applyNumberFormat="1" applyFont="1" applyFill="1" applyBorder="1"/>
    <xf numFmtId="167" fontId="23" fillId="43" borderId="20" xfId="0" applyNumberFormat="1" applyFont="1" applyFill="1" applyBorder="1"/>
    <xf numFmtId="169" fontId="19" fillId="41" borderId="20" xfId="0" applyNumberFormat="1" applyFont="1" applyFill="1" applyBorder="1" applyAlignment="1">
      <alignment horizontal="center"/>
    </xf>
    <xf numFmtId="169" fontId="19" fillId="43" borderId="20" xfId="0" applyNumberFormat="1" applyFont="1" applyFill="1" applyBorder="1" applyAlignment="1">
      <alignment horizontal="center"/>
    </xf>
    <xf numFmtId="164" fontId="22" fillId="41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1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1" borderId="20" xfId="0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1" borderId="20" xfId="0" applyNumberFormat="1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19" fillId="41" borderId="20" xfId="0" applyFont="1" applyFill="1" applyBorder="1" applyAlignment="1">
      <alignment horizontal="right"/>
    </xf>
    <xf numFmtId="164" fontId="19" fillId="41" borderId="20" xfId="0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  <color rgb="FFFFCCCC"/>
      <color rgb="FFCCFFCC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1622.4906629999998</c:v>
                </c:pt>
                <c:pt idx="1">
                  <c:v>2014.5945683333332</c:v>
                </c:pt>
                <c:pt idx="2">
                  <c:v>2419.2720393333334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1622.4906629999998</c:v>
                </c:pt>
                <c:pt idx="1">
                  <c:v>2014.5945683333332</c:v>
                </c:pt>
                <c:pt idx="2">
                  <c:v>2419.2720393333334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130</v>
      </c>
    </row>
    <row r="3" spans="1:1" x14ac:dyDescent="0.3">
      <c r="A3" t="s">
        <v>131</v>
      </c>
    </row>
    <row r="4" spans="1:1" x14ac:dyDescent="0.3">
      <c r="A4" t="s">
        <v>132</v>
      </c>
    </row>
    <row r="5" spans="1:1" x14ac:dyDescent="0.3">
      <c r="A5" t="s">
        <v>133</v>
      </c>
    </row>
    <row r="6" spans="1:1" x14ac:dyDescent="0.3">
      <c r="A6" t="s">
        <v>134</v>
      </c>
    </row>
    <row r="7" spans="1:1" x14ac:dyDescent="0.3">
      <c r="A7" t="s">
        <v>135</v>
      </c>
    </row>
    <row r="8" spans="1:1" x14ac:dyDescent="0.3">
      <c r="A8" t="s">
        <v>136</v>
      </c>
    </row>
    <row r="9" spans="1:1" x14ac:dyDescent="0.3">
      <c r="A9" t="s">
        <v>137</v>
      </c>
    </row>
    <row r="10" spans="1:1" x14ac:dyDescent="0.3">
      <c r="A10" t="s">
        <v>138</v>
      </c>
    </row>
    <row r="11" spans="1:1" x14ac:dyDescent="0.3">
      <c r="A11" t="s">
        <v>139</v>
      </c>
    </row>
    <row r="12" spans="1:1" x14ac:dyDescent="0.3">
      <c r="A12" t="s">
        <v>140</v>
      </c>
    </row>
    <row r="13" spans="1:1" x14ac:dyDescent="0.3">
      <c r="A13" t="s">
        <v>141</v>
      </c>
    </row>
    <row r="14" spans="1:1" x14ac:dyDescent="0.3">
      <c r="A14" t="s">
        <v>142</v>
      </c>
    </row>
    <row r="15" spans="1:1" x14ac:dyDescent="0.3">
      <c r="A15" t="s">
        <v>143</v>
      </c>
    </row>
    <row r="16" spans="1:1" x14ac:dyDescent="0.3">
      <c r="A16" t="s">
        <v>144</v>
      </c>
    </row>
    <row r="17" spans="1:1" x14ac:dyDescent="0.3">
      <c r="A17" t="s">
        <v>145</v>
      </c>
    </row>
    <row r="18" spans="1:1" x14ac:dyDescent="0.3">
      <c r="A18" t="s">
        <v>146</v>
      </c>
    </row>
    <row r="19" spans="1:1" x14ac:dyDescent="0.3">
      <c r="A19" t="s">
        <v>147</v>
      </c>
    </row>
    <row r="20" spans="1:1" x14ac:dyDescent="0.3">
      <c r="A20" t="s">
        <v>148</v>
      </c>
    </row>
    <row r="21" spans="1:1" x14ac:dyDescent="0.3">
      <c r="A21" t="s">
        <v>149</v>
      </c>
    </row>
    <row r="22" spans="1:1" x14ac:dyDescent="0.3">
      <c r="A22" t="s">
        <v>150</v>
      </c>
    </row>
    <row r="23" spans="1:1" x14ac:dyDescent="0.3">
      <c r="A23" t="s">
        <v>151</v>
      </c>
    </row>
    <row r="24" spans="1:1" x14ac:dyDescent="0.3">
      <c r="A24" t="s">
        <v>152</v>
      </c>
    </row>
    <row r="25" spans="1:1" x14ac:dyDescent="0.3">
      <c r="A25" t="s">
        <v>153</v>
      </c>
    </row>
    <row r="26" spans="1:1" x14ac:dyDescent="0.3">
      <c r="A26" t="s">
        <v>154</v>
      </c>
    </row>
    <row r="27" spans="1:1" x14ac:dyDescent="0.3">
      <c r="A27" t="s">
        <v>155</v>
      </c>
    </row>
    <row r="28" spans="1:1" x14ac:dyDescent="0.3">
      <c r="A28" t="s">
        <v>156</v>
      </c>
    </row>
    <row r="29" spans="1:1" x14ac:dyDescent="0.3">
      <c r="A29" t="s">
        <v>157</v>
      </c>
    </row>
    <row r="30" spans="1:1" x14ac:dyDescent="0.3">
      <c r="A30" t="s">
        <v>158</v>
      </c>
    </row>
    <row r="31" spans="1:1" x14ac:dyDescent="0.3">
      <c r="A31" t="s">
        <v>159</v>
      </c>
    </row>
    <row r="32" spans="1:1" x14ac:dyDescent="0.3">
      <c r="A32" t="s">
        <v>160</v>
      </c>
    </row>
    <row r="33" spans="1:1" x14ac:dyDescent="0.3">
      <c r="A33" t="s">
        <v>161</v>
      </c>
    </row>
    <row r="34" spans="1:1" x14ac:dyDescent="0.3">
      <c r="A34" t="s">
        <v>162</v>
      </c>
    </row>
    <row r="35" spans="1:1" x14ac:dyDescent="0.3">
      <c r="A35" t="s">
        <v>163</v>
      </c>
    </row>
    <row r="36" spans="1:1" x14ac:dyDescent="0.3">
      <c r="A36" t="s">
        <v>164</v>
      </c>
    </row>
    <row r="37" spans="1:1" x14ac:dyDescent="0.3">
      <c r="A37" t="s">
        <v>165</v>
      </c>
    </row>
    <row r="38" spans="1:1" x14ac:dyDescent="0.3">
      <c r="A38" t="s">
        <v>166</v>
      </c>
    </row>
    <row r="39" spans="1:1" x14ac:dyDescent="0.3">
      <c r="A39" t="s">
        <v>167</v>
      </c>
    </row>
    <row r="40" spans="1:1" x14ac:dyDescent="0.3">
      <c r="A40" t="s">
        <v>168</v>
      </c>
    </row>
    <row r="41" spans="1:1" x14ac:dyDescent="0.3">
      <c r="A41" t="s">
        <v>169</v>
      </c>
    </row>
    <row r="42" spans="1:1" x14ac:dyDescent="0.3">
      <c r="A42" t="s">
        <v>170</v>
      </c>
    </row>
    <row r="43" spans="1:1" x14ac:dyDescent="0.3">
      <c r="A43" t="s">
        <v>171</v>
      </c>
    </row>
    <row r="44" spans="1:1" x14ac:dyDescent="0.3">
      <c r="A44" t="s">
        <v>172</v>
      </c>
    </row>
    <row r="45" spans="1:1" x14ac:dyDescent="0.3">
      <c r="A45" t="s">
        <v>173</v>
      </c>
    </row>
    <row r="46" spans="1:1" x14ac:dyDescent="0.3">
      <c r="A46" t="s">
        <v>174</v>
      </c>
    </row>
    <row r="47" spans="1:1" x14ac:dyDescent="0.3">
      <c r="A47" t="s">
        <v>175</v>
      </c>
    </row>
    <row r="48" spans="1:1" x14ac:dyDescent="0.3">
      <c r="A48" t="s">
        <v>176</v>
      </c>
    </row>
    <row r="49" spans="1:1" x14ac:dyDescent="0.3">
      <c r="A49" t="s">
        <v>177</v>
      </c>
    </row>
    <row r="50" spans="1:1" x14ac:dyDescent="0.3">
      <c r="A50" t="s">
        <v>178</v>
      </c>
    </row>
    <row r="51" spans="1:1" x14ac:dyDescent="0.3">
      <c r="A51" t="s">
        <v>179</v>
      </c>
    </row>
    <row r="52" spans="1:1" x14ac:dyDescent="0.3">
      <c r="A52" t="s">
        <v>180</v>
      </c>
    </row>
    <row r="53" spans="1:1" x14ac:dyDescent="0.3">
      <c r="A53" t="s">
        <v>181</v>
      </c>
    </row>
    <row r="54" spans="1:1" x14ac:dyDescent="0.3">
      <c r="A54" t="s">
        <v>182</v>
      </c>
    </row>
    <row r="55" spans="1:1" x14ac:dyDescent="0.3">
      <c r="A55" t="s">
        <v>183</v>
      </c>
    </row>
    <row r="56" spans="1:1" x14ac:dyDescent="0.3">
      <c r="A56" t="s">
        <v>184</v>
      </c>
    </row>
    <row r="57" spans="1:1" x14ac:dyDescent="0.3">
      <c r="A57" t="s">
        <v>185</v>
      </c>
    </row>
    <row r="58" spans="1:1" x14ac:dyDescent="0.3">
      <c r="A58" t="s">
        <v>186</v>
      </c>
    </row>
    <row r="59" spans="1:1" x14ac:dyDescent="0.3">
      <c r="A59" t="s">
        <v>187</v>
      </c>
    </row>
    <row r="60" spans="1:1" x14ac:dyDescent="0.3">
      <c r="A60" t="s">
        <v>188</v>
      </c>
    </row>
    <row r="61" spans="1:1" x14ac:dyDescent="0.3">
      <c r="A61" t="s">
        <v>189</v>
      </c>
    </row>
    <row r="62" spans="1:1" x14ac:dyDescent="0.3">
      <c r="A62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"/>
  <sheetViews>
    <sheetView workbookViewId="0">
      <selection activeCell="A3" sqref="A3:Q11"/>
    </sheetView>
  </sheetViews>
  <sheetFormatPr defaultRowHeight="14.4" x14ac:dyDescent="0.3"/>
  <cols>
    <col min="3" max="3" width="19.88671875" customWidth="1"/>
  </cols>
  <sheetData>
    <row r="1" spans="1:3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 x14ac:dyDescent="0.3">
      <c r="A2" t="s">
        <v>97</v>
      </c>
      <c r="B2" t="s">
        <v>98</v>
      </c>
      <c r="C2" t="s">
        <v>191</v>
      </c>
      <c r="D2" t="s">
        <v>99</v>
      </c>
      <c r="E2">
        <v>0.8</v>
      </c>
      <c r="F2" s="125">
        <v>45447.390740740739</v>
      </c>
      <c r="G2">
        <v>1</v>
      </c>
      <c r="H2">
        <v>55.000300000000003</v>
      </c>
      <c r="I2">
        <v>8.6618290000000009</v>
      </c>
      <c r="J2">
        <v>2.469506</v>
      </c>
      <c r="K2">
        <v>3.219347</v>
      </c>
      <c r="L2">
        <v>105.78369000000001</v>
      </c>
      <c r="M2">
        <v>55.997447000000001</v>
      </c>
      <c r="N2">
        <v>1107.7474520000001</v>
      </c>
      <c r="O2">
        <v>1107.7474520000001</v>
      </c>
      <c r="P2">
        <v>195.28643400000001</v>
      </c>
      <c r="Q2" t="s">
        <v>100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101</v>
      </c>
      <c r="AA2">
        <v>0.8</v>
      </c>
      <c r="AB2" t="s">
        <v>102</v>
      </c>
      <c r="AC2" t="s">
        <v>103</v>
      </c>
      <c r="AD2">
        <v>250</v>
      </c>
    </row>
    <row r="3" spans="1:30" x14ac:dyDescent="0.3">
      <c r="A3" t="s">
        <v>104</v>
      </c>
      <c r="B3" t="s">
        <v>105</v>
      </c>
      <c r="C3" t="s">
        <v>106</v>
      </c>
      <c r="D3" t="s">
        <v>99</v>
      </c>
      <c r="E3">
        <v>1.2</v>
      </c>
      <c r="F3" s="125">
        <v>45447.39334490741</v>
      </c>
      <c r="G3">
        <v>1</v>
      </c>
      <c r="H3">
        <v>55.000300000000003</v>
      </c>
      <c r="I3">
        <v>9.3614560000000004</v>
      </c>
      <c r="J3">
        <v>2.0483220000000002</v>
      </c>
      <c r="K3">
        <v>2.8166319999999998</v>
      </c>
      <c r="L3">
        <v>129.07404</v>
      </c>
      <c r="M3">
        <v>62.997444999999999</v>
      </c>
      <c r="N3">
        <v>1620.905925</v>
      </c>
      <c r="O3">
        <v>1622.490663</v>
      </c>
      <c r="P3">
        <v>101.002818</v>
      </c>
      <c r="Q3" t="s">
        <v>100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101</v>
      </c>
      <c r="AA3">
        <v>0.8</v>
      </c>
      <c r="AB3" t="s">
        <v>102</v>
      </c>
      <c r="AC3" t="s">
        <v>103</v>
      </c>
      <c r="AD3">
        <v>250</v>
      </c>
    </row>
    <row r="4" spans="1:30" x14ac:dyDescent="0.3">
      <c r="A4" t="s">
        <v>107</v>
      </c>
      <c r="B4" t="s">
        <v>105</v>
      </c>
      <c r="C4" t="s">
        <v>106</v>
      </c>
      <c r="D4" t="s">
        <v>99</v>
      </c>
      <c r="E4">
        <v>1.2</v>
      </c>
      <c r="F4" s="125">
        <v>45447.396111111113</v>
      </c>
      <c r="G4">
        <v>1</v>
      </c>
      <c r="H4">
        <v>55.000300000000003</v>
      </c>
      <c r="I4">
        <v>9.638916</v>
      </c>
      <c r="J4">
        <v>1.940312</v>
      </c>
      <c r="K4">
        <v>2.651834</v>
      </c>
      <c r="L4">
        <v>130.13344000000001</v>
      </c>
      <c r="M4">
        <v>63.997456999999997</v>
      </c>
      <c r="N4">
        <v>1623.864067</v>
      </c>
      <c r="O4">
        <v>1622.490663</v>
      </c>
      <c r="P4">
        <v>101.002818</v>
      </c>
      <c r="Q4" t="s">
        <v>100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101</v>
      </c>
      <c r="AA4">
        <v>0.8</v>
      </c>
      <c r="AB4" t="s">
        <v>102</v>
      </c>
      <c r="AC4" t="s">
        <v>103</v>
      </c>
      <c r="AD4">
        <v>250</v>
      </c>
    </row>
    <row r="5" spans="1:30" x14ac:dyDescent="0.3">
      <c r="A5" t="s">
        <v>108</v>
      </c>
      <c r="B5" t="s">
        <v>105</v>
      </c>
      <c r="C5" t="s">
        <v>106</v>
      </c>
      <c r="D5" t="s">
        <v>99</v>
      </c>
      <c r="E5">
        <v>1.2</v>
      </c>
      <c r="F5" s="125">
        <v>45447.398935185185</v>
      </c>
      <c r="G5">
        <v>1</v>
      </c>
      <c r="H5">
        <v>55.000300000000003</v>
      </c>
      <c r="I5">
        <v>9.4872669999999992</v>
      </c>
      <c r="J5">
        <v>1.8703419999999999</v>
      </c>
      <c r="K5">
        <v>2.5869110000000002</v>
      </c>
      <c r="L5">
        <v>130.96986999999999</v>
      </c>
      <c r="M5">
        <v>62.997135</v>
      </c>
      <c r="N5">
        <v>1622.7019969999999</v>
      </c>
      <c r="O5">
        <v>1622.490663</v>
      </c>
      <c r="P5">
        <v>101.002818</v>
      </c>
      <c r="Q5" t="s">
        <v>100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101</v>
      </c>
      <c r="AA5">
        <v>0.8</v>
      </c>
      <c r="AB5" t="s">
        <v>102</v>
      </c>
      <c r="AC5" t="s">
        <v>103</v>
      </c>
      <c r="AD5">
        <v>250</v>
      </c>
    </row>
    <row r="6" spans="1:30" x14ac:dyDescent="0.3">
      <c r="A6" t="s">
        <v>111</v>
      </c>
      <c r="B6" t="s">
        <v>109</v>
      </c>
      <c r="C6" t="s">
        <v>110</v>
      </c>
      <c r="D6" t="s">
        <v>99</v>
      </c>
      <c r="E6">
        <v>1.5</v>
      </c>
      <c r="F6" s="125">
        <v>45447.404722222222</v>
      </c>
      <c r="G6">
        <v>1</v>
      </c>
      <c r="H6">
        <v>55.000300000000003</v>
      </c>
      <c r="I6">
        <v>9.3253529999999998</v>
      </c>
      <c r="J6">
        <v>2.0843980000000002</v>
      </c>
      <c r="K6">
        <v>2.7779240000000001</v>
      </c>
      <c r="L6">
        <v>146.22756999999999</v>
      </c>
      <c r="M6">
        <v>65.997123000000002</v>
      </c>
      <c r="N6">
        <v>2015.4567199999999</v>
      </c>
      <c r="O6">
        <v>2014.5945690000001</v>
      </c>
      <c r="P6">
        <v>101.002818</v>
      </c>
      <c r="Q6" t="s">
        <v>100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101</v>
      </c>
      <c r="AA6">
        <v>0.8</v>
      </c>
      <c r="AB6" t="s">
        <v>102</v>
      </c>
      <c r="AC6" t="s">
        <v>103</v>
      </c>
      <c r="AD6">
        <v>250</v>
      </c>
    </row>
    <row r="7" spans="1:30" x14ac:dyDescent="0.3">
      <c r="A7" t="s">
        <v>112</v>
      </c>
      <c r="B7" t="s">
        <v>109</v>
      </c>
      <c r="C7" t="s">
        <v>110</v>
      </c>
      <c r="D7" t="s">
        <v>99</v>
      </c>
      <c r="E7">
        <v>1.5</v>
      </c>
      <c r="F7" s="125">
        <v>45447.407638888886</v>
      </c>
      <c r="G7">
        <v>1</v>
      </c>
      <c r="H7">
        <v>55.000300000000003</v>
      </c>
      <c r="I7">
        <v>9.1560459999999999</v>
      </c>
      <c r="J7">
        <v>1.7983089999999999</v>
      </c>
      <c r="K7">
        <v>2.5833140000000001</v>
      </c>
      <c r="L7">
        <v>145.42913999999999</v>
      </c>
      <c r="M7">
        <v>66.997133000000005</v>
      </c>
      <c r="N7">
        <v>2014.016206</v>
      </c>
      <c r="O7">
        <v>2014.5945690000001</v>
      </c>
      <c r="P7">
        <v>101.002818</v>
      </c>
      <c r="Q7" t="s">
        <v>100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101</v>
      </c>
      <c r="AA7">
        <v>0.8</v>
      </c>
      <c r="AB7" t="s">
        <v>102</v>
      </c>
      <c r="AC7" t="s">
        <v>103</v>
      </c>
      <c r="AD7">
        <v>250</v>
      </c>
    </row>
    <row r="8" spans="1:30" x14ac:dyDescent="0.3">
      <c r="A8" t="s">
        <v>113</v>
      </c>
      <c r="B8" t="s">
        <v>109</v>
      </c>
      <c r="C8" t="s">
        <v>110</v>
      </c>
      <c r="D8" t="s">
        <v>99</v>
      </c>
      <c r="E8">
        <v>1.5</v>
      </c>
      <c r="F8" s="125">
        <v>45447.413472222222</v>
      </c>
      <c r="G8">
        <v>1</v>
      </c>
      <c r="H8">
        <v>55.000300000000003</v>
      </c>
      <c r="I8">
        <v>8.9244439999999994</v>
      </c>
      <c r="J8">
        <v>1.910428</v>
      </c>
      <c r="K8">
        <v>2.6162079999999999</v>
      </c>
      <c r="L8">
        <v>146.68104</v>
      </c>
      <c r="M8">
        <v>65.997117000000003</v>
      </c>
      <c r="N8">
        <v>2014.3107789999999</v>
      </c>
      <c r="O8">
        <v>2014.5945690000001</v>
      </c>
      <c r="P8">
        <v>101.002818</v>
      </c>
      <c r="Q8" t="s">
        <v>100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101</v>
      </c>
      <c r="AA8">
        <v>0.8</v>
      </c>
      <c r="AB8" t="s">
        <v>102</v>
      </c>
      <c r="AC8" t="s">
        <v>103</v>
      </c>
      <c r="AD8">
        <v>250</v>
      </c>
    </row>
    <row r="9" spans="1:30" x14ac:dyDescent="0.3">
      <c r="A9" t="s">
        <v>114</v>
      </c>
      <c r="B9" t="s">
        <v>115</v>
      </c>
      <c r="C9" t="s">
        <v>116</v>
      </c>
      <c r="D9" t="s">
        <v>99</v>
      </c>
      <c r="E9">
        <v>1.8</v>
      </c>
      <c r="F9" s="125">
        <v>45447.416446759256</v>
      </c>
      <c r="G9">
        <v>1</v>
      </c>
      <c r="H9">
        <v>55.000300000000003</v>
      </c>
      <c r="I9">
        <v>8.9118549999999992</v>
      </c>
      <c r="J9">
        <v>1.7369140000000001</v>
      </c>
      <c r="K9">
        <v>2.535091</v>
      </c>
      <c r="L9">
        <v>156.2021</v>
      </c>
      <c r="M9">
        <v>69.996815999999995</v>
      </c>
      <c r="N9">
        <v>2418.5232660000001</v>
      </c>
      <c r="O9">
        <v>2419.2720389999999</v>
      </c>
      <c r="P9">
        <v>101.002818</v>
      </c>
      <c r="Q9" t="s">
        <v>100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101</v>
      </c>
      <c r="AA9">
        <v>0.8</v>
      </c>
      <c r="AB9" t="s">
        <v>102</v>
      </c>
      <c r="AC9" t="s">
        <v>103</v>
      </c>
      <c r="AD9">
        <v>250</v>
      </c>
    </row>
    <row r="10" spans="1:30" x14ac:dyDescent="0.3">
      <c r="A10" t="s">
        <v>117</v>
      </c>
      <c r="B10" t="s">
        <v>115</v>
      </c>
      <c r="C10" t="s">
        <v>116</v>
      </c>
      <c r="D10" t="s">
        <v>99</v>
      </c>
      <c r="E10">
        <v>1.8</v>
      </c>
      <c r="F10" s="125">
        <v>45447.419432870367</v>
      </c>
      <c r="G10">
        <v>1</v>
      </c>
      <c r="H10">
        <v>55.000599999999999</v>
      </c>
      <c r="I10">
        <v>8.8798790000000007</v>
      </c>
      <c r="J10">
        <v>1.8522460000000001</v>
      </c>
      <c r="K10">
        <v>2.5992829999999998</v>
      </c>
      <c r="L10">
        <v>155.96907999999999</v>
      </c>
      <c r="M10">
        <v>70.997121000000007</v>
      </c>
      <c r="N10">
        <v>2420.9604840000002</v>
      </c>
      <c r="O10">
        <v>2419.2720389999999</v>
      </c>
      <c r="P10">
        <v>101.002818</v>
      </c>
      <c r="Q10" t="s">
        <v>100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101</v>
      </c>
      <c r="AA10">
        <v>0.8</v>
      </c>
      <c r="AB10" t="s">
        <v>102</v>
      </c>
      <c r="AC10" t="s">
        <v>103</v>
      </c>
      <c r="AD10">
        <v>250</v>
      </c>
    </row>
    <row r="11" spans="1:30" x14ac:dyDescent="0.3">
      <c r="A11" t="s">
        <v>118</v>
      </c>
      <c r="B11" t="s">
        <v>115</v>
      </c>
      <c r="C11" t="s">
        <v>116</v>
      </c>
      <c r="D11" t="s">
        <v>99</v>
      </c>
      <c r="E11">
        <v>1.8</v>
      </c>
      <c r="F11" s="125">
        <v>45447.422453703701</v>
      </c>
      <c r="G11">
        <v>1</v>
      </c>
      <c r="H11">
        <v>55.000999999999998</v>
      </c>
      <c r="I11">
        <v>8.8032789999999999</v>
      </c>
      <c r="J11">
        <v>1.8904529999999999</v>
      </c>
      <c r="K11">
        <v>2.6116130000000002</v>
      </c>
      <c r="L11">
        <v>157.06077999999999</v>
      </c>
      <c r="M11">
        <v>69.996808999999999</v>
      </c>
      <c r="N11">
        <v>2418.3323679999999</v>
      </c>
      <c r="O11">
        <v>2419.2720389999999</v>
      </c>
      <c r="P11">
        <v>101.002818</v>
      </c>
      <c r="Q11" t="s">
        <v>100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101</v>
      </c>
      <c r="AA11">
        <v>0.8</v>
      </c>
      <c r="AB11" t="s">
        <v>102</v>
      </c>
      <c r="AC11" t="s">
        <v>103</v>
      </c>
      <c r="AD11">
        <v>250</v>
      </c>
    </row>
    <row r="12" spans="1:30" x14ac:dyDescent="0.3">
      <c r="A12" t="s">
        <v>192</v>
      </c>
      <c r="B12" t="s">
        <v>105</v>
      </c>
      <c r="C12" t="s">
        <v>124</v>
      </c>
      <c r="D12" t="s">
        <v>99</v>
      </c>
      <c r="E12">
        <v>1.2</v>
      </c>
      <c r="F12" s="125">
        <v>45447.439050925925</v>
      </c>
      <c r="G12">
        <v>2</v>
      </c>
      <c r="H12">
        <v>55.000300000000003</v>
      </c>
      <c r="I12">
        <v>8.4438879999999994</v>
      </c>
      <c r="J12">
        <v>1.5994809999999999</v>
      </c>
      <c r="K12">
        <v>2.3394509999999999</v>
      </c>
      <c r="L12">
        <v>73.443472999999997</v>
      </c>
      <c r="M12">
        <v>58.997765000000001</v>
      </c>
      <c r="N12">
        <v>903.76996599999995</v>
      </c>
      <c r="O12">
        <v>904.17359999999996</v>
      </c>
      <c r="P12">
        <v>101.002818</v>
      </c>
      <c r="Q12" t="s">
        <v>100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101</v>
      </c>
      <c r="AA12">
        <v>0.8</v>
      </c>
      <c r="AB12" t="s">
        <v>102</v>
      </c>
      <c r="AC12" t="s">
        <v>103</v>
      </c>
      <c r="AD12">
        <v>250</v>
      </c>
    </row>
    <row r="13" spans="1:30" x14ac:dyDescent="0.3">
      <c r="A13" t="s">
        <v>193</v>
      </c>
      <c r="B13" t="s">
        <v>105</v>
      </c>
      <c r="C13" t="s">
        <v>124</v>
      </c>
      <c r="D13" t="s">
        <v>99</v>
      </c>
      <c r="E13">
        <v>1.2</v>
      </c>
      <c r="F13" s="125">
        <v>45447.444537037038</v>
      </c>
      <c r="G13">
        <v>2</v>
      </c>
      <c r="H13">
        <v>55.000999999999998</v>
      </c>
      <c r="I13">
        <v>8.3834280000000003</v>
      </c>
      <c r="J13">
        <v>1.598676</v>
      </c>
      <c r="K13">
        <v>2.293695</v>
      </c>
      <c r="L13">
        <v>74.709340999999995</v>
      </c>
      <c r="M13">
        <v>58.997450000000001</v>
      </c>
      <c r="N13">
        <v>904.93107899999995</v>
      </c>
      <c r="O13">
        <v>904.17359999999996</v>
      </c>
      <c r="P13">
        <v>101.002818</v>
      </c>
      <c r="Q13" t="s">
        <v>100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101</v>
      </c>
      <c r="AA13">
        <v>0.8</v>
      </c>
      <c r="AB13" t="s">
        <v>102</v>
      </c>
      <c r="AC13" t="s">
        <v>103</v>
      </c>
      <c r="AD13">
        <v>250</v>
      </c>
    </row>
    <row r="14" spans="1:30" x14ac:dyDescent="0.3">
      <c r="A14" t="s">
        <v>194</v>
      </c>
      <c r="B14" t="s">
        <v>105</v>
      </c>
      <c r="C14" t="s">
        <v>124</v>
      </c>
      <c r="D14" t="s">
        <v>99</v>
      </c>
      <c r="E14">
        <v>1.2</v>
      </c>
      <c r="F14" s="125">
        <v>45447.447291666664</v>
      </c>
      <c r="G14">
        <v>2</v>
      </c>
      <c r="H14">
        <v>55.000300000000003</v>
      </c>
      <c r="I14">
        <v>8.4295860000000005</v>
      </c>
      <c r="J14">
        <v>1.593018</v>
      </c>
      <c r="K14">
        <v>2.3117740000000002</v>
      </c>
      <c r="L14">
        <v>72.285411999999994</v>
      </c>
      <c r="M14">
        <v>58.997774</v>
      </c>
      <c r="N14">
        <v>903.81975599999998</v>
      </c>
      <c r="O14">
        <v>904.17359999999996</v>
      </c>
      <c r="P14">
        <v>101.002818</v>
      </c>
      <c r="Q14" t="s">
        <v>100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101</v>
      </c>
      <c r="AA14">
        <v>0.8</v>
      </c>
      <c r="AB14" t="s">
        <v>102</v>
      </c>
      <c r="AC14" t="s">
        <v>103</v>
      </c>
      <c r="AD14">
        <v>250</v>
      </c>
    </row>
    <row r="15" spans="1:30" x14ac:dyDescent="0.3">
      <c r="A15" t="s">
        <v>195</v>
      </c>
      <c r="B15" t="s">
        <v>109</v>
      </c>
      <c r="C15" t="s">
        <v>125</v>
      </c>
      <c r="D15" t="s">
        <v>99</v>
      </c>
      <c r="E15">
        <v>1.5</v>
      </c>
      <c r="F15" s="125">
        <v>45447.452974537038</v>
      </c>
      <c r="G15">
        <v>1</v>
      </c>
      <c r="H15">
        <v>55.000999999999998</v>
      </c>
      <c r="I15">
        <v>8.4130900000000004</v>
      </c>
      <c r="J15">
        <v>1.594441</v>
      </c>
      <c r="K15">
        <v>2.2871969999999999</v>
      </c>
      <c r="L15">
        <v>80.906773999999999</v>
      </c>
      <c r="M15">
        <v>62.997435000000003</v>
      </c>
      <c r="N15">
        <v>1120.256633</v>
      </c>
      <c r="O15">
        <v>1120.975461</v>
      </c>
      <c r="P15">
        <v>101.002818</v>
      </c>
      <c r="Q15" t="s">
        <v>100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101</v>
      </c>
      <c r="AA15">
        <v>0.8</v>
      </c>
      <c r="AB15" t="s">
        <v>102</v>
      </c>
      <c r="AC15" t="s">
        <v>103</v>
      </c>
      <c r="AD15">
        <v>250</v>
      </c>
    </row>
    <row r="16" spans="1:30" x14ac:dyDescent="0.3">
      <c r="A16" t="s">
        <v>196</v>
      </c>
      <c r="B16" t="s">
        <v>109</v>
      </c>
      <c r="C16" t="s">
        <v>125</v>
      </c>
      <c r="D16" t="s">
        <v>99</v>
      </c>
      <c r="E16">
        <v>1.5</v>
      </c>
      <c r="F16" s="125">
        <v>45447.45585648148</v>
      </c>
      <c r="G16">
        <v>1</v>
      </c>
      <c r="H16">
        <v>55.000999999999998</v>
      </c>
      <c r="I16">
        <v>8.3730460000000004</v>
      </c>
      <c r="J16">
        <v>1.5881190000000001</v>
      </c>
      <c r="K16">
        <v>2.2802760000000002</v>
      </c>
      <c r="L16">
        <v>82.148792999999998</v>
      </c>
      <c r="M16">
        <v>62.997135999999998</v>
      </c>
      <c r="N16">
        <v>1121.894579</v>
      </c>
      <c r="O16">
        <v>1120.975461</v>
      </c>
      <c r="P16">
        <v>101.002818</v>
      </c>
      <c r="Q16" t="s">
        <v>100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101</v>
      </c>
      <c r="AA16">
        <v>0.8</v>
      </c>
      <c r="AB16" t="s">
        <v>102</v>
      </c>
      <c r="AC16" t="s">
        <v>103</v>
      </c>
      <c r="AD16">
        <v>250</v>
      </c>
    </row>
    <row r="17" spans="1:30" x14ac:dyDescent="0.3">
      <c r="A17" t="s">
        <v>197</v>
      </c>
      <c r="B17" t="s">
        <v>109</v>
      </c>
      <c r="C17" t="s">
        <v>125</v>
      </c>
      <c r="D17" t="s">
        <v>99</v>
      </c>
      <c r="E17">
        <v>1.5</v>
      </c>
      <c r="F17" s="125">
        <v>45447.461574074077</v>
      </c>
      <c r="G17">
        <v>1</v>
      </c>
      <c r="H17">
        <v>55.000999999999998</v>
      </c>
      <c r="I17">
        <v>8.3492840000000008</v>
      </c>
      <c r="J17">
        <v>1.5719380000000001</v>
      </c>
      <c r="K17">
        <v>2.280907</v>
      </c>
      <c r="L17">
        <v>78.914551000000003</v>
      </c>
      <c r="M17">
        <v>62.997450000000001</v>
      </c>
      <c r="N17">
        <v>1120.775171</v>
      </c>
      <c r="O17">
        <v>1120.975461</v>
      </c>
      <c r="P17">
        <v>101.002818</v>
      </c>
      <c r="Q17" t="s">
        <v>100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101</v>
      </c>
      <c r="AA17">
        <v>0.8</v>
      </c>
      <c r="AB17" t="s">
        <v>102</v>
      </c>
      <c r="AC17" t="s">
        <v>103</v>
      </c>
      <c r="AD17">
        <v>250</v>
      </c>
    </row>
    <row r="18" spans="1:30" x14ac:dyDescent="0.3">
      <c r="A18" t="s">
        <v>198</v>
      </c>
      <c r="B18" t="s">
        <v>115</v>
      </c>
      <c r="C18" t="s">
        <v>126</v>
      </c>
      <c r="D18" t="s">
        <v>99</v>
      </c>
      <c r="E18">
        <v>1.8</v>
      </c>
      <c r="F18" s="125">
        <v>45447.464513888888</v>
      </c>
      <c r="G18">
        <v>1</v>
      </c>
      <c r="H18">
        <v>55.000999999999998</v>
      </c>
      <c r="I18">
        <v>8.4488559999999993</v>
      </c>
      <c r="J18">
        <v>1.5825</v>
      </c>
      <c r="K18">
        <v>2.3025519999999999</v>
      </c>
      <c r="L18">
        <v>87.330107999999996</v>
      </c>
      <c r="M18">
        <v>65.997131999999993</v>
      </c>
      <c r="N18">
        <v>1339.3831720000001</v>
      </c>
      <c r="O18">
        <v>1339.5457719999999</v>
      </c>
      <c r="P18">
        <v>101.002818</v>
      </c>
      <c r="Q18" t="s">
        <v>100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101</v>
      </c>
      <c r="AA18">
        <v>0.8</v>
      </c>
      <c r="AB18" t="s">
        <v>102</v>
      </c>
      <c r="AC18" t="s">
        <v>103</v>
      </c>
      <c r="AD18">
        <v>250</v>
      </c>
    </row>
    <row r="19" spans="1:30" x14ac:dyDescent="0.3">
      <c r="A19" t="s">
        <v>199</v>
      </c>
      <c r="B19" t="s">
        <v>115</v>
      </c>
      <c r="C19" t="s">
        <v>126</v>
      </c>
      <c r="D19" t="s">
        <v>99</v>
      </c>
      <c r="E19">
        <v>1.8</v>
      </c>
      <c r="F19" s="125">
        <v>45447.467465277776</v>
      </c>
      <c r="G19">
        <v>1</v>
      </c>
      <c r="H19">
        <v>55.000999999999998</v>
      </c>
      <c r="I19">
        <v>8.3848260000000003</v>
      </c>
      <c r="J19">
        <v>1.5712029999999999</v>
      </c>
      <c r="K19">
        <v>2.3368739999999999</v>
      </c>
      <c r="L19">
        <v>87.544116000000002</v>
      </c>
      <c r="M19">
        <v>65.997129999999999</v>
      </c>
      <c r="N19">
        <v>1339.321181</v>
      </c>
      <c r="O19">
        <v>1339.5457719999999</v>
      </c>
      <c r="P19">
        <v>101.002818</v>
      </c>
      <c r="Q19" t="s">
        <v>100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101</v>
      </c>
      <c r="AA19">
        <v>0.8</v>
      </c>
      <c r="AB19" t="s">
        <v>102</v>
      </c>
      <c r="AC19" t="s">
        <v>103</v>
      </c>
      <c r="AD19">
        <v>250</v>
      </c>
    </row>
    <row r="20" spans="1:30" x14ac:dyDescent="0.3">
      <c r="A20" t="s">
        <v>200</v>
      </c>
      <c r="B20" t="s">
        <v>115</v>
      </c>
      <c r="C20" t="s">
        <v>126</v>
      </c>
      <c r="D20" t="s">
        <v>99</v>
      </c>
      <c r="E20">
        <v>1.8</v>
      </c>
      <c r="F20" s="125">
        <v>45447.473402777781</v>
      </c>
      <c r="G20">
        <v>1</v>
      </c>
      <c r="H20">
        <v>55.000999999999998</v>
      </c>
      <c r="I20">
        <v>8.3867949999999993</v>
      </c>
      <c r="J20">
        <v>1.721103</v>
      </c>
      <c r="K20">
        <v>2.429055</v>
      </c>
      <c r="L20">
        <v>87.233486999999997</v>
      </c>
      <c r="M20">
        <v>65.997131999999993</v>
      </c>
      <c r="N20">
        <v>1339.932963</v>
      </c>
      <c r="O20">
        <v>1339.5457719999999</v>
      </c>
      <c r="P20">
        <v>101.002818</v>
      </c>
      <c r="Q20" t="s">
        <v>100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101</v>
      </c>
      <c r="AA20">
        <v>0.8</v>
      </c>
      <c r="AB20" t="s">
        <v>102</v>
      </c>
      <c r="AC20" t="s">
        <v>103</v>
      </c>
      <c r="AD20">
        <v>250</v>
      </c>
    </row>
    <row r="21" spans="1:30" x14ac:dyDescent="0.3">
      <c r="A21" t="s">
        <v>120</v>
      </c>
      <c r="B21" t="s">
        <v>98</v>
      </c>
      <c r="C21" t="s">
        <v>201</v>
      </c>
      <c r="D21" t="s">
        <v>119</v>
      </c>
      <c r="E21">
        <v>1.5</v>
      </c>
      <c r="F21" s="125">
        <v>45447.478113425925</v>
      </c>
      <c r="G21">
        <v>1</v>
      </c>
      <c r="H21">
        <v>55.000999999999998</v>
      </c>
      <c r="I21">
        <v>8.5353080000000006</v>
      </c>
      <c r="J21">
        <v>1.7420949999999999</v>
      </c>
      <c r="K21">
        <v>2.5376989999999999</v>
      </c>
      <c r="L21">
        <v>758.95289000000002</v>
      </c>
      <c r="M21">
        <v>95.995845000000003</v>
      </c>
      <c r="N21">
        <v>10669.7078</v>
      </c>
      <c r="O21">
        <v>10669.7078</v>
      </c>
      <c r="P21">
        <v>983.50956699999995</v>
      </c>
      <c r="Q21" t="s">
        <v>100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101</v>
      </c>
      <c r="AA21">
        <v>0.8</v>
      </c>
      <c r="AB21" t="s">
        <v>102</v>
      </c>
      <c r="AC21" t="s">
        <v>103</v>
      </c>
      <c r="AD21">
        <v>250</v>
      </c>
    </row>
    <row r="22" spans="1:30" x14ac:dyDescent="0.3">
      <c r="A22" t="s">
        <v>121</v>
      </c>
      <c r="B22" t="s">
        <v>98</v>
      </c>
      <c r="C22" t="s">
        <v>202</v>
      </c>
      <c r="D22" t="s">
        <v>127</v>
      </c>
      <c r="E22">
        <v>1.5</v>
      </c>
      <c r="F22" s="125">
        <v>45447.481921296298</v>
      </c>
      <c r="G22">
        <v>1</v>
      </c>
      <c r="H22">
        <v>55.000999999999998</v>
      </c>
      <c r="I22">
        <v>8.4028379999999991</v>
      </c>
      <c r="J22">
        <v>1.824022</v>
      </c>
      <c r="K22">
        <v>2.6180400000000001</v>
      </c>
      <c r="L22">
        <v>766.37964999999997</v>
      </c>
      <c r="M22">
        <v>93.995856000000003</v>
      </c>
      <c r="N22">
        <v>10655.873065</v>
      </c>
      <c r="O22">
        <v>10655.873065</v>
      </c>
      <c r="P22">
        <v>982.23094200000003</v>
      </c>
      <c r="Q22" t="s">
        <v>100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101</v>
      </c>
      <c r="AA22">
        <v>0.8</v>
      </c>
      <c r="AB22" t="s">
        <v>102</v>
      </c>
      <c r="AC22" t="s">
        <v>103</v>
      </c>
      <c r="AD22">
        <v>250</v>
      </c>
    </row>
    <row r="23" spans="1:30" x14ac:dyDescent="0.3">
      <c r="A23" t="s">
        <v>122</v>
      </c>
      <c r="B23" t="s">
        <v>98</v>
      </c>
      <c r="C23" t="s">
        <v>203</v>
      </c>
      <c r="D23" t="s">
        <v>128</v>
      </c>
      <c r="E23">
        <v>1.5</v>
      </c>
      <c r="F23" s="125">
        <v>45447.485682870371</v>
      </c>
      <c r="G23">
        <v>1</v>
      </c>
      <c r="H23">
        <v>55.000999999999998</v>
      </c>
      <c r="I23">
        <v>8.5042989999999996</v>
      </c>
      <c r="J23">
        <v>1.788816</v>
      </c>
      <c r="K23">
        <v>2.5689540000000002</v>
      </c>
      <c r="L23">
        <v>1347.2832000000001</v>
      </c>
      <c r="M23">
        <v>107.995537</v>
      </c>
      <c r="N23">
        <v>17923.270355000001</v>
      </c>
      <c r="O23">
        <v>17923.270355000001</v>
      </c>
      <c r="P23">
        <v>1653.8936229999999</v>
      </c>
      <c r="Q23" t="s">
        <v>100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101</v>
      </c>
      <c r="AA23">
        <v>0.8</v>
      </c>
      <c r="AB23" t="s">
        <v>102</v>
      </c>
      <c r="AC23" t="s">
        <v>103</v>
      </c>
      <c r="AD23">
        <v>250</v>
      </c>
    </row>
    <row r="24" spans="1:30" x14ac:dyDescent="0.3">
      <c r="A24" t="s">
        <v>123</v>
      </c>
      <c r="B24" t="s">
        <v>98</v>
      </c>
      <c r="C24" t="s">
        <v>204</v>
      </c>
      <c r="D24" t="s">
        <v>129</v>
      </c>
      <c r="E24">
        <v>1.5</v>
      </c>
      <c r="F24" s="125">
        <v>45447.489618055559</v>
      </c>
      <c r="G24">
        <v>1</v>
      </c>
      <c r="H24">
        <v>55.000999999999998</v>
      </c>
      <c r="I24">
        <v>8.4932560000000006</v>
      </c>
      <c r="J24">
        <v>1.776794</v>
      </c>
      <c r="K24">
        <v>2.5753629999999998</v>
      </c>
      <c r="L24">
        <v>1326.848</v>
      </c>
      <c r="M24">
        <v>110.995217</v>
      </c>
      <c r="N24">
        <v>17875.322458999999</v>
      </c>
      <c r="O24">
        <v>17875.322458999999</v>
      </c>
      <c r="P24">
        <v>1649.462213</v>
      </c>
      <c r="Q24" t="s">
        <v>100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101</v>
      </c>
      <c r="AA24">
        <v>0.8</v>
      </c>
      <c r="AB24" t="s">
        <v>102</v>
      </c>
      <c r="AC24" t="s">
        <v>103</v>
      </c>
      <c r="AD24">
        <v>250</v>
      </c>
    </row>
    <row r="25" spans="1:30" x14ac:dyDescent="0.3">
      <c r="A25" t="s">
        <v>205</v>
      </c>
      <c r="B25" t="s">
        <v>98</v>
      </c>
      <c r="C25" t="s">
        <v>124</v>
      </c>
      <c r="D25" t="s">
        <v>99</v>
      </c>
      <c r="E25">
        <v>1.2</v>
      </c>
      <c r="F25" s="125">
        <v>45447.571840277778</v>
      </c>
      <c r="G25">
        <v>1</v>
      </c>
      <c r="H25">
        <v>55.000300000000003</v>
      </c>
      <c r="I25">
        <v>8.1658980000000003</v>
      </c>
      <c r="J25">
        <v>1.6549769999999999</v>
      </c>
      <c r="K25">
        <v>2.4490569999999998</v>
      </c>
      <c r="L25">
        <v>72.923501000000002</v>
      </c>
      <c r="M25">
        <v>58.997442999999997</v>
      </c>
      <c r="N25">
        <v>911.90362500000003</v>
      </c>
      <c r="O25">
        <v>911.90362500000003</v>
      </c>
      <c r="P25">
        <v>101.903126</v>
      </c>
      <c r="Q25" t="s">
        <v>100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101</v>
      </c>
      <c r="AA25">
        <v>0.8</v>
      </c>
      <c r="AB25" t="s">
        <v>102</v>
      </c>
      <c r="AC25" t="s">
        <v>103</v>
      </c>
      <c r="AD25">
        <v>250</v>
      </c>
    </row>
    <row r="26" spans="1:30" x14ac:dyDescent="0.3">
      <c r="A26" t="s">
        <v>206</v>
      </c>
      <c r="B26" t="s">
        <v>98</v>
      </c>
      <c r="C26" t="s">
        <v>125</v>
      </c>
      <c r="D26" t="s">
        <v>99</v>
      </c>
      <c r="E26">
        <v>1.5</v>
      </c>
      <c r="F26" s="125">
        <v>45447.574548611112</v>
      </c>
      <c r="G26">
        <v>1</v>
      </c>
      <c r="H26">
        <v>55.000300000000003</v>
      </c>
      <c r="I26">
        <v>8.2020009999999992</v>
      </c>
      <c r="J26">
        <v>1.6076010000000001</v>
      </c>
      <c r="K26">
        <v>2.353818</v>
      </c>
      <c r="L26">
        <v>82.235298</v>
      </c>
      <c r="M26">
        <v>62.997450000000001</v>
      </c>
      <c r="N26">
        <v>1130.355082</v>
      </c>
      <c r="O26">
        <v>1130.355082</v>
      </c>
      <c r="P26">
        <v>101.86969499999999</v>
      </c>
      <c r="Q26" t="s">
        <v>100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101</v>
      </c>
      <c r="AA26">
        <v>0.8</v>
      </c>
      <c r="AB26" t="s">
        <v>102</v>
      </c>
      <c r="AC26" t="s">
        <v>103</v>
      </c>
      <c r="AD26">
        <v>250</v>
      </c>
    </row>
    <row r="27" spans="1:30" x14ac:dyDescent="0.3">
      <c r="A27" t="s">
        <v>207</v>
      </c>
      <c r="B27" t="s">
        <v>98</v>
      </c>
      <c r="C27" t="s">
        <v>126</v>
      </c>
      <c r="D27" t="s">
        <v>99</v>
      </c>
      <c r="E27">
        <v>1.8</v>
      </c>
      <c r="F27" s="125">
        <v>45447.577361111114</v>
      </c>
      <c r="G27">
        <v>1</v>
      </c>
      <c r="H27">
        <v>55.000500000000002</v>
      </c>
      <c r="I27">
        <v>8.2547219999999992</v>
      </c>
      <c r="J27">
        <v>1.5885990000000001</v>
      </c>
      <c r="K27">
        <v>2.337043</v>
      </c>
      <c r="L27">
        <v>87.351726999999997</v>
      </c>
      <c r="M27">
        <v>65.997135999999998</v>
      </c>
      <c r="N27">
        <v>1350.6288400000001</v>
      </c>
      <c r="O27">
        <v>1350.6288400000001</v>
      </c>
      <c r="P27">
        <v>101.85641099999999</v>
      </c>
      <c r="Q27" t="s">
        <v>100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101</v>
      </c>
      <c r="AA27">
        <v>0.8</v>
      </c>
      <c r="AB27" t="s">
        <v>102</v>
      </c>
      <c r="AC27" t="s">
        <v>103</v>
      </c>
      <c r="AD27">
        <v>250</v>
      </c>
    </row>
  </sheetData>
  <autoFilter ref="A1:AD36" xr:uid="{00000000-0001-0000-0100-000000000000}">
    <sortState xmlns:xlrd2="http://schemas.microsoft.com/office/spreadsheetml/2017/richdata2" ref="A2:AD36">
      <sortCondition ref="F1:F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57"/>
  <sheetViews>
    <sheetView tabSelected="1" topLeftCell="W20" zoomScale="74" workbookViewId="0">
      <selection activeCell="AH72" sqref="AH72"/>
    </sheetView>
  </sheetViews>
  <sheetFormatPr defaultColWidth="14.44140625" defaultRowHeight="15" customHeight="1" x14ac:dyDescent="0.3"/>
  <cols>
    <col min="1" max="1" width="12.77734375" customWidth="1"/>
    <col min="2" max="2" width="11.109375" customWidth="1"/>
    <col min="3" max="3" width="19.21875" customWidth="1"/>
    <col min="4" max="4" width="14.5546875" customWidth="1"/>
    <col min="5" max="5" width="11.77734375" customWidth="1"/>
    <col min="6" max="6" width="17.77734375" customWidth="1"/>
    <col min="7" max="11" width="12.21875" customWidth="1"/>
    <col min="12" max="12" width="9.109375" customWidth="1"/>
    <col min="13" max="13" width="12.21875" customWidth="1"/>
    <col min="14" max="14" width="16.5546875" customWidth="1"/>
    <col min="15" max="17" width="12.21875" customWidth="1"/>
    <col min="18" max="18" width="11.21875" customWidth="1"/>
    <col min="19" max="19" width="7.44140625" customWidth="1"/>
    <col min="20" max="20" width="16.44140625" customWidth="1"/>
    <col min="21" max="21" width="6.5546875" customWidth="1"/>
    <col min="22" max="22" width="14.21875" customWidth="1"/>
    <col min="23" max="23" width="12.77734375" customWidth="1"/>
    <col min="24" max="24" width="18.77734375" customWidth="1"/>
    <col min="25" max="25" width="12.77734375" customWidth="1"/>
    <col min="26" max="26" width="13" customWidth="1"/>
  </cols>
  <sheetData>
    <row r="1" spans="1:60" ht="14.25" customHeight="1" x14ac:dyDescent="0.3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3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3</v>
      </c>
      <c r="S2" s="8" t="s">
        <v>4</v>
      </c>
      <c r="T2" s="9"/>
      <c r="U2" s="10"/>
      <c r="V2" s="1"/>
      <c r="W2" s="11" t="s">
        <v>5</v>
      </c>
      <c r="X2" s="12" t="s">
        <v>6</v>
      </c>
      <c r="Y2" s="1"/>
      <c r="Z2" s="13" t="s">
        <v>7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0.9990372375584663</v>
      </c>
      <c r="AB2" s="1"/>
      <c r="AC2" s="15" t="s">
        <v>8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3">
      <c r="R3" s="16" t="s">
        <v>9</v>
      </c>
      <c r="S3" s="17" t="s">
        <v>10</v>
      </c>
      <c r="T3" s="1"/>
      <c r="U3" s="10"/>
      <c r="V3" s="1"/>
      <c r="W3" s="11" t="s">
        <v>11</v>
      </c>
      <c r="X3" s="18">
        <f>2024*0.05</f>
        <v>101.2</v>
      </c>
      <c r="Y3" s="1"/>
      <c r="Z3" s="13" t="s">
        <v>12</v>
      </c>
      <c r="AA3" s="19">
        <f>X3*AA2</f>
        <v>101.1025684409168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3">
      <c r="R4" s="16" t="s">
        <v>13</v>
      </c>
      <c r="S4" s="21" t="s">
        <v>14</v>
      </c>
      <c r="T4" s="1"/>
      <c r="U4" s="22"/>
      <c r="V4" s="1"/>
      <c r="W4" s="23" t="s">
        <v>15</v>
      </c>
      <c r="X4" s="24">
        <f>33.3*0.05</f>
        <v>1.665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3">
      <c r="R5" s="16" t="s">
        <v>16</v>
      </c>
      <c r="S5" s="17" t="s">
        <v>17</v>
      </c>
      <c r="T5" s="25"/>
      <c r="U5" s="10"/>
      <c r="V5" s="1"/>
      <c r="W5" s="23" t="s">
        <v>18</v>
      </c>
      <c r="X5" s="26">
        <v>22</v>
      </c>
      <c r="Y5" s="10" t="s">
        <v>19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3">
      <c r="R6" s="7" t="s">
        <v>20</v>
      </c>
      <c r="S6" s="12" t="s">
        <v>14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3">
      <c r="A7" s="28" t="s">
        <v>21</v>
      </c>
      <c r="R7" s="16" t="s">
        <v>22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35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3" t="s">
        <v>28</v>
      </c>
      <c r="G8" s="33" t="s">
        <v>29</v>
      </c>
      <c r="H8" s="33" t="s">
        <v>30</v>
      </c>
      <c r="I8" s="33" t="s">
        <v>31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37</v>
      </c>
      <c r="P8" s="33" t="s">
        <v>38</v>
      </c>
      <c r="Q8" s="33" t="s">
        <v>39</v>
      </c>
      <c r="R8" s="34" t="s">
        <v>40</v>
      </c>
      <c r="S8" s="34" t="s">
        <v>41</v>
      </c>
      <c r="T8" s="35" t="s">
        <v>42</v>
      </c>
      <c r="U8" s="35" t="s">
        <v>43</v>
      </c>
      <c r="V8" s="35" t="s">
        <v>27</v>
      </c>
      <c r="W8" s="36" t="s">
        <v>44</v>
      </c>
      <c r="X8" s="37" t="s">
        <v>45</v>
      </c>
      <c r="Y8" s="38" t="s">
        <v>46</v>
      </c>
      <c r="Z8" s="39" t="s">
        <v>47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3">
      <c r="A9" t="s">
        <v>104</v>
      </c>
      <c r="B9" t="s">
        <v>105</v>
      </c>
      <c r="C9" t="s">
        <v>106</v>
      </c>
      <c r="D9" t="s">
        <v>99</v>
      </c>
      <c r="E9">
        <v>1.2</v>
      </c>
      <c r="F9" s="125">
        <v>45447.39334490741</v>
      </c>
      <c r="G9">
        <v>1</v>
      </c>
      <c r="H9">
        <v>55.000300000000003</v>
      </c>
      <c r="I9">
        <v>9.3614560000000004</v>
      </c>
      <c r="J9">
        <v>2.0483220000000002</v>
      </c>
      <c r="K9">
        <v>2.8166319999999998</v>
      </c>
      <c r="L9">
        <v>129.07404</v>
      </c>
      <c r="M9">
        <v>62.997444999999999</v>
      </c>
      <c r="N9">
        <v>1620.905925</v>
      </c>
      <c r="O9">
        <v>1622.490663</v>
      </c>
      <c r="P9">
        <v>101.002818</v>
      </c>
      <c r="Q9" t="s">
        <v>100</v>
      </c>
      <c r="R9" s="41">
        <f>INT(T9)</f>
        <v>45447</v>
      </c>
      <c r="S9" s="42">
        <f t="shared" ref="S9:S19" si="0">T9-R9</f>
        <v>0.39334490741021</v>
      </c>
      <c r="T9" s="43">
        <f>F9</f>
        <v>45447.39334490741</v>
      </c>
      <c r="U9" s="44" t="str">
        <f>C9</f>
        <v>CRM1.2-10%</v>
      </c>
      <c r="V9" s="44">
        <f>E9</f>
        <v>1.2</v>
      </c>
      <c r="W9" s="44">
        <f>N9</f>
        <v>1620.905925</v>
      </c>
      <c r="X9" s="45">
        <v>1.2</v>
      </c>
      <c r="Y9" s="46">
        <f>AVERAGE(W9:W11)</f>
        <v>1622.4906629999998</v>
      </c>
      <c r="Z9" s="47">
        <f>STDEV(W9,W12)</f>
        <v>278.98954266704311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3">
      <c r="A10" t="s">
        <v>107</v>
      </c>
      <c r="B10" t="s">
        <v>105</v>
      </c>
      <c r="C10" t="s">
        <v>106</v>
      </c>
      <c r="D10" t="s">
        <v>99</v>
      </c>
      <c r="E10">
        <v>1.2</v>
      </c>
      <c r="F10" s="125">
        <v>45447.396111111113</v>
      </c>
      <c r="G10">
        <v>1</v>
      </c>
      <c r="H10">
        <v>55.000300000000003</v>
      </c>
      <c r="I10">
        <v>9.638916</v>
      </c>
      <c r="J10">
        <v>1.940312</v>
      </c>
      <c r="K10">
        <v>2.651834</v>
      </c>
      <c r="L10">
        <v>130.13344000000001</v>
      </c>
      <c r="M10">
        <v>63.997456999999997</v>
      </c>
      <c r="N10">
        <v>1623.864067</v>
      </c>
      <c r="O10">
        <v>1622.490663</v>
      </c>
      <c r="P10">
        <v>101.002818</v>
      </c>
      <c r="Q10" t="s">
        <v>100</v>
      </c>
      <c r="R10" s="41">
        <f t="shared" ref="R10:R19" si="1">INT(T10)</f>
        <v>45447</v>
      </c>
      <c r="S10" s="42">
        <f t="shared" si="0"/>
        <v>0.39611111111298669</v>
      </c>
      <c r="T10" s="43">
        <f t="shared" ref="T10:T19" si="2">F10</f>
        <v>45447.396111111113</v>
      </c>
      <c r="U10" s="44" t="str">
        <f t="shared" ref="U10:U19" si="3">C10</f>
        <v>CRM1.2-10%</v>
      </c>
      <c r="V10" s="44">
        <f t="shared" ref="V10:V19" si="4">E10</f>
        <v>1.2</v>
      </c>
      <c r="W10" s="44">
        <f t="shared" ref="W10:W19" si="5">N10</f>
        <v>1623.864067</v>
      </c>
      <c r="X10" s="48">
        <v>1.5</v>
      </c>
      <c r="Y10" s="49">
        <f>AVERAGE(W12:W14)</f>
        <v>2014.5945683333332</v>
      </c>
      <c r="Z10" s="50">
        <f>STDEV(W14,W15,W16)</f>
        <v>234.07892445885716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3">
      <c r="A11" t="s">
        <v>108</v>
      </c>
      <c r="B11" t="s">
        <v>105</v>
      </c>
      <c r="C11" t="s">
        <v>106</v>
      </c>
      <c r="D11" t="s">
        <v>99</v>
      </c>
      <c r="E11">
        <v>1.2</v>
      </c>
      <c r="F11" s="125">
        <v>45447.398935185185</v>
      </c>
      <c r="G11">
        <v>1</v>
      </c>
      <c r="H11">
        <v>55.000300000000003</v>
      </c>
      <c r="I11">
        <v>9.4872669999999992</v>
      </c>
      <c r="J11">
        <v>1.8703419999999999</v>
      </c>
      <c r="K11">
        <v>2.5869110000000002</v>
      </c>
      <c r="L11">
        <v>130.96986999999999</v>
      </c>
      <c r="M11">
        <v>62.997135</v>
      </c>
      <c r="N11">
        <v>1622.7019969999999</v>
      </c>
      <c r="O11">
        <v>1622.490663</v>
      </c>
      <c r="P11">
        <v>101.002818</v>
      </c>
      <c r="Q11" t="s">
        <v>100</v>
      </c>
      <c r="R11" s="41">
        <f t="shared" si="1"/>
        <v>45447</v>
      </c>
      <c r="S11" s="42">
        <f t="shared" si="0"/>
        <v>0.39893518518510973</v>
      </c>
      <c r="T11" s="43">
        <f t="shared" si="2"/>
        <v>45447.398935185185</v>
      </c>
      <c r="U11" s="44" t="str">
        <f t="shared" si="3"/>
        <v>CRM1.2-10%</v>
      </c>
      <c r="V11" s="44">
        <f t="shared" si="4"/>
        <v>1.2</v>
      </c>
      <c r="W11" s="44">
        <f t="shared" si="5"/>
        <v>1622.7019969999999</v>
      </c>
      <c r="X11" s="51">
        <v>1.8</v>
      </c>
      <c r="Y11" s="52">
        <f>AVERAGE(W15:W17)</f>
        <v>2419.2720393333334</v>
      </c>
      <c r="Z11" s="53">
        <f>STDEV(W17:W19)</f>
        <v>1396.224843654785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3">
      <c r="A12" t="s">
        <v>111</v>
      </c>
      <c r="B12" t="s">
        <v>109</v>
      </c>
      <c r="C12" t="s">
        <v>110</v>
      </c>
      <c r="D12" t="s">
        <v>99</v>
      </c>
      <c r="E12">
        <v>1.5</v>
      </c>
      <c r="F12" s="125">
        <v>45447.404722222222</v>
      </c>
      <c r="G12">
        <v>1</v>
      </c>
      <c r="H12">
        <v>55.000300000000003</v>
      </c>
      <c r="I12">
        <v>9.3253529999999998</v>
      </c>
      <c r="J12">
        <v>2.0843980000000002</v>
      </c>
      <c r="K12">
        <v>2.7779240000000001</v>
      </c>
      <c r="L12">
        <v>146.22756999999999</v>
      </c>
      <c r="M12">
        <v>65.997123000000002</v>
      </c>
      <c r="N12">
        <v>2015.4567199999999</v>
      </c>
      <c r="O12">
        <v>2014.5945690000001</v>
      </c>
      <c r="P12">
        <v>101.002818</v>
      </c>
      <c r="Q12" t="s">
        <v>100</v>
      </c>
      <c r="R12" s="41">
        <f t="shared" si="1"/>
        <v>45447</v>
      </c>
      <c r="S12" s="42">
        <f t="shared" si="0"/>
        <v>0.40472222222160781</v>
      </c>
      <c r="T12" s="43">
        <f t="shared" si="2"/>
        <v>45447.404722222222</v>
      </c>
      <c r="U12" s="44" t="str">
        <f t="shared" si="3"/>
        <v>CRM1.5-10%</v>
      </c>
      <c r="V12" s="44">
        <f t="shared" si="4"/>
        <v>1.5</v>
      </c>
      <c r="W12" s="44">
        <f t="shared" si="5"/>
        <v>2015.4567199999999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3">
      <c r="A13" t="s">
        <v>112</v>
      </c>
      <c r="B13" t="s">
        <v>109</v>
      </c>
      <c r="C13" t="s">
        <v>110</v>
      </c>
      <c r="D13" t="s">
        <v>99</v>
      </c>
      <c r="E13">
        <v>1.5</v>
      </c>
      <c r="F13" s="125">
        <v>45447.407638888886</v>
      </c>
      <c r="G13">
        <v>1</v>
      </c>
      <c r="H13">
        <v>55.000300000000003</v>
      </c>
      <c r="I13">
        <v>9.1560459999999999</v>
      </c>
      <c r="J13">
        <v>1.7983089999999999</v>
      </c>
      <c r="K13">
        <v>2.5833140000000001</v>
      </c>
      <c r="L13">
        <v>145.42913999999999</v>
      </c>
      <c r="M13">
        <v>66.997133000000005</v>
      </c>
      <c r="N13">
        <v>2014.016206</v>
      </c>
      <c r="O13">
        <v>2014.5945690000001</v>
      </c>
      <c r="P13">
        <v>101.002818</v>
      </c>
      <c r="Q13" t="s">
        <v>100</v>
      </c>
      <c r="R13" s="41">
        <f t="shared" si="1"/>
        <v>45447</v>
      </c>
      <c r="S13" s="42">
        <f t="shared" si="0"/>
        <v>0.40763888888614019</v>
      </c>
      <c r="T13" s="43">
        <f t="shared" si="2"/>
        <v>45447.407638888886</v>
      </c>
      <c r="U13" s="44" t="str">
        <f t="shared" si="3"/>
        <v>CRM1.5-10%</v>
      </c>
      <c r="V13" s="44">
        <f t="shared" si="4"/>
        <v>1.5</v>
      </c>
      <c r="W13" s="44">
        <f t="shared" si="5"/>
        <v>2014.016206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3">
      <c r="A14" t="s">
        <v>113</v>
      </c>
      <c r="B14" t="s">
        <v>109</v>
      </c>
      <c r="C14" t="s">
        <v>110</v>
      </c>
      <c r="D14" t="s">
        <v>99</v>
      </c>
      <c r="E14">
        <v>1.5</v>
      </c>
      <c r="F14" s="125">
        <v>45447.413472222222</v>
      </c>
      <c r="G14">
        <v>1</v>
      </c>
      <c r="H14">
        <v>55.000300000000003</v>
      </c>
      <c r="I14">
        <v>8.9244439999999994</v>
      </c>
      <c r="J14">
        <v>1.910428</v>
      </c>
      <c r="K14">
        <v>2.6162079999999999</v>
      </c>
      <c r="L14">
        <v>146.68104</v>
      </c>
      <c r="M14">
        <v>65.997117000000003</v>
      </c>
      <c r="N14">
        <v>2014.3107789999999</v>
      </c>
      <c r="O14">
        <v>2014.5945690000001</v>
      </c>
      <c r="P14">
        <v>101.002818</v>
      </c>
      <c r="Q14" t="s">
        <v>100</v>
      </c>
      <c r="R14" s="41">
        <f t="shared" si="1"/>
        <v>45447</v>
      </c>
      <c r="S14" s="42">
        <f t="shared" si="0"/>
        <v>0.41347222222248092</v>
      </c>
      <c r="T14" s="43">
        <f t="shared" si="2"/>
        <v>45447.413472222222</v>
      </c>
      <c r="U14" s="44" t="str">
        <f t="shared" si="3"/>
        <v>CRM1.5-10%</v>
      </c>
      <c r="V14" s="44">
        <f t="shared" si="4"/>
        <v>1.5</v>
      </c>
      <c r="W14" s="44">
        <f t="shared" si="5"/>
        <v>2014.3107789999999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3">
      <c r="A15" t="s">
        <v>114</v>
      </c>
      <c r="B15" t="s">
        <v>115</v>
      </c>
      <c r="C15" t="s">
        <v>116</v>
      </c>
      <c r="D15" t="s">
        <v>99</v>
      </c>
      <c r="E15">
        <v>1.8</v>
      </c>
      <c r="F15" s="125">
        <v>45447.416446759256</v>
      </c>
      <c r="G15">
        <v>1</v>
      </c>
      <c r="H15">
        <v>55.000300000000003</v>
      </c>
      <c r="I15">
        <v>8.9118549999999992</v>
      </c>
      <c r="J15">
        <v>1.7369140000000001</v>
      </c>
      <c r="K15">
        <v>2.535091</v>
      </c>
      <c r="L15">
        <v>156.2021</v>
      </c>
      <c r="M15">
        <v>69.996815999999995</v>
      </c>
      <c r="N15">
        <v>2418.5232660000001</v>
      </c>
      <c r="O15">
        <v>2419.2720389999999</v>
      </c>
      <c r="P15">
        <v>101.002818</v>
      </c>
      <c r="Q15" t="s">
        <v>100</v>
      </c>
      <c r="R15" s="41">
        <f t="shared" si="1"/>
        <v>45447</v>
      </c>
      <c r="S15" s="42">
        <f t="shared" si="0"/>
        <v>0.41644675925635966</v>
      </c>
      <c r="T15" s="43">
        <f t="shared" si="2"/>
        <v>45447.416446759256</v>
      </c>
      <c r="U15" s="44" t="str">
        <f t="shared" si="3"/>
        <v>CRM1.8-10%</v>
      </c>
      <c r="V15" s="44">
        <f t="shared" si="4"/>
        <v>1.8</v>
      </c>
      <c r="W15" s="44">
        <f t="shared" si="5"/>
        <v>2418.5232660000001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3">
      <c r="A16" t="s">
        <v>117</v>
      </c>
      <c r="B16" t="s">
        <v>115</v>
      </c>
      <c r="C16" t="s">
        <v>116</v>
      </c>
      <c r="D16" t="s">
        <v>99</v>
      </c>
      <c r="E16">
        <v>1.8</v>
      </c>
      <c r="F16" s="125">
        <v>45447.419432870367</v>
      </c>
      <c r="G16">
        <v>1</v>
      </c>
      <c r="H16">
        <v>55.000599999999999</v>
      </c>
      <c r="I16">
        <v>8.8798790000000007</v>
      </c>
      <c r="J16">
        <v>1.8522460000000001</v>
      </c>
      <c r="K16">
        <v>2.5992829999999998</v>
      </c>
      <c r="L16">
        <v>155.96907999999999</v>
      </c>
      <c r="M16">
        <v>70.997121000000007</v>
      </c>
      <c r="N16">
        <v>2420.9604840000002</v>
      </c>
      <c r="O16">
        <v>2419.2720389999999</v>
      </c>
      <c r="P16">
        <v>101.002818</v>
      </c>
      <c r="Q16" t="s">
        <v>100</v>
      </c>
      <c r="R16" s="41">
        <f t="shared" si="1"/>
        <v>45447</v>
      </c>
      <c r="S16" s="42">
        <f t="shared" si="0"/>
        <v>0.41943287036701804</v>
      </c>
      <c r="T16" s="43">
        <f t="shared" si="2"/>
        <v>45447.419432870367</v>
      </c>
      <c r="U16" s="44" t="str">
        <f t="shared" si="3"/>
        <v>CRM1.8-10%</v>
      </c>
      <c r="V16" s="44">
        <f t="shared" si="4"/>
        <v>1.8</v>
      </c>
      <c r="W16" s="44">
        <f t="shared" si="5"/>
        <v>2420.9604840000002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3">
      <c r="A17" t="s">
        <v>118</v>
      </c>
      <c r="B17" t="s">
        <v>115</v>
      </c>
      <c r="C17" t="s">
        <v>116</v>
      </c>
      <c r="D17" t="s">
        <v>99</v>
      </c>
      <c r="E17">
        <v>1.8</v>
      </c>
      <c r="F17" s="125">
        <v>45447.422453703701</v>
      </c>
      <c r="G17">
        <v>1</v>
      </c>
      <c r="H17">
        <v>55.000999999999998</v>
      </c>
      <c r="I17">
        <v>8.8032789999999999</v>
      </c>
      <c r="J17">
        <v>1.8904529999999999</v>
      </c>
      <c r="K17">
        <v>2.6116130000000002</v>
      </c>
      <c r="L17">
        <v>157.06077999999999</v>
      </c>
      <c r="M17">
        <v>69.996808999999999</v>
      </c>
      <c r="N17">
        <v>2418.3323679999999</v>
      </c>
      <c r="O17">
        <v>2419.2720389999999</v>
      </c>
      <c r="P17">
        <v>101.002818</v>
      </c>
      <c r="Q17" t="s">
        <v>100</v>
      </c>
      <c r="R17" s="41">
        <f t="shared" si="1"/>
        <v>45447</v>
      </c>
      <c r="S17" s="42">
        <f t="shared" si="0"/>
        <v>0.42245370370073942</v>
      </c>
      <c r="T17" s="43">
        <f t="shared" si="2"/>
        <v>45447.422453703701</v>
      </c>
      <c r="U17" s="44" t="str">
        <f t="shared" si="3"/>
        <v>CRM1.8-10%</v>
      </c>
      <c r="V17" s="44">
        <f t="shared" si="4"/>
        <v>1.8</v>
      </c>
      <c r="W17" s="44">
        <f t="shared" si="5"/>
        <v>2418.3323679999999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3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3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3">
      <c r="F20" s="125"/>
      <c r="R20" s="41"/>
      <c r="S20" s="42"/>
      <c r="T20" s="43"/>
      <c r="U20" s="44"/>
      <c r="V20" s="44"/>
      <c r="W20" s="44"/>
      <c r="X20" s="55" t="s">
        <v>49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3">
      <c r="F21" s="125"/>
      <c r="R21" s="41"/>
      <c r="S21" s="42"/>
      <c r="T21" s="43"/>
      <c r="U21" s="44"/>
      <c r="V21" s="44"/>
      <c r="W21" s="44"/>
      <c r="X21" s="59" t="s">
        <v>50</v>
      </c>
      <c r="Y21" s="60" t="s">
        <v>51</v>
      </c>
      <c r="Z21" s="61" t="s">
        <v>52</v>
      </c>
      <c r="AA21" s="62" t="s">
        <v>53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3">
      <c r="F22" s="125"/>
      <c r="R22" s="41"/>
      <c r="S22" s="42"/>
      <c r="T22" s="43"/>
      <c r="U22" s="44"/>
      <c r="V22" s="44"/>
      <c r="W22" s="44"/>
      <c r="X22" s="63">
        <f>S14</f>
        <v>0.41347222222248092</v>
      </c>
      <c r="Y22" s="64">
        <f>SLOPE(AB33:AB35,AC33:AC35)</f>
        <v>7.5296714689547116E-4</v>
      </c>
      <c r="Z22" s="65">
        <f>INTERCEPT(X9:X11,Y9:Y11)</f>
        <v>-2.0079351557840797E-2</v>
      </c>
      <c r="AA22" s="66">
        <f>RSQ(AB33:AB35,AC33:AC35)</f>
        <v>0.99991699939526157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3">
      <c r="F23" s="125"/>
      <c r="R23" s="41"/>
      <c r="S23" s="42"/>
      <c r="T23" s="43"/>
      <c r="U23" s="44"/>
      <c r="V23" s="44"/>
      <c r="W23" s="44"/>
      <c r="X23" s="67" t="s">
        <v>54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3">
      <c r="F24" s="125"/>
      <c r="R24" s="41"/>
      <c r="S24" s="42"/>
      <c r="T24" s="43"/>
      <c r="U24" s="44"/>
      <c r="V24" s="44"/>
      <c r="W24" s="44"/>
      <c r="X24" s="59" t="s">
        <v>50</v>
      </c>
      <c r="Y24" s="60" t="s">
        <v>55</v>
      </c>
      <c r="Z24" s="61" t="s">
        <v>56</v>
      </c>
      <c r="AA24" s="62" t="s">
        <v>53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3">
      <c r="F25" s="125"/>
      <c r="R25" s="41"/>
      <c r="S25" s="42"/>
      <c r="T25" s="43"/>
      <c r="U25" s="44"/>
      <c r="V25" s="44"/>
      <c r="W25" s="44"/>
      <c r="X25" s="63">
        <f>S35</f>
        <v>0.39893518518510973</v>
      </c>
      <c r="Y25" s="64">
        <f>SLOPE(AB33:AB35,AE33:AE35)</f>
        <v>7.5296714689547116E-4</v>
      </c>
      <c r="Z25" s="65">
        <f>INTERCEPT(AB33:AB35,AE33:AE35)</f>
        <v>-2.0079351557840797E-2</v>
      </c>
      <c r="AA25" s="66">
        <f>RSQ(AB33:AB35,AE33:AE35)</f>
        <v>0.99991699939526157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3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3">
      <c r="F27" s="125"/>
      <c r="R27" s="41"/>
      <c r="S27" s="42"/>
      <c r="T27" s="43"/>
      <c r="U27" s="44"/>
      <c r="V27" s="44"/>
      <c r="W27" s="44"/>
      <c r="X27" s="68" t="s">
        <v>57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3">
      <c r="F28" s="125"/>
      <c r="R28" s="41"/>
      <c r="S28" s="42"/>
      <c r="T28" s="43"/>
      <c r="U28" s="44"/>
      <c r="V28" s="44"/>
      <c r="W28" s="44"/>
      <c r="X28" s="71" t="s">
        <v>58</v>
      </c>
      <c r="Y28" s="71" t="s">
        <v>59</v>
      </c>
      <c r="Z28" s="72" t="s">
        <v>60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3">
      <c r="F29" s="125"/>
      <c r="R29" s="41"/>
      <c r="S29" s="42"/>
      <c r="T29" s="43"/>
      <c r="U29" s="44"/>
      <c r="V29" s="44"/>
      <c r="W29" s="44"/>
      <c r="X29" s="76">
        <f>X25-X22</f>
        <v>-1.4537037037371192E-2</v>
      </c>
      <c r="Y29" s="65">
        <f>Y25-Y22</f>
        <v>0</v>
      </c>
      <c r="Z29" s="77">
        <f>Z25-Z22</f>
        <v>0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3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3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3">
      <c r="A32" s="33" t="s">
        <v>23</v>
      </c>
      <c r="B32" s="33" t="s">
        <v>24</v>
      </c>
      <c r="C32" s="33" t="s">
        <v>25</v>
      </c>
      <c r="D32" s="33" t="s">
        <v>26</v>
      </c>
      <c r="E32" s="33" t="s">
        <v>27</v>
      </c>
      <c r="F32" s="33" t="s">
        <v>28</v>
      </c>
      <c r="G32" s="33" t="s">
        <v>29</v>
      </c>
      <c r="H32" s="33" t="s">
        <v>30</v>
      </c>
      <c r="I32" s="33" t="s">
        <v>31</v>
      </c>
      <c r="J32" s="33" t="s">
        <v>32</v>
      </c>
      <c r="K32" s="33" t="s">
        <v>33</v>
      </c>
      <c r="L32" s="33" t="s">
        <v>34</v>
      </c>
      <c r="M32" s="33" t="s">
        <v>35</v>
      </c>
      <c r="N32" s="33" t="s">
        <v>36</v>
      </c>
      <c r="O32" s="33" t="s">
        <v>37</v>
      </c>
      <c r="P32" s="33" t="s">
        <v>38</v>
      </c>
      <c r="Q32" s="33" t="s">
        <v>39</v>
      </c>
      <c r="R32" s="16" t="s">
        <v>61</v>
      </c>
      <c r="S32" s="74"/>
      <c r="T32" s="75"/>
      <c r="X32" s="37" t="s">
        <v>45</v>
      </c>
      <c r="Y32" s="38" t="s">
        <v>46</v>
      </c>
      <c r="Z32" s="39" t="s">
        <v>47</v>
      </c>
      <c r="AA32" s="29"/>
      <c r="AB32" s="78" t="s">
        <v>45</v>
      </c>
      <c r="AC32" s="79" t="s">
        <v>46</v>
      </c>
      <c r="AD32" s="79" t="s">
        <v>62</v>
      </c>
      <c r="AE32" s="80" t="s">
        <v>63</v>
      </c>
      <c r="AF32" s="81" t="s">
        <v>64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3">
      <c r="A33" t="s">
        <v>104</v>
      </c>
      <c r="B33" t="s">
        <v>105</v>
      </c>
      <c r="C33" t="s">
        <v>106</v>
      </c>
      <c r="D33" t="s">
        <v>99</v>
      </c>
      <c r="E33">
        <v>1.2</v>
      </c>
      <c r="F33" s="125">
        <v>45447.39334490741</v>
      </c>
      <c r="G33">
        <v>1</v>
      </c>
      <c r="H33">
        <v>55.000300000000003</v>
      </c>
      <c r="I33">
        <v>9.3614560000000004</v>
      </c>
      <c r="J33">
        <v>2.0483220000000002</v>
      </c>
      <c r="K33">
        <v>2.8166319999999998</v>
      </c>
      <c r="L33">
        <v>129.07404</v>
      </c>
      <c r="M33">
        <v>62.997444999999999</v>
      </c>
      <c r="N33">
        <v>1620.905925</v>
      </c>
      <c r="O33">
        <v>1622.490663</v>
      </c>
      <c r="P33">
        <v>101.002818</v>
      </c>
      <c r="Q33" t="s">
        <v>100</v>
      </c>
      <c r="R33" s="82">
        <f>INT(T33)</f>
        <v>45447</v>
      </c>
      <c r="S33" s="83">
        <f>T33-R33</f>
        <v>0.39334490741021</v>
      </c>
      <c r="T33" s="84">
        <f>F33</f>
        <v>45447.39334490741</v>
      </c>
      <c r="U33" s="85" t="str">
        <f>C33</f>
        <v>CRM1.2-10%</v>
      </c>
      <c r="V33" s="85">
        <f>E33</f>
        <v>1.2</v>
      </c>
      <c r="W33" s="85">
        <f>N33</f>
        <v>1620.905925</v>
      </c>
      <c r="X33" s="86">
        <v>1.2</v>
      </c>
      <c r="Y33" s="87">
        <f>AVERAGE(W33:W35)</f>
        <v>1622.4906629999998</v>
      </c>
      <c r="Z33" s="88">
        <f>STDEV(W33:W35)</f>
        <v>1.4903514913294469</v>
      </c>
      <c r="AA33" s="29"/>
      <c r="AB33" s="89">
        <f t="shared" ref="AB33:AC35" si="6">X9</f>
        <v>1.2</v>
      </c>
      <c r="AC33" s="90">
        <f t="shared" si="6"/>
        <v>1622.4906629999998</v>
      </c>
      <c r="AD33" s="90">
        <f>Y33</f>
        <v>1622.4906629999998</v>
      </c>
      <c r="AE33" s="90">
        <f>Y33</f>
        <v>1622.4906629999998</v>
      </c>
      <c r="AF33" s="91">
        <f>AC33-AE33</f>
        <v>0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3">
      <c r="A34" t="s">
        <v>107</v>
      </c>
      <c r="B34" t="s">
        <v>105</v>
      </c>
      <c r="C34" t="s">
        <v>106</v>
      </c>
      <c r="D34" t="s">
        <v>99</v>
      </c>
      <c r="E34">
        <v>1.2</v>
      </c>
      <c r="F34" s="125">
        <v>45447.396111111113</v>
      </c>
      <c r="G34">
        <v>1</v>
      </c>
      <c r="H34">
        <v>55.000300000000003</v>
      </c>
      <c r="I34">
        <v>9.638916</v>
      </c>
      <c r="J34">
        <v>1.940312</v>
      </c>
      <c r="K34">
        <v>2.651834</v>
      </c>
      <c r="L34">
        <v>130.13344000000001</v>
      </c>
      <c r="M34">
        <v>63.997456999999997</v>
      </c>
      <c r="N34">
        <v>1623.864067</v>
      </c>
      <c r="O34">
        <v>1622.490663</v>
      </c>
      <c r="P34">
        <v>101.002818</v>
      </c>
      <c r="Q34" t="s">
        <v>100</v>
      </c>
      <c r="R34" s="82">
        <f t="shared" ref="R34:R35" si="7">INT(T34)</f>
        <v>45447</v>
      </c>
      <c r="S34" s="83">
        <f t="shared" ref="S34:S35" si="8">T34-R34</f>
        <v>0.39611111111298669</v>
      </c>
      <c r="T34" s="84">
        <f t="shared" ref="T34:T35" si="9">F34</f>
        <v>45447.396111111113</v>
      </c>
      <c r="U34" s="85" t="str">
        <f t="shared" ref="U34:U35" si="10">C34</f>
        <v>CRM1.2-10%</v>
      </c>
      <c r="V34" s="85">
        <f t="shared" ref="V34:V35" si="11">E34</f>
        <v>1.2</v>
      </c>
      <c r="W34" s="85">
        <f t="shared" ref="W34:W35" si="12">N34</f>
        <v>1623.864067</v>
      </c>
      <c r="X34" s="92">
        <v>1.5</v>
      </c>
      <c r="Y34" s="87">
        <f>AVERAGE(W36:W38)</f>
        <v>2014.5945683333332</v>
      </c>
      <c r="Z34" s="93">
        <f>STDEV(W36:W38)</f>
        <v>0.76103379381882241</v>
      </c>
      <c r="AA34" s="29"/>
      <c r="AB34" s="89">
        <f t="shared" si="6"/>
        <v>1.5</v>
      </c>
      <c r="AC34" s="90">
        <f t="shared" si="6"/>
        <v>2014.5945683333332</v>
      </c>
      <c r="AD34" s="90">
        <f>Y34</f>
        <v>2014.5945683333332</v>
      </c>
      <c r="AE34" s="90">
        <f>Y34</f>
        <v>2014.5945683333332</v>
      </c>
      <c r="AF34" s="91">
        <f>AC34-AE34</f>
        <v>0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3">
      <c r="A35" t="s">
        <v>108</v>
      </c>
      <c r="B35" t="s">
        <v>105</v>
      </c>
      <c r="C35" t="s">
        <v>106</v>
      </c>
      <c r="D35" t="s">
        <v>99</v>
      </c>
      <c r="E35">
        <v>1.2</v>
      </c>
      <c r="F35" s="125">
        <v>45447.398935185185</v>
      </c>
      <c r="G35">
        <v>1</v>
      </c>
      <c r="H35">
        <v>55.000300000000003</v>
      </c>
      <c r="I35">
        <v>9.4872669999999992</v>
      </c>
      <c r="J35">
        <v>1.8703419999999999</v>
      </c>
      <c r="K35">
        <v>2.5869110000000002</v>
      </c>
      <c r="L35">
        <v>130.96986999999999</v>
      </c>
      <c r="M35">
        <v>62.997135</v>
      </c>
      <c r="N35">
        <v>1622.7019969999999</v>
      </c>
      <c r="O35">
        <v>1622.490663</v>
      </c>
      <c r="P35">
        <v>101.002818</v>
      </c>
      <c r="Q35" t="s">
        <v>100</v>
      </c>
      <c r="R35" s="82">
        <f t="shared" si="7"/>
        <v>45447</v>
      </c>
      <c r="S35" s="83">
        <f t="shared" si="8"/>
        <v>0.39893518518510973</v>
      </c>
      <c r="T35" s="84">
        <f t="shared" si="9"/>
        <v>45447.398935185185</v>
      </c>
      <c r="U35" s="85" t="str">
        <f t="shared" si="10"/>
        <v>CRM1.2-10%</v>
      </c>
      <c r="V35" s="85">
        <f t="shared" si="11"/>
        <v>1.2</v>
      </c>
      <c r="W35" s="85">
        <f t="shared" si="12"/>
        <v>1622.7019969999999</v>
      </c>
      <c r="X35" s="94">
        <v>1.8</v>
      </c>
      <c r="Y35" s="87">
        <f>AVERAGE(W39:W41)</f>
        <v>2419.2720393333334</v>
      </c>
      <c r="Z35" s="95">
        <f>STDEV(W39:W41)</f>
        <v>1.4653479299803356</v>
      </c>
      <c r="AA35" s="29"/>
      <c r="AB35" s="96">
        <f t="shared" si="6"/>
        <v>1.8</v>
      </c>
      <c r="AC35" s="97">
        <f t="shared" si="6"/>
        <v>2419.2720393333334</v>
      </c>
      <c r="AD35" s="97">
        <f>Y35</f>
        <v>2419.2720393333334</v>
      </c>
      <c r="AE35" s="97">
        <f>Y35</f>
        <v>2419.2720393333334</v>
      </c>
      <c r="AF35" s="98">
        <f>AC35-AE35</f>
        <v>0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3">
      <c r="A36" t="s">
        <v>111</v>
      </c>
      <c r="B36" t="s">
        <v>109</v>
      </c>
      <c r="C36" t="s">
        <v>110</v>
      </c>
      <c r="D36" t="s">
        <v>99</v>
      </c>
      <c r="E36">
        <v>1.5</v>
      </c>
      <c r="F36" s="125">
        <v>45447.404722222222</v>
      </c>
      <c r="G36">
        <v>1</v>
      </c>
      <c r="H36">
        <v>55.000300000000003</v>
      </c>
      <c r="I36">
        <v>9.3253529999999998</v>
      </c>
      <c r="J36">
        <v>2.0843980000000002</v>
      </c>
      <c r="K36">
        <v>2.7779240000000001</v>
      </c>
      <c r="L36">
        <v>146.22756999999999</v>
      </c>
      <c r="M36">
        <v>65.997123000000002</v>
      </c>
      <c r="N36">
        <v>2015.4567199999999</v>
      </c>
      <c r="O36">
        <v>2014.5945690000001</v>
      </c>
      <c r="P36">
        <v>101.002818</v>
      </c>
      <c r="Q36" t="s">
        <v>100</v>
      </c>
      <c r="R36" s="82">
        <f t="shared" ref="R36:R42" si="13">INT(T36)</f>
        <v>45447</v>
      </c>
      <c r="S36" s="83">
        <f t="shared" ref="S36:S42" si="14">T36-R36</f>
        <v>0.40472222222160781</v>
      </c>
      <c r="T36" s="84">
        <f t="shared" ref="T36:T42" si="15">F36</f>
        <v>45447.404722222222</v>
      </c>
      <c r="U36" s="85" t="str">
        <f t="shared" ref="U36:U42" si="16">C36</f>
        <v>CRM1.5-10%</v>
      </c>
      <c r="V36" s="85">
        <f t="shared" ref="V36:V42" si="17">E36</f>
        <v>1.5</v>
      </c>
      <c r="W36" s="85">
        <f t="shared" ref="W36:W42" si="18">N36</f>
        <v>2015.4567199999999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3">
      <c r="A37" t="s">
        <v>112</v>
      </c>
      <c r="B37" t="s">
        <v>109</v>
      </c>
      <c r="C37" t="s">
        <v>110</v>
      </c>
      <c r="D37" t="s">
        <v>99</v>
      </c>
      <c r="E37">
        <v>1.5</v>
      </c>
      <c r="F37" s="125">
        <v>45447.407638888886</v>
      </c>
      <c r="G37">
        <v>1</v>
      </c>
      <c r="H37">
        <v>55.000300000000003</v>
      </c>
      <c r="I37">
        <v>9.1560459999999999</v>
      </c>
      <c r="J37">
        <v>1.7983089999999999</v>
      </c>
      <c r="K37">
        <v>2.5833140000000001</v>
      </c>
      <c r="L37">
        <v>145.42913999999999</v>
      </c>
      <c r="M37">
        <v>66.997133000000005</v>
      </c>
      <c r="N37">
        <v>2014.016206</v>
      </c>
      <c r="O37">
        <v>2014.5945690000001</v>
      </c>
      <c r="P37">
        <v>101.002818</v>
      </c>
      <c r="Q37" t="s">
        <v>100</v>
      </c>
      <c r="R37" s="82">
        <f t="shared" si="13"/>
        <v>45447</v>
      </c>
      <c r="S37" s="83">
        <f t="shared" si="14"/>
        <v>0.40763888888614019</v>
      </c>
      <c r="T37" s="84">
        <f t="shared" si="15"/>
        <v>45447.407638888886</v>
      </c>
      <c r="U37" s="85" t="str">
        <f t="shared" si="16"/>
        <v>CRM1.5-10%</v>
      </c>
      <c r="V37" s="85">
        <f t="shared" si="17"/>
        <v>1.5</v>
      </c>
      <c r="W37" s="85">
        <f t="shared" si="18"/>
        <v>2014.016206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3">
      <c r="A38" t="s">
        <v>113</v>
      </c>
      <c r="B38" t="s">
        <v>109</v>
      </c>
      <c r="C38" t="s">
        <v>110</v>
      </c>
      <c r="D38" t="s">
        <v>99</v>
      </c>
      <c r="E38">
        <v>1.5</v>
      </c>
      <c r="F38" s="125">
        <v>45447.413472222222</v>
      </c>
      <c r="G38">
        <v>1</v>
      </c>
      <c r="H38">
        <v>55.000300000000003</v>
      </c>
      <c r="I38">
        <v>8.9244439999999994</v>
      </c>
      <c r="J38">
        <v>1.910428</v>
      </c>
      <c r="K38">
        <v>2.6162079999999999</v>
      </c>
      <c r="L38">
        <v>146.68104</v>
      </c>
      <c r="M38">
        <v>65.997117000000003</v>
      </c>
      <c r="N38">
        <v>2014.3107789999999</v>
      </c>
      <c r="O38">
        <v>2014.5945690000001</v>
      </c>
      <c r="P38">
        <v>101.002818</v>
      </c>
      <c r="Q38" t="s">
        <v>100</v>
      </c>
      <c r="R38" s="82">
        <f t="shared" si="13"/>
        <v>45447</v>
      </c>
      <c r="S38" s="83">
        <f t="shared" si="14"/>
        <v>0.41347222222248092</v>
      </c>
      <c r="T38" s="84">
        <f t="shared" si="15"/>
        <v>45447.413472222222</v>
      </c>
      <c r="U38" s="85" t="str">
        <f t="shared" si="16"/>
        <v>CRM1.5-10%</v>
      </c>
      <c r="V38" s="85">
        <f t="shared" si="17"/>
        <v>1.5</v>
      </c>
      <c r="W38" s="85">
        <f t="shared" si="18"/>
        <v>2014.3107789999999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3">
      <c r="A39" t="s">
        <v>114</v>
      </c>
      <c r="B39" t="s">
        <v>115</v>
      </c>
      <c r="C39" t="s">
        <v>116</v>
      </c>
      <c r="D39" t="s">
        <v>99</v>
      </c>
      <c r="E39">
        <v>1.8</v>
      </c>
      <c r="F39" s="125">
        <v>45447.416446759256</v>
      </c>
      <c r="G39">
        <v>1</v>
      </c>
      <c r="H39">
        <v>55.000300000000003</v>
      </c>
      <c r="I39">
        <v>8.9118549999999992</v>
      </c>
      <c r="J39">
        <v>1.7369140000000001</v>
      </c>
      <c r="K39">
        <v>2.535091</v>
      </c>
      <c r="L39">
        <v>156.2021</v>
      </c>
      <c r="M39">
        <v>69.996815999999995</v>
      </c>
      <c r="N39">
        <v>2418.5232660000001</v>
      </c>
      <c r="O39">
        <v>2419.2720389999999</v>
      </c>
      <c r="P39">
        <v>101.002818</v>
      </c>
      <c r="Q39" t="s">
        <v>100</v>
      </c>
      <c r="R39" s="82">
        <f t="shared" si="13"/>
        <v>45447</v>
      </c>
      <c r="S39" s="83">
        <f t="shared" si="14"/>
        <v>0.41644675925635966</v>
      </c>
      <c r="T39" s="84">
        <f t="shared" si="15"/>
        <v>45447.416446759256</v>
      </c>
      <c r="U39" s="85" t="str">
        <f t="shared" si="16"/>
        <v>CRM1.8-10%</v>
      </c>
      <c r="V39" s="85">
        <f t="shared" si="17"/>
        <v>1.8</v>
      </c>
      <c r="W39" s="85">
        <f t="shared" si="18"/>
        <v>2418.5232660000001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3">
      <c r="A40" t="s">
        <v>117</v>
      </c>
      <c r="B40" t="s">
        <v>115</v>
      </c>
      <c r="C40" t="s">
        <v>116</v>
      </c>
      <c r="D40" t="s">
        <v>99</v>
      </c>
      <c r="E40">
        <v>1.8</v>
      </c>
      <c r="F40" s="125">
        <v>45447.419432870367</v>
      </c>
      <c r="G40">
        <v>1</v>
      </c>
      <c r="H40">
        <v>55.000599999999999</v>
      </c>
      <c r="I40">
        <v>8.8798790000000007</v>
      </c>
      <c r="J40">
        <v>1.8522460000000001</v>
      </c>
      <c r="K40">
        <v>2.5992829999999998</v>
      </c>
      <c r="L40">
        <v>155.96907999999999</v>
      </c>
      <c r="M40">
        <v>70.997121000000007</v>
      </c>
      <c r="N40">
        <v>2420.9604840000002</v>
      </c>
      <c r="O40">
        <v>2419.2720389999999</v>
      </c>
      <c r="P40">
        <v>101.002818</v>
      </c>
      <c r="Q40" t="s">
        <v>100</v>
      </c>
      <c r="R40" s="82">
        <f t="shared" si="13"/>
        <v>45447</v>
      </c>
      <c r="S40" s="83">
        <f t="shared" si="14"/>
        <v>0.41943287036701804</v>
      </c>
      <c r="T40" s="84">
        <f t="shared" si="15"/>
        <v>45447.419432870367</v>
      </c>
      <c r="U40" s="85" t="str">
        <f t="shared" si="16"/>
        <v>CRM1.8-10%</v>
      </c>
      <c r="V40" s="85">
        <f t="shared" si="17"/>
        <v>1.8</v>
      </c>
      <c r="W40" s="85">
        <f t="shared" si="18"/>
        <v>2420.9604840000002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3">
      <c r="A41" t="s">
        <v>118</v>
      </c>
      <c r="B41" t="s">
        <v>115</v>
      </c>
      <c r="C41" t="s">
        <v>116</v>
      </c>
      <c r="D41" t="s">
        <v>99</v>
      </c>
      <c r="E41">
        <v>1.8</v>
      </c>
      <c r="F41" s="125">
        <v>45447.422453703701</v>
      </c>
      <c r="G41">
        <v>1</v>
      </c>
      <c r="H41">
        <v>55.000999999999998</v>
      </c>
      <c r="I41">
        <v>8.8032789999999999</v>
      </c>
      <c r="J41">
        <v>1.8904529999999999</v>
      </c>
      <c r="K41">
        <v>2.6116130000000002</v>
      </c>
      <c r="L41">
        <v>157.06077999999999</v>
      </c>
      <c r="M41">
        <v>69.996808999999999</v>
      </c>
      <c r="N41">
        <v>2418.3323679999999</v>
      </c>
      <c r="O41">
        <v>2419.2720389999999</v>
      </c>
      <c r="P41">
        <v>101.002818</v>
      </c>
      <c r="Q41" t="s">
        <v>100</v>
      </c>
      <c r="R41" s="82">
        <f t="shared" si="13"/>
        <v>45447</v>
      </c>
      <c r="S41" s="83">
        <f t="shared" si="14"/>
        <v>0.42245370370073942</v>
      </c>
      <c r="T41" s="84">
        <f t="shared" si="15"/>
        <v>45447.422453703701</v>
      </c>
      <c r="U41" s="85" t="str">
        <f t="shared" si="16"/>
        <v>CRM1.8-10%</v>
      </c>
      <c r="V41" s="85">
        <f t="shared" si="17"/>
        <v>1.8</v>
      </c>
      <c r="W41" s="85">
        <f t="shared" si="18"/>
        <v>2418.3323679999999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3">
      <c r="F42" s="125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3">
      <c r="F43" s="125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3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3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3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3">
      <c r="A47" s="33" t="s">
        <v>23</v>
      </c>
      <c r="B47" s="33" t="s">
        <v>24</v>
      </c>
      <c r="C47" s="33" t="s">
        <v>25</v>
      </c>
      <c r="D47" s="33" t="s">
        <v>26</v>
      </c>
      <c r="E47" s="33" t="s">
        <v>27</v>
      </c>
      <c r="F47" s="33" t="s">
        <v>28</v>
      </c>
      <c r="G47" s="33" t="s">
        <v>29</v>
      </c>
      <c r="H47" s="33" t="s">
        <v>30</v>
      </c>
      <c r="I47" s="33" t="s">
        <v>31</v>
      </c>
      <c r="J47" s="33" t="s">
        <v>32</v>
      </c>
      <c r="K47" s="33" t="s">
        <v>33</v>
      </c>
      <c r="L47" s="33" t="s">
        <v>34</v>
      </c>
      <c r="M47" s="33" t="s">
        <v>35</v>
      </c>
      <c r="N47" s="33" t="s">
        <v>36</v>
      </c>
      <c r="O47" s="33" t="s">
        <v>37</v>
      </c>
      <c r="P47" s="33" t="s">
        <v>38</v>
      </c>
      <c r="Q47" s="33" t="s">
        <v>39</v>
      </c>
      <c r="R47" s="16" t="s">
        <v>65</v>
      </c>
      <c r="S47" s="74"/>
      <c r="T47" s="75"/>
      <c r="X47" s="37" t="s">
        <v>45</v>
      </c>
      <c r="Y47" s="38" t="s">
        <v>46</v>
      </c>
      <c r="Z47" s="39" t="s">
        <v>47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3">
      <c r="A48" s="5" t="s">
        <v>66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3">
      <c r="A49" s="5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3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3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60" ht="14.25" customHeight="1" x14ac:dyDescent="0.3">
      <c r="R65" s="9"/>
      <c r="S65" s="29"/>
      <c r="T65" s="2" t="s">
        <v>67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60" ht="14.25" customHeight="1" x14ac:dyDescent="0.35">
      <c r="A66" s="28" t="s">
        <v>23</v>
      </c>
      <c r="B66" s="28" t="s">
        <v>24</v>
      </c>
      <c r="C66" s="28" t="s">
        <v>25</v>
      </c>
      <c r="D66" s="28" t="s">
        <v>26</v>
      </c>
      <c r="E66" s="28" t="s">
        <v>27</v>
      </c>
      <c r="F66" s="28" t="s">
        <v>28</v>
      </c>
      <c r="G66" s="28" t="s">
        <v>29</v>
      </c>
      <c r="H66" s="28" t="s">
        <v>30</v>
      </c>
      <c r="I66" s="28" t="s">
        <v>31</v>
      </c>
      <c r="J66" s="28" t="s">
        <v>32</v>
      </c>
      <c r="K66" s="28" t="s">
        <v>33</v>
      </c>
      <c r="L66" s="28" t="s">
        <v>34</v>
      </c>
      <c r="M66" s="28" t="s">
        <v>35</v>
      </c>
      <c r="N66" s="28" t="s">
        <v>36</v>
      </c>
      <c r="O66" s="28" t="s">
        <v>37</v>
      </c>
      <c r="P66" s="28" t="s">
        <v>38</v>
      </c>
      <c r="Q66" s="28" t="s">
        <v>39</v>
      </c>
      <c r="R66" s="157" t="s">
        <v>40</v>
      </c>
      <c r="S66" s="157" t="s">
        <v>41</v>
      </c>
      <c r="T66" s="30" t="s">
        <v>42</v>
      </c>
      <c r="U66" s="30" t="s">
        <v>43</v>
      </c>
      <c r="V66" s="30" t="s">
        <v>27</v>
      </c>
      <c r="W66" s="158" t="s">
        <v>44</v>
      </c>
      <c r="X66" s="159" t="s">
        <v>68</v>
      </c>
      <c r="Y66" s="160" t="s">
        <v>69</v>
      </c>
      <c r="Z66" s="161" t="s">
        <v>70</v>
      </c>
      <c r="AA66" s="158" t="s">
        <v>71</v>
      </c>
      <c r="AB66" s="158" t="s">
        <v>72</v>
      </c>
      <c r="AC66" s="162" t="s">
        <v>73</v>
      </c>
      <c r="AD66" s="30" t="s">
        <v>74</v>
      </c>
      <c r="AE66" s="158" t="s">
        <v>75</v>
      </c>
      <c r="AF66" s="30" t="s">
        <v>76</v>
      </c>
      <c r="AG66" s="30" t="s">
        <v>77</v>
      </c>
      <c r="AH66" s="30" t="s">
        <v>78</v>
      </c>
      <c r="AI66" s="30" t="s">
        <v>79</v>
      </c>
      <c r="AJ66" s="158" t="s">
        <v>80</v>
      </c>
      <c r="AK66" s="163" t="s">
        <v>81</v>
      </c>
      <c r="AL66" s="30" t="s">
        <v>82</v>
      </c>
      <c r="AM66" s="158" t="s">
        <v>83</v>
      </c>
      <c r="AN66" s="163" t="s">
        <v>84</v>
      </c>
      <c r="AO66" s="30" t="s">
        <v>82</v>
      </c>
      <c r="AP66" s="30" t="s">
        <v>43</v>
      </c>
      <c r="AQ66" s="1"/>
    </row>
    <row r="67" spans="1:60" s="151" customFormat="1" ht="14.25" customHeight="1" x14ac:dyDescent="0.3">
      <c r="A67" s="187" t="s">
        <v>120</v>
      </c>
      <c r="B67" s="187" t="s">
        <v>98</v>
      </c>
      <c r="C67" s="187" t="s">
        <v>201</v>
      </c>
      <c r="D67" s="187" t="s">
        <v>119</v>
      </c>
      <c r="E67" s="187">
        <v>1.5</v>
      </c>
      <c r="F67" s="189">
        <v>45447.478113425925</v>
      </c>
      <c r="G67" s="187">
        <v>1</v>
      </c>
      <c r="H67" s="187">
        <v>55.000999999999998</v>
      </c>
      <c r="I67" s="187">
        <v>8.5353080000000006</v>
      </c>
      <c r="J67" s="187">
        <v>1.7420949999999999</v>
      </c>
      <c r="K67" s="187">
        <v>2.5376989999999999</v>
      </c>
      <c r="L67" s="187">
        <v>758.95289000000002</v>
      </c>
      <c r="M67" s="187">
        <v>95.995845000000003</v>
      </c>
      <c r="N67" s="187">
        <v>10669.7078</v>
      </c>
      <c r="O67" s="187">
        <v>10669.7078</v>
      </c>
      <c r="P67" s="187">
        <v>983.50956699999995</v>
      </c>
      <c r="Q67" s="187" t="s">
        <v>100</v>
      </c>
      <c r="R67" s="191">
        <f t="shared" ref="R67:R70" si="31">INT(T67)</f>
        <v>45447</v>
      </c>
      <c r="S67" s="193">
        <f t="shared" ref="S67:S70" si="32">T67-R67</f>
        <v>0.47811342592467554</v>
      </c>
      <c r="T67" s="195">
        <f t="shared" ref="T67:T70" si="33">F67</f>
        <v>45447.478113425925</v>
      </c>
      <c r="U67" s="187" t="str">
        <f t="shared" ref="U67:U70" si="34">C67</f>
        <v>ScottCr</v>
      </c>
      <c r="V67" s="187">
        <f t="shared" ref="V67:V70" si="35">E67</f>
        <v>1.5</v>
      </c>
      <c r="W67" s="187">
        <f>N67</f>
        <v>10669.7078</v>
      </c>
      <c r="X67" s="197">
        <f>($Y$22*W67)+$Z$22</f>
        <v>8.0138600888165126</v>
      </c>
      <c r="Y67" s="199">
        <f>($Y$22+$Y$29*(S67-$X$22)/$X$29)*W67+($Z$22+$Z$29*(S67-$X$22)/$X$29)</f>
        <v>8.0138600888165126</v>
      </c>
      <c r="Z67" s="201">
        <f>Y67*$AA$3</f>
        <v>810.22183810550302</v>
      </c>
      <c r="AA67" s="203">
        <f>Z67/V67</f>
        <v>540.14789207033539</v>
      </c>
      <c r="AB67" s="205">
        <v>22</v>
      </c>
      <c r="AC67" s="207">
        <v>0</v>
      </c>
      <c r="AD67" s="209">
        <f t="shared" ref="AD67:AD70" si="36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0.9977730369545097</v>
      </c>
      <c r="AE67" s="211">
        <f>AA67/AD67</f>
        <v>541.35346623418695</v>
      </c>
      <c r="AF67" s="213">
        <v>0</v>
      </c>
      <c r="AG67" s="215">
        <v>250</v>
      </c>
      <c r="AH67" s="217">
        <f>1+(AF67/1000/AG67)</f>
        <v>1</v>
      </c>
      <c r="AI67" s="211">
        <f>AH67*AE67</f>
        <v>541.35346623418695</v>
      </c>
      <c r="AJ67" s="203">
        <f t="shared" ref="AJ67:AJ70" si="37">AI67</f>
        <v>541.35346623418695</v>
      </c>
      <c r="AK67" s="203"/>
      <c r="AL67" s="221"/>
      <c r="AM67" s="222">
        <f t="shared" ref="AM67:AM70" si="38">AE67</f>
        <v>541.35346623418695</v>
      </c>
      <c r="AN67" s="221"/>
      <c r="AO67" s="221"/>
      <c r="AP67" s="222" t="s">
        <v>208</v>
      </c>
      <c r="AQ67" s="221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</row>
    <row r="68" spans="1:60" s="148" customFormat="1" ht="14.25" customHeight="1" x14ac:dyDescent="0.3">
      <c r="A68" s="129" t="s">
        <v>121</v>
      </c>
      <c r="B68" s="129" t="s">
        <v>98</v>
      </c>
      <c r="C68" s="129" t="s">
        <v>202</v>
      </c>
      <c r="D68" s="129" t="s">
        <v>127</v>
      </c>
      <c r="E68" s="129">
        <v>1.5</v>
      </c>
      <c r="F68" s="164">
        <v>45447.481921296298</v>
      </c>
      <c r="G68" s="129">
        <v>1</v>
      </c>
      <c r="H68" s="129">
        <v>55.000999999999998</v>
      </c>
      <c r="I68" s="129">
        <v>8.4028379999999991</v>
      </c>
      <c r="J68" s="129">
        <v>1.824022</v>
      </c>
      <c r="K68" s="129">
        <v>2.6180400000000001</v>
      </c>
      <c r="L68" s="129">
        <v>766.37964999999997</v>
      </c>
      <c r="M68" s="129">
        <v>93.995856000000003</v>
      </c>
      <c r="N68" s="129">
        <v>10655.873065</v>
      </c>
      <c r="O68" s="129">
        <v>10655.873065</v>
      </c>
      <c r="P68" s="129">
        <v>982.23094200000003</v>
      </c>
      <c r="Q68" s="129" t="s">
        <v>100</v>
      </c>
      <c r="R68" s="126">
        <f t="shared" si="31"/>
        <v>45447</v>
      </c>
      <c r="S68" s="127">
        <f t="shared" si="32"/>
        <v>0.48192129629751435</v>
      </c>
      <c r="T68" s="128">
        <f t="shared" si="33"/>
        <v>45447.481921296298</v>
      </c>
      <c r="U68" s="129" t="str">
        <f t="shared" si="34"/>
        <v>ScottCrF</v>
      </c>
      <c r="V68" s="129">
        <f t="shared" si="35"/>
        <v>1.5</v>
      </c>
      <c r="W68" s="129">
        <f t="shared" ref="W67:W70" si="39">N68</f>
        <v>10655.873065</v>
      </c>
      <c r="X68" s="130">
        <f t="shared" ref="X67:X70" si="40">($Y$22*W68)+$Z$22</f>
        <v>8.0034429878755073</v>
      </c>
      <c r="Y68" s="131">
        <f t="shared" ref="Y67:Y70" si="41">($Y$22+$Y$29*(S68-$X$22)/$X$29)*W68+($Z$22+$Z$29*(S68-$X$22)/$X$29)</f>
        <v>8.0034429878755073</v>
      </c>
      <c r="Z68" s="132">
        <f t="shared" ref="Z67:Z70" si="42">Y68*$AA$3</f>
        <v>809.1686424446591</v>
      </c>
      <c r="AA68" s="133">
        <f t="shared" ref="AA67:AA70" si="43">Z68/V68</f>
        <v>539.44576162977273</v>
      </c>
      <c r="AB68" s="134">
        <v>22</v>
      </c>
      <c r="AC68" s="135">
        <v>0</v>
      </c>
      <c r="AD68" s="136">
        <f t="shared" si="36"/>
        <v>0.9977730369545097</v>
      </c>
      <c r="AE68" s="137">
        <f t="shared" ref="AE67:AE70" si="44">AA68/AD68</f>
        <v>540.6497686851875</v>
      </c>
      <c r="AF68" s="138">
        <v>0</v>
      </c>
      <c r="AG68" s="139">
        <v>250</v>
      </c>
      <c r="AH68" s="140">
        <f t="shared" ref="AH67:AH70" si="45">1+(AF68/1000/AG68)</f>
        <v>1</v>
      </c>
      <c r="AI68" s="137">
        <f t="shared" ref="AI67:AI70" si="46">AH68*AE68</f>
        <v>540.6497686851875</v>
      </c>
      <c r="AJ68" s="133">
        <f t="shared" si="37"/>
        <v>540.6497686851875</v>
      </c>
      <c r="AK68" s="133"/>
      <c r="AL68" s="141"/>
      <c r="AM68" s="142">
        <f t="shared" si="38"/>
        <v>540.6497686851875</v>
      </c>
      <c r="AN68" s="141"/>
      <c r="AO68" s="141"/>
      <c r="AP68" s="142" t="s">
        <v>209</v>
      </c>
      <c r="AQ68" s="141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</row>
    <row r="69" spans="1:60" s="154" customFormat="1" ht="14.25" customHeight="1" x14ac:dyDescent="0.3">
      <c r="A69" s="188" t="s">
        <v>122</v>
      </c>
      <c r="B69" s="188" t="s">
        <v>98</v>
      </c>
      <c r="C69" s="188" t="s">
        <v>203</v>
      </c>
      <c r="D69" s="188" t="s">
        <v>128</v>
      </c>
      <c r="E69" s="188">
        <v>1.5</v>
      </c>
      <c r="F69" s="190">
        <v>45447.485682870371</v>
      </c>
      <c r="G69" s="188">
        <v>1</v>
      </c>
      <c r="H69" s="188">
        <v>55.000999999999998</v>
      </c>
      <c r="I69" s="188">
        <v>8.5042989999999996</v>
      </c>
      <c r="J69" s="188">
        <v>1.788816</v>
      </c>
      <c r="K69" s="188">
        <v>2.5689540000000002</v>
      </c>
      <c r="L69" s="188">
        <v>1347.2832000000001</v>
      </c>
      <c r="M69" s="188">
        <v>107.995537</v>
      </c>
      <c r="N69" s="188">
        <v>17923.270355000001</v>
      </c>
      <c r="O69" s="188">
        <v>17923.270355000001</v>
      </c>
      <c r="P69" s="188">
        <v>1653.8936229999999</v>
      </c>
      <c r="Q69" s="188" t="s">
        <v>100</v>
      </c>
      <c r="R69" s="192">
        <f t="shared" si="31"/>
        <v>45447</v>
      </c>
      <c r="S69" s="194">
        <f t="shared" si="32"/>
        <v>0.4856828703705105</v>
      </c>
      <c r="T69" s="196">
        <f t="shared" si="33"/>
        <v>45447.485682870371</v>
      </c>
      <c r="U69" s="188" t="str">
        <f t="shared" si="34"/>
        <v>SequimBay</v>
      </c>
      <c r="V69" s="188">
        <f t="shared" si="35"/>
        <v>1.5</v>
      </c>
      <c r="W69" s="188">
        <f t="shared" si="39"/>
        <v>17923.270355000001</v>
      </c>
      <c r="X69" s="198">
        <f t="shared" si="40"/>
        <v>13.475554390682687</v>
      </c>
      <c r="Y69" s="200">
        <f t="shared" si="41"/>
        <v>13.475554390682687</v>
      </c>
      <c r="Z69" s="202">
        <f t="shared" si="42"/>
        <v>1362.4131600632932</v>
      </c>
      <c r="AA69" s="204">
        <f t="shared" si="43"/>
        <v>908.27544004219544</v>
      </c>
      <c r="AB69" s="206">
        <v>22</v>
      </c>
      <c r="AC69" s="208">
        <v>33</v>
      </c>
      <c r="AD69" s="210">
        <f t="shared" si="36"/>
        <v>1.0227003999391113</v>
      </c>
      <c r="AE69" s="212">
        <f t="shared" si="44"/>
        <v>888.11487713925953</v>
      </c>
      <c r="AF69" s="214">
        <v>0</v>
      </c>
      <c r="AG69" s="216">
        <v>250</v>
      </c>
      <c r="AH69" s="218">
        <f t="shared" si="45"/>
        <v>1</v>
      </c>
      <c r="AI69" s="212">
        <f t="shared" si="46"/>
        <v>888.11487713925953</v>
      </c>
      <c r="AJ69" s="219">
        <f t="shared" si="37"/>
        <v>888.11487713925953</v>
      </c>
      <c r="AK69" s="220"/>
      <c r="AL69" s="220"/>
      <c r="AM69" s="219">
        <f t="shared" si="38"/>
        <v>888.11487713925953</v>
      </c>
      <c r="AN69" s="220"/>
      <c r="AO69" s="220"/>
      <c r="AP69" s="219" t="s">
        <v>210</v>
      </c>
      <c r="AQ69" s="220"/>
      <c r="AR69" s="188"/>
      <c r="AS69" s="188"/>
      <c r="AT69" s="188"/>
      <c r="AU69" s="188"/>
      <c r="AV69" s="188"/>
      <c r="AW69" s="188"/>
      <c r="AX69" s="188"/>
      <c r="AY69" s="188"/>
      <c r="AZ69" s="188"/>
      <c r="BA69" s="188"/>
      <c r="BB69" s="188"/>
      <c r="BC69" s="188"/>
      <c r="BD69" s="188"/>
      <c r="BE69" s="188"/>
      <c r="BF69" s="188"/>
      <c r="BG69" s="188"/>
      <c r="BH69" s="188"/>
    </row>
    <row r="70" spans="1:60" s="184" customFormat="1" ht="14.25" customHeight="1" x14ac:dyDescent="0.3">
      <c r="A70" s="165" t="s">
        <v>123</v>
      </c>
      <c r="B70" s="165" t="s">
        <v>98</v>
      </c>
      <c r="C70" s="165" t="s">
        <v>204</v>
      </c>
      <c r="D70" s="165" t="s">
        <v>129</v>
      </c>
      <c r="E70" s="165">
        <v>1.5</v>
      </c>
      <c r="F70" s="166">
        <v>45447.489618055559</v>
      </c>
      <c r="G70" s="165">
        <v>1</v>
      </c>
      <c r="H70" s="165">
        <v>55.000999999999998</v>
      </c>
      <c r="I70" s="165">
        <v>8.4932560000000006</v>
      </c>
      <c r="J70" s="165">
        <v>1.776794</v>
      </c>
      <c r="K70" s="165">
        <v>2.5753629999999998</v>
      </c>
      <c r="L70" s="165">
        <v>1326.848</v>
      </c>
      <c r="M70" s="165">
        <v>110.995217</v>
      </c>
      <c r="N70" s="165">
        <v>17875.322458999999</v>
      </c>
      <c r="O70" s="165">
        <v>17875.322458999999</v>
      </c>
      <c r="P70" s="165">
        <v>1649.462213</v>
      </c>
      <c r="Q70" s="165" t="s">
        <v>100</v>
      </c>
      <c r="R70" s="167">
        <f t="shared" si="31"/>
        <v>45447</v>
      </c>
      <c r="S70" s="168">
        <f t="shared" si="32"/>
        <v>0.48961805555882165</v>
      </c>
      <c r="T70" s="169">
        <f t="shared" si="33"/>
        <v>45447.489618055559</v>
      </c>
      <c r="U70" s="165" t="str">
        <f t="shared" si="34"/>
        <v>SequimBayF</v>
      </c>
      <c r="V70" s="165">
        <f t="shared" si="35"/>
        <v>1.5</v>
      </c>
      <c r="W70" s="165">
        <f t="shared" si="39"/>
        <v>17875.322458999999</v>
      </c>
      <c r="X70" s="170">
        <f t="shared" si="40"/>
        <v>13.439451200231925</v>
      </c>
      <c r="Y70" s="171">
        <f t="shared" si="41"/>
        <v>13.439451200231925</v>
      </c>
      <c r="Z70" s="172">
        <f t="shared" si="42"/>
        <v>1358.7630347798097</v>
      </c>
      <c r="AA70" s="173">
        <f t="shared" si="43"/>
        <v>905.84202318653979</v>
      </c>
      <c r="AB70" s="174">
        <v>22</v>
      </c>
      <c r="AC70" s="175">
        <v>33</v>
      </c>
      <c r="AD70" s="176">
        <f t="shared" si="36"/>
        <v>1.0227003999391113</v>
      </c>
      <c r="AE70" s="177">
        <f t="shared" si="44"/>
        <v>885.73547369344044</v>
      </c>
      <c r="AF70" s="178">
        <v>0</v>
      </c>
      <c r="AG70" s="179">
        <v>250</v>
      </c>
      <c r="AH70" s="180">
        <f t="shared" si="45"/>
        <v>1</v>
      </c>
      <c r="AI70" s="177">
        <f t="shared" si="46"/>
        <v>885.73547369344044</v>
      </c>
      <c r="AJ70" s="183">
        <f t="shared" si="37"/>
        <v>885.73547369344044</v>
      </c>
      <c r="AK70" s="165"/>
      <c r="AL70" s="165"/>
      <c r="AM70" s="181">
        <f t="shared" si="38"/>
        <v>885.73547369344044</v>
      </c>
      <c r="AN70" s="182"/>
      <c r="AO70" s="165"/>
      <c r="AP70" s="165" t="s">
        <v>211</v>
      </c>
      <c r="AQ70" s="182"/>
      <c r="AR70" s="165"/>
      <c r="AS70" s="165"/>
      <c r="AT70" s="165"/>
      <c r="AU70" s="165"/>
      <c r="AV70" s="165"/>
      <c r="AW70" s="165"/>
      <c r="AX70" s="165"/>
      <c r="AY70" s="165"/>
      <c r="AZ70" s="165"/>
      <c r="BA70" s="165"/>
      <c r="BB70" s="165"/>
      <c r="BC70" s="165"/>
      <c r="BD70" s="165"/>
      <c r="BE70" s="165"/>
      <c r="BF70" s="165"/>
      <c r="BG70" s="165"/>
      <c r="BH70" s="165"/>
    </row>
    <row r="71" spans="1:60" ht="14.25" customHeight="1" x14ac:dyDescent="0.3">
      <c r="R71" s="100"/>
      <c r="S71" s="54"/>
      <c r="T71" s="75"/>
      <c r="X71" s="29"/>
      <c r="Y71" s="54"/>
      <c r="Z71" s="29"/>
    </row>
    <row r="72" spans="1:60" ht="14.25" customHeight="1" x14ac:dyDescent="0.3">
      <c r="A72" s="73"/>
      <c r="B72" s="74"/>
      <c r="C72" s="75"/>
      <c r="D72" s="1"/>
      <c r="E72" s="1"/>
      <c r="F72" s="1"/>
      <c r="G72" s="14"/>
      <c r="H72" s="14"/>
      <c r="I72" s="19"/>
      <c r="J72" s="19"/>
      <c r="K72" s="121"/>
      <c r="L72" s="122"/>
      <c r="M72" s="115"/>
      <c r="N72" s="100"/>
      <c r="O72" s="123"/>
      <c r="P72" s="10"/>
      <c r="Q72" s="99"/>
      <c r="R72" s="100"/>
      <c r="S72" s="29"/>
      <c r="T72" s="75"/>
      <c r="X72" s="29"/>
      <c r="Y72" s="54"/>
      <c r="Z72" s="29"/>
    </row>
    <row r="73" spans="1:60" ht="14.25" customHeight="1" x14ac:dyDescent="0.3">
      <c r="A73" s="73"/>
      <c r="B73" s="74"/>
      <c r="C73" s="75"/>
      <c r="D73" s="1"/>
      <c r="E73" s="1"/>
      <c r="F73" s="1"/>
      <c r="G73" s="14"/>
      <c r="H73" s="14"/>
      <c r="I73" s="19"/>
      <c r="J73" s="19"/>
      <c r="K73" s="121"/>
      <c r="L73" s="122"/>
      <c r="M73" s="115"/>
      <c r="N73" s="100"/>
      <c r="O73" s="123"/>
      <c r="P73" s="10"/>
      <c r="Q73" s="99"/>
      <c r="R73" s="100"/>
      <c r="S73" s="54"/>
      <c r="T73" s="75"/>
      <c r="X73" s="29"/>
      <c r="Y73" s="54"/>
      <c r="Z73" s="29"/>
    </row>
    <row r="74" spans="1:60" ht="14.25" customHeight="1" x14ac:dyDescent="0.3">
      <c r="A74" s="73"/>
      <c r="B74" s="74"/>
      <c r="C74" s="75"/>
      <c r="D74" s="1"/>
      <c r="E74" s="1"/>
      <c r="F74" s="1"/>
      <c r="G74" s="14"/>
      <c r="H74" s="14"/>
      <c r="I74" s="19"/>
      <c r="J74" s="19"/>
      <c r="K74" s="121"/>
      <c r="L74" s="122"/>
      <c r="M74" s="115"/>
      <c r="N74" s="100"/>
      <c r="O74" s="123"/>
      <c r="P74" s="10"/>
      <c r="Q74" s="99"/>
      <c r="R74" s="100"/>
      <c r="S74" s="54"/>
      <c r="T74" s="75"/>
      <c r="X74" s="29"/>
      <c r="Y74" s="54"/>
      <c r="Z74" s="29"/>
    </row>
    <row r="75" spans="1:60" ht="14.25" customHeight="1" x14ac:dyDescent="0.3">
      <c r="A75" s="73"/>
      <c r="B75" s="74"/>
      <c r="C75" s="75"/>
      <c r="D75" s="1"/>
      <c r="E75" s="1"/>
      <c r="F75" s="1"/>
      <c r="G75" s="14"/>
      <c r="H75" s="14"/>
      <c r="I75" s="19"/>
      <c r="J75" s="19"/>
      <c r="K75" s="121"/>
      <c r="L75" s="122"/>
      <c r="M75" s="115"/>
      <c r="N75" s="100"/>
      <c r="O75" s="123"/>
      <c r="P75" s="10"/>
      <c r="Q75" s="99"/>
      <c r="R75" s="100"/>
      <c r="S75" s="54"/>
      <c r="T75" s="75"/>
      <c r="X75" s="29"/>
      <c r="Y75" s="54"/>
      <c r="Z75" s="29"/>
    </row>
    <row r="76" spans="1:60" ht="14.25" customHeight="1" x14ac:dyDescent="0.3">
      <c r="A76" s="73"/>
      <c r="B76" s="74"/>
      <c r="C76" s="75"/>
      <c r="D76" s="1"/>
      <c r="E76" s="1"/>
      <c r="F76" s="1"/>
      <c r="G76" s="14"/>
      <c r="H76" s="14"/>
      <c r="I76" s="19"/>
      <c r="J76" s="19"/>
      <c r="K76" s="121"/>
      <c r="L76" s="122"/>
      <c r="M76" s="115"/>
      <c r="N76" s="100"/>
      <c r="O76" s="123"/>
      <c r="P76" s="10"/>
      <c r="Q76" s="99"/>
      <c r="R76" s="100"/>
      <c r="S76" s="54"/>
      <c r="T76" s="75"/>
      <c r="X76" s="29"/>
      <c r="Y76" s="54"/>
      <c r="Z76" s="29"/>
    </row>
    <row r="77" spans="1:60" ht="14.25" customHeight="1" x14ac:dyDescent="0.3">
      <c r="A77" s="73"/>
      <c r="B77" s="74"/>
      <c r="C77" s="75"/>
      <c r="D77" s="1"/>
      <c r="E77" s="1"/>
      <c r="F77" s="1"/>
      <c r="G77" s="14"/>
      <c r="H77" s="14"/>
      <c r="I77" s="19"/>
      <c r="J77" s="19"/>
      <c r="K77" s="121"/>
      <c r="L77" s="122"/>
      <c r="M77" s="115"/>
      <c r="N77" s="100"/>
      <c r="O77" s="123"/>
      <c r="P77" s="10"/>
      <c r="Q77" s="99"/>
      <c r="R77" s="100"/>
      <c r="S77" s="54"/>
      <c r="T77" s="75"/>
      <c r="X77" s="29"/>
      <c r="Y77" s="54"/>
      <c r="Z77" s="29"/>
    </row>
    <row r="78" spans="1:60" ht="14.25" customHeight="1" x14ac:dyDescent="0.3">
      <c r="A78" s="73"/>
      <c r="B78" s="74"/>
      <c r="C78" s="75"/>
      <c r="D78" s="1"/>
      <c r="E78" s="1"/>
      <c r="F78" s="1"/>
      <c r="G78" s="14"/>
      <c r="H78" s="14"/>
      <c r="I78" s="19"/>
      <c r="J78" s="19"/>
      <c r="K78" s="121"/>
      <c r="L78" s="122"/>
      <c r="M78" s="115"/>
      <c r="N78" s="100"/>
      <c r="O78" s="123"/>
      <c r="P78" s="10"/>
      <c r="Q78" s="99"/>
      <c r="R78" s="100"/>
      <c r="S78" s="54"/>
      <c r="T78" s="75"/>
      <c r="X78" s="29"/>
      <c r="Y78" s="54"/>
      <c r="Z78" s="29"/>
    </row>
    <row r="79" spans="1:60" ht="14.25" customHeight="1" x14ac:dyDescent="0.3">
      <c r="A79" s="73"/>
      <c r="B79" s="74"/>
      <c r="C79" s="75"/>
      <c r="D79" s="1"/>
      <c r="E79" s="1"/>
      <c r="F79" s="1"/>
      <c r="G79" s="14"/>
      <c r="H79" s="14"/>
      <c r="I79" s="19"/>
      <c r="J79" s="19"/>
      <c r="K79" s="121"/>
      <c r="L79" s="122"/>
      <c r="M79" s="115"/>
      <c r="N79" s="100"/>
      <c r="O79" s="123"/>
      <c r="P79" s="10"/>
      <c r="Q79" s="99"/>
      <c r="R79" s="100"/>
      <c r="S79" s="54"/>
      <c r="T79" s="75"/>
      <c r="X79" s="29"/>
      <c r="Y79" s="54"/>
      <c r="Z79" s="29"/>
    </row>
    <row r="80" spans="1:60" ht="14.25" customHeight="1" x14ac:dyDescent="0.3">
      <c r="A80" s="73"/>
      <c r="B80" s="74"/>
      <c r="C80" s="75"/>
      <c r="D80" s="1"/>
      <c r="E80" s="1"/>
      <c r="F80" s="1"/>
      <c r="G80" s="14"/>
      <c r="H80" s="14"/>
      <c r="I80" s="19"/>
      <c r="J80" s="19"/>
      <c r="K80" s="121"/>
      <c r="L80" s="122"/>
      <c r="M80" s="115"/>
      <c r="N80" s="100"/>
      <c r="O80" s="123"/>
      <c r="P80" s="10"/>
      <c r="Q80" s="99"/>
      <c r="R80" s="100"/>
      <c r="S80" s="54"/>
      <c r="T80" s="75"/>
      <c r="X80" s="29"/>
      <c r="Y80" s="54"/>
      <c r="Z80" s="29"/>
    </row>
    <row r="81" spans="1:26" ht="14.25" customHeight="1" x14ac:dyDescent="0.3">
      <c r="A81" s="73"/>
      <c r="B81" s="74"/>
      <c r="C81" s="75"/>
      <c r="D81" s="1"/>
      <c r="E81" s="1"/>
      <c r="F81" s="1"/>
      <c r="G81" s="14"/>
      <c r="H81" s="14"/>
      <c r="I81" s="19"/>
      <c r="J81" s="19"/>
      <c r="K81" s="121"/>
      <c r="L81" s="122"/>
      <c r="M81" s="115"/>
      <c r="N81" s="100"/>
      <c r="O81" s="123"/>
      <c r="P81" s="10"/>
      <c r="Q81" s="99"/>
      <c r="R81" s="100"/>
      <c r="S81" s="54"/>
      <c r="T81" s="75"/>
      <c r="X81" s="29"/>
      <c r="Y81" s="54"/>
      <c r="Z81" s="29"/>
    </row>
    <row r="82" spans="1:26" ht="14.25" customHeight="1" x14ac:dyDescent="0.3">
      <c r="A82" s="73"/>
      <c r="B82" s="74"/>
      <c r="C82" s="75"/>
      <c r="D82" s="1"/>
      <c r="E82" s="1"/>
      <c r="F82" s="1"/>
      <c r="G82" s="14"/>
      <c r="H82" s="14"/>
      <c r="I82" s="19"/>
      <c r="J82" s="19"/>
      <c r="K82" s="121"/>
      <c r="L82" s="122"/>
      <c r="M82" s="115"/>
      <c r="N82" s="100"/>
      <c r="O82" s="123"/>
      <c r="P82" s="10"/>
      <c r="Q82" s="99"/>
      <c r="R82" s="100"/>
      <c r="S82" s="29"/>
      <c r="T82" s="75"/>
      <c r="X82" s="29"/>
      <c r="Y82" s="54"/>
      <c r="Z82" s="29"/>
    </row>
    <row r="83" spans="1:26" ht="14.25" customHeight="1" x14ac:dyDescent="0.3">
      <c r="A83" s="73"/>
      <c r="B83" s="74"/>
      <c r="C83" s="75"/>
      <c r="D83" s="1"/>
      <c r="E83" s="1"/>
      <c r="F83" s="1"/>
      <c r="G83" s="14"/>
      <c r="H83" s="14"/>
      <c r="I83" s="19"/>
      <c r="J83" s="19"/>
      <c r="K83" s="121"/>
      <c r="L83" s="122"/>
      <c r="M83" s="115"/>
      <c r="N83" s="100"/>
      <c r="O83" s="123"/>
      <c r="P83" s="10"/>
      <c r="Q83" s="99"/>
      <c r="R83" s="100"/>
      <c r="S83" s="29"/>
      <c r="T83" s="75"/>
      <c r="X83" s="29"/>
      <c r="Y83" s="54"/>
      <c r="Z83" s="29"/>
    </row>
    <row r="84" spans="1:26" ht="14.25" customHeight="1" x14ac:dyDescent="0.3">
      <c r="A84" s="73"/>
      <c r="B84" s="74"/>
      <c r="C84" s="75"/>
      <c r="D84" s="1"/>
      <c r="E84" s="1"/>
      <c r="F84" s="1"/>
      <c r="G84" s="14"/>
      <c r="H84" s="14"/>
      <c r="I84" s="19"/>
      <c r="J84" s="19"/>
      <c r="K84" s="121"/>
      <c r="L84" s="122"/>
      <c r="M84" s="115"/>
      <c r="N84" s="100"/>
      <c r="O84" s="123"/>
      <c r="P84" s="10"/>
      <c r="Q84" s="99"/>
      <c r="R84" s="100"/>
      <c r="S84" s="54"/>
      <c r="T84" s="75"/>
      <c r="X84" s="29"/>
      <c r="Y84" s="54"/>
      <c r="Z84" s="29"/>
    </row>
    <row r="85" spans="1:26" ht="14.25" customHeight="1" x14ac:dyDescent="0.3">
      <c r="A85" s="73"/>
      <c r="B85" s="74"/>
      <c r="C85" s="75"/>
      <c r="D85" s="1"/>
      <c r="E85" s="1"/>
      <c r="F85" s="1"/>
      <c r="G85" s="14"/>
      <c r="H85" s="14"/>
      <c r="I85" s="19"/>
      <c r="J85" s="19"/>
      <c r="K85" s="121"/>
      <c r="L85" s="122"/>
      <c r="M85" s="115"/>
      <c r="N85" s="100"/>
      <c r="O85" s="123"/>
      <c r="P85" s="10"/>
      <c r="Q85" s="99"/>
      <c r="R85" s="100"/>
      <c r="S85" s="54"/>
      <c r="T85" s="75"/>
      <c r="X85" s="29"/>
      <c r="Y85" s="54"/>
      <c r="Z85" s="29"/>
    </row>
    <row r="86" spans="1:26" ht="14.25" customHeight="1" x14ac:dyDescent="0.3">
      <c r="A86" s="73"/>
      <c r="B86" s="74"/>
      <c r="C86" s="75"/>
      <c r="D86" s="1"/>
      <c r="E86" s="1"/>
      <c r="F86" s="1"/>
      <c r="G86" s="14"/>
      <c r="H86" s="14"/>
      <c r="I86" s="19"/>
      <c r="J86" s="19"/>
      <c r="K86" s="121"/>
      <c r="L86" s="122"/>
      <c r="M86" s="115"/>
      <c r="N86" s="100"/>
      <c r="O86" s="123"/>
      <c r="P86" s="10"/>
      <c r="Q86" s="99"/>
      <c r="R86" s="100"/>
      <c r="S86" s="29"/>
      <c r="T86" s="75"/>
      <c r="X86" s="29"/>
      <c r="Y86" s="54"/>
      <c r="Z86" s="29"/>
    </row>
    <row r="87" spans="1:26" ht="14.25" customHeight="1" x14ac:dyDescent="0.3">
      <c r="A87" s="73"/>
      <c r="B87" s="74"/>
      <c r="C87" s="75"/>
      <c r="D87" s="1"/>
      <c r="E87" s="1"/>
      <c r="F87" s="1"/>
      <c r="G87" s="14"/>
      <c r="H87" s="14"/>
      <c r="I87" s="19"/>
      <c r="J87" s="19"/>
      <c r="K87" s="121"/>
      <c r="L87" s="122"/>
      <c r="M87" s="115"/>
      <c r="N87" s="100"/>
      <c r="O87" s="123"/>
      <c r="P87" s="10"/>
      <c r="Q87" s="99"/>
      <c r="R87" s="100"/>
      <c r="S87" s="54"/>
      <c r="T87" s="75"/>
      <c r="X87" s="29"/>
      <c r="Y87" s="54"/>
      <c r="Z87" s="29"/>
    </row>
    <row r="88" spans="1:26" ht="14.25" customHeight="1" x14ac:dyDescent="0.3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1"/>
      <c r="L88" s="122"/>
      <c r="M88" s="115"/>
      <c r="N88" s="100"/>
      <c r="O88" s="123"/>
      <c r="P88" s="10"/>
      <c r="Q88" s="99"/>
      <c r="R88" s="100"/>
      <c r="S88" s="29"/>
      <c r="T88" s="75"/>
      <c r="X88" s="29"/>
      <c r="Y88" s="54"/>
      <c r="Z88" s="29"/>
    </row>
    <row r="89" spans="1:26" ht="14.25" customHeight="1" x14ac:dyDescent="0.3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1"/>
      <c r="L89" s="122"/>
      <c r="M89" s="115"/>
      <c r="N89" s="100"/>
      <c r="O89" s="123"/>
      <c r="P89" s="10"/>
      <c r="Q89" s="99"/>
      <c r="R89" s="100"/>
      <c r="S89" s="54"/>
      <c r="T89" s="75"/>
      <c r="X89" s="29"/>
      <c r="Y89" s="54"/>
      <c r="Z89" s="29"/>
    </row>
    <row r="90" spans="1:26" ht="14.25" customHeight="1" x14ac:dyDescent="0.3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1"/>
      <c r="L90" s="122"/>
      <c r="M90" s="115"/>
      <c r="N90" s="100"/>
      <c r="O90" s="123"/>
      <c r="P90" s="10"/>
      <c r="Q90" s="99"/>
      <c r="R90" s="100"/>
      <c r="S90" s="54"/>
      <c r="T90" s="75"/>
      <c r="X90" s="29"/>
      <c r="Y90" s="54"/>
      <c r="Z90" s="29"/>
    </row>
    <row r="91" spans="1:26" ht="14.25" customHeight="1" x14ac:dyDescent="0.3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1"/>
      <c r="L91" s="122"/>
      <c r="M91" s="115"/>
      <c r="N91" s="100"/>
      <c r="O91" s="123"/>
      <c r="P91" s="10"/>
      <c r="Q91" s="99"/>
      <c r="R91" s="100"/>
      <c r="S91" s="54"/>
      <c r="T91" s="75"/>
      <c r="X91" s="29"/>
      <c r="Y91" s="54"/>
      <c r="Z91" s="29"/>
    </row>
    <row r="92" spans="1:26" ht="14.25" customHeight="1" x14ac:dyDescent="0.3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1"/>
      <c r="L92" s="122"/>
      <c r="M92" s="115"/>
      <c r="N92" s="100"/>
      <c r="O92" s="123"/>
      <c r="P92" s="10"/>
      <c r="Q92" s="99"/>
      <c r="R92" s="100"/>
      <c r="S92" s="54"/>
      <c r="T92" s="75"/>
      <c r="X92" s="29"/>
      <c r="Y92" s="54"/>
      <c r="Z92" s="29"/>
    </row>
    <row r="93" spans="1:26" ht="14.25" customHeight="1" x14ac:dyDescent="0.3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1"/>
      <c r="L93" s="122"/>
      <c r="M93" s="115"/>
      <c r="N93" s="100"/>
      <c r="O93" s="123"/>
      <c r="P93" s="10"/>
      <c r="Q93" s="99"/>
      <c r="R93" s="100"/>
      <c r="S93" s="29"/>
      <c r="T93" s="75"/>
      <c r="X93" s="29"/>
      <c r="Y93" s="54"/>
      <c r="Z93" s="29"/>
    </row>
    <row r="94" spans="1:26" ht="14.25" customHeight="1" x14ac:dyDescent="0.3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1"/>
      <c r="L94" s="122"/>
      <c r="M94" s="115"/>
      <c r="N94" s="100"/>
      <c r="O94" s="123"/>
      <c r="P94" s="10"/>
      <c r="Q94" s="99"/>
      <c r="R94" s="100"/>
      <c r="S94" s="54"/>
      <c r="T94" s="75"/>
      <c r="X94" s="29"/>
      <c r="Y94" s="54"/>
      <c r="Z94" s="29"/>
    </row>
    <row r="95" spans="1:26" ht="14.25" customHeight="1" x14ac:dyDescent="0.3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1"/>
      <c r="L95" s="122"/>
      <c r="M95" s="115"/>
      <c r="N95" s="100"/>
      <c r="O95" s="123"/>
      <c r="P95" s="10"/>
      <c r="Q95" s="99"/>
      <c r="R95" s="100"/>
      <c r="S95" s="29"/>
      <c r="T95" s="75"/>
      <c r="X95" s="29"/>
      <c r="Y95" s="54"/>
      <c r="Z95" s="29"/>
    </row>
    <row r="96" spans="1:26" ht="14.25" customHeight="1" x14ac:dyDescent="0.3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54"/>
      <c r="T96" s="75"/>
      <c r="X96" s="29"/>
      <c r="Y96" s="54"/>
      <c r="Z96" s="29"/>
    </row>
    <row r="97" spans="1:26" ht="14.25" customHeight="1" x14ac:dyDescent="0.3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3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29"/>
      <c r="T98" s="75"/>
      <c r="X98" s="29"/>
      <c r="Y98" s="54"/>
      <c r="Z98" s="29"/>
    </row>
    <row r="99" spans="1:26" ht="14.25" customHeight="1" x14ac:dyDescent="0.3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29"/>
      <c r="T99" s="75"/>
      <c r="X99" s="29"/>
      <c r="Y99" s="54"/>
      <c r="Z99" s="29"/>
    </row>
    <row r="100" spans="1:26" ht="14.25" customHeight="1" x14ac:dyDescent="0.3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3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3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54"/>
      <c r="T102" s="75"/>
      <c r="X102" s="29"/>
      <c r="Y102" s="54"/>
      <c r="Z102" s="29"/>
    </row>
    <row r="103" spans="1:26" ht="14.25" customHeight="1" x14ac:dyDescent="0.3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3">
      <c r="A104" s="73"/>
      <c r="B104" s="74"/>
      <c r="C104" s="75"/>
      <c r="G104" s="14"/>
      <c r="H104" s="120"/>
      <c r="I104" s="90"/>
      <c r="J104" s="19"/>
      <c r="K104" s="1"/>
      <c r="L104" s="122"/>
      <c r="M104" s="115"/>
      <c r="N104" s="100"/>
      <c r="O104" s="123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3">
      <c r="A105" s="73"/>
      <c r="B105" s="74"/>
      <c r="C105" s="29"/>
      <c r="G105" s="29"/>
      <c r="H105" s="29"/>
      <c r="I105" s="29"/>
      <c r="J105" s="29"/>
      <c r="K105" s="29"/>
      <c r="L105" s="122"/>
      <c r="M105" s="29"/>
      <c r="N105" s="100"/>
      <c r="O105" s="123"/>
      <c r="P105" s="10"/>
      <c r="Q105" s="99"/>
      <c r="R105" s="100"/>
      <c r="S105" s="29"/>
      <c r="T105" s="75"/>
      <c r="X105" s="29"/>
      <c r="Y105" s="29"/>
      <c r="Z105" s="29"/>
    </row>
    <row r="106" spans="1:26" ht="14.25" customHeight="1" x14ac:dyDescent="0.3">
      <c r="A106" s="29"/>
      <c r="B106" s="74"/>
      <c r="C106" s="29"/>
      <c r="F106" s="29"/>
      <c r="G106" s="54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4.25" customHeight="1" x14ac:dyDescent="0.3">
      <c r="A107" s="73"/>
      <c r="B107" s="74"/>
      <c r="C107" s="29"/>
      <c r="F107" s="29"/>
      <c r="G107" s="54"/>
      <c r="I107" s="29"/>
      <c r="J107" s="29"/>
      <c r="K107" s="29"/>
      <c r="L107" s="29"/>
      <c r="M107" s="29"/>
      <c r="O107" s="29"/>
      <c r="T107" s="27"/>
      <c r="V107" s="29"/>
      <c r="W107" s="29"/>
      <c r="X107" s="29"/>
      <c r="Y107" s="29"/>
      <c r="Z107" s="29"/>
    </row>
    <row r="108" spans="1:26" ht="14.25" customHeight="1" x14ac:dyDescent="0.3">
      <c r="A108" s="73"/>
      <c r="B108" s="74"/>
      <c r="C108" s="29"/>
      <c r="F108" s="29"/>
      <c r="G108" s="54"/>
      <c r="I108" s="29"/>
      <c r="J108" s="29"/>
      <c r="K108" s="29"/>
      <c r="L108" s="29"/>
      <c r="M108" s="29"/>
      <c r="O108" s="29"/>
      <c r="T108" s="27"/>
      <c r="V108" s="29"/>
      <c r="W108" s="29"/>
      <c r="X108" s="29"/>
      <c r="Y108" s="29"/>
      <c r="Z108" s="29"/>
    </row>
    <row r="109" spans="1:26" ht="14.25" customHeight="1" x14ac:dyDescent="0.3">
      <c r="A109" s="73"/>
      <c r="B109" s="74"/>
      <c r="C109" s="29"/>
      <c r="F109" s="29"/>
      <c r="G109" s="54"/>
      <c r="I109" s="29"/>
      <c r="J109" s="29"/>
      <c r="K109" s="29"/>
      <c r="L109" s="29"/>
      <c r="M109" s="29"/>
      <c r="O109" s="29"/>
      <c r="T109" s="27"/>
      <c r="V109" s="29"/>
      <c r="W109" s="29"/>
      <c r="X109" s="29"/>
      <c r="Y109" s="29"/>
      <c r="Z109" s="29"/>
    </row>
    <row r="110" spans="1:26" ht="14.25" customHeight="1" x14ac:dyDescent="0.3">
      <c r="A110" s="73"/>
      <c r="B110" s="74"/>
      <c r="C110" s="29"/>
      <c r="F110" s="29"/>
      <c r="G110" s="54"/>
      <c r="I110" s="29"/>
      <c r="J110" s="29"/>
      <c r="K110" s="29"/>
      <c r="L110" s="29"/>
      <c r="M110" s="29"/>
      <c r="O110" s="29"/>
      <c r="T110" s="27"/>
      <c r="V110" s="29"/>
      <c r="W110" s="29"/>
      <c r="X110" s="29"/>
      <c r="Y110" s="29"/>
      <c r="Z110" s="29"/>
    </row>
    <row r="111" spans="1:26" ht="14.25" customHeight="1" x14ac:dyDescent="0.3">
      <c r="A111" s="73"/>
      <c r="B111" s="74"/>
      <c r="C111" s="29"/>
      <c r="F111" s="29"/>
      <c r="G111" s="54"/>
      <c r="I111" s="29"/>
      <c r="J111" s="29"/>
      <c r="K111" s="29"/>
      <c r="L111" s="29"/>
      <c r="M111" s="29"/>
      <c r="O111" s="29"/>
      <c r="T111" s="27"/>
      <c r="V111" s="29"/>
      <c r="W111" s="29"/>
      <c r="X111" s="29"/>
      <c r="Y111" s="29"/>
      <c r="Z111" s="29"/>
    </row>
    <row r="112" spans="1:26" ht="14.25" customHeight="1" x14ac:dyDescent="0.3">
      <c r="A112" s="73"/>
      <c r="B112" s="74"/>
      <c r="C112" s="124"/>
      <c r="F112" s="29"/>
      <c r="G112" s="54"/>
      <c r="I112" s="29"/>
      <c r="J112" s="29"/>
      <c r="K112" s="29"/>
      <c r="L112" s="29"/>
      <c r="M112" s="29"/>
      <c r="O112" s="29"/>
      <c r="T112" s="27"/>
      <c r="V112" s="29"/>
      <c r="W112" s="29"/>
      <c r="X112" s="29"/>
      <c r="Y112" s="29"/>
      <c r="Z112" s="29"/>
    </row>
    <row r="113" spans="1:26" ht="14.25" customHeight="1" x14ac:dyDescent="0.3">
      <c r="A113" s="73"/>
      <c r="B113" s="74"/>
      <c r="C113" s="124"/>
      <c r="F113" s="29"/>
      <c r="G113" s="54"/>
      <c r="I113" s="29"/>
      <c r="J113" s="29"/>
      <c r="K113" s="29"/>
      <c r="L113" s="29"/>
      <c r="M113" s="29"/>
      <c r="O113" s="29"/>
      <c r="T113" s="27"/>
      <c r="V113" s="29"/>
      <c r="W113" s="29"/>
      <c r="X113" s="29"/>
      <c r="Y113" s="29"/>
      <c r="Z113" s="29"/>
    </row>
    <row r="114" spans="1:26" ht="14.25" customHeight="1" x14ac:dyDescent="0.3">
      <c r="A114" s="73"/>
      <c r="B114" s="74"/>
      <c r="C114" s="124"/>
      <c r="F114" s="29"/>
      <c r="G114" s="54"/>
      <c r="I114" s="29"/>
      <c r="J114" s="29"/>
      <c r="K114" s="29"/>
      <c r="L114" s="29"/>
      <c r="M114" s="29"/>
      <c r="O114" s="29"/>
      <c r="T114" s="27"/>
      <c r="V114" s="29"/>
      <c r="W114" s="29"/>
      <c r="X114" s="29"/>
      <c r="Y114" s="29"/>
      <c r="Z114" s="29"/>
    </row>
    <row r="115" spans="1:26" ht="14.25" customHeight="1" x14ac:dyDescent="0.3">
      <c r="A115" s="73"/>
      <c r="B115" s="74"/>
      <c r="C115" s="124"/>
      <c r="F115" s="29"/>
      <c r="G115" s="54"/>
      <c r="I115" s="29"/>
      <c r="J115" s="29"/>
      <c r="K115" s="29"/>
      <c r="L115" s="29"/>
      <c r="M115" s="29"/>
      <c r="O115" s="29"/>
      <c r="T115" s="27"/>
      <c r="V115" s="29"/>
      <c r="W115" s="29"/>
      <c r="X115" s="29"/>
      <c r="Y115" s="29"/>
      <c r="Z115" s="29"/>
    </row>
    <row r="116" spans="1:26" ht="14.25" customHeight="1" x14ac:dyDescent="0.3">
      <c r="A116" s="73"/>
      <c r="B116" s="74"/>
      <c r="C116" s="124"/>
      <c r="F116" s="29"/>
      <c r="G116" s="54"/>
      <c r="I116" s="29"/>
      <c r="J116" s="29"/>
      <c r="K116" s="29"/>
      <c r="L116" s="29"/>
      <c r="M116" s="29"/>
      <c r="O116" s="29"/>
      <c r="T116" s="27"/>
      <c r="V116" s="29"/>
      <c r="W116" s="29"/>
      <c r="X116" s="29"/>
      <c r="Y116" s="29"/>
      <c r="Z116" s="29"/>
    </row>
    <row r="117" spans="1:26" ht="14.25" customHeight="1" x14ac:dyDescent="0.3">
      <c r="A117" s="73"/>
      <c r="B117" s="74"/>
      <c r="C117" s="124"/>
      <c r="F117" s="29"/>
      <c r="G117" s="54"/>
      <c r="I117" s="29"/>
      <c r="J117" s="29"/>
      <c r="K117" s="29"/>
      <c r="L117" s="29"/>
      <c r="M117" s="29"/>
      <c r="O117" s="29"/>
      <c r="T117" s="27"/>
      <c r="V117" s="29"/>
      <c r="W117" s="29"/>
      <c r="X117" s="29"/>
      <c r="Y117" s="29"/>
      <c r="Z117" s="29"/>
    </row>
    <row r="118" spans="1:26" ht="14.25" customHeight="1" x14ac:dyDescent="0.3">
      <c r="A118" s="73"/>
      <c r="B118" s="74"/>
      <c r="C118" s="124"/>
      <c r="F118" s="29"/>
      <c r="G118" s="54"/>
      <c r="I118" s="29"/>
      <c r="J118" s="29"/>
      <c r="K118" s="29"/>
      <c r="L118" s="29"/>
      <c r="M118" s="29"/>
      <c r="O118" s="29"/>
      <c r="T118" s="27"/>
      <c r="V118" s="29"/>
      <c r="W118" s="29"/>
      <c r="X118" s="29"/>
      <c r="Y118" s="29"/>
      <c r="Z118" s="29"/>
    </row>
    <row r="119" spans="1:26" ht="14.25" customHeight="1" x14ac:dyDescent="0.3">
      <c r="A119" s="73"/>
      <c r="B119" s="74"/>
      <c r="C119" s="124"/>
      <c r="F119" s="29"/>
      <c r="G119" s="54"/>
      <c r="I119" s="29"/>
      <c r="J119" s="29"/>
      <c r="K119" s="29"/>
      <c r="L119" s="29"/>
      <c r="M119" s="29"/>
      <c r="O119" s="29"/>
      <c r="T119" s="27"/>
      <c r="V119" s="29"/>
      <c r="W119" s="29"/>
      <c r="X119" s="29"/>
      <c r="Y119" s="29"/>
      <c r="Z119" s="29"/>
    </row>
    <row r="120" spans="1:26" ht="14.25" customHeight="1" x14ac:dyDescent="0.3">
      <c r="A120" s="73"/>
      <c r="B120" s="74"/>
      <c r="C120" s="124"/>
      <c r="F120" s="29"/>
      <c r="G120" s="54"/>
      <c r="I120" s="29"/>
      <c r="J120" s="29"/>
      <c r="K120" s="29"/>
      <c r="L120" s="29"/>
      <c r="M120" s="29"/>
      <c r="O120" s="29"/>
      <c r="T120" s="27"/>
      <c r="V120" s="29"/>
      <c r="W120" s="29"/>
      <c r="X120" s="29"/>
      <c r="Y120" s="29"/>
      <c r="Z120" s="29"/>
    </row>
    <row r="121" spans="1:26" ht="14.25" customHeight="1" x14ac:dyDescent="0.3">
      <c r="A121" s="73"/>
      <c r="B121" s="74"/>
      <c r="C121" s="124"/>
      <c r="F121" s="29"/>
      <c r="G121" s="54"/>
      <c r="I121" s="29"/>
      <c r="J121" s="29"/>
      <c r="K121" s="29"/>
      <c r="L121" s="29"/>
      <c r="M121" s="29"/>
      <c r="O121" s="29"/>
      <c r="T121" s="27"/>
      <c r="V121" s="29"/>
      <c r="W121" s="29"/>
      <c r="X121" s="29"/>
      <c r="Y121" s="29"/>
      <c r="Z121" s="29"/>
    </row>
    <row r="122" spans="1:26" ht="14.25" customHeight="1" x14ac:dyDescent="0.3">
      <c r="A122" s="73"/>
      <c r="B122" s="74"/>
      <c r="C122" s="124"/>
      <c r="F122" s="29"/>
      <c r="G122" s="54"/>
      <c r="I122" s="29"/>
      <c r="J122" s="29"/>
      <c r="K122" s="29"/>
      <c r="L122" s="29"/>
      <c r="M122" s="29"/>
      <c r="O122" s="29"/>
      <c r="T122" s="27"/>
      <c r="V122" s="29"/>
      <c r="W122" s="29"/>
      <c r="X122" s="29"/>
      <c r="Y122" s="29"/>
      <c r="Z122" s="29"/>
    </row>
    <row r="123" spans="1:26" ht="14.25" customHeight="1" x14ac:dyDescent="0.3">
      <c r="A123" s="73"/>
      <c r="B123" s="74"/>
      <c r="C123" s="124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3">
      <c r="A124" s="73"/>
      <c r="B124" s="74"/>
      <c r="C124" s="124"/>
      <c r="D124" s="10"/>
      <c r="E124" s="29"/>
      <c r="F124" s="29"/>
      <c r="G124" s="54"/>
      <c r="H124" s="29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3">
      <c r="A125" s="73"/>
      <c r="B125" s="74"/>
      <c r="C125" s="124"/>
      <c r="D125" s="10"/>
      <c r="E125" s="29"/>
      <c r="F125" s="29"/>
      <c r="G125" s="54"/>
      <c r="H125" s="29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3">
      <c r="A126" s="73"/>
      <c r="B126" s="74"/>
      <c r="C126" s="124"/>
      <c r="D126" s="10"/>
      <c r="E126" s="29"/>
      <c r="F126" s="29"/>
      <c r="G126" s="54"/>
      <c r="H126" s="29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3">
      <c r="A127" s="73"/>
      <c r="B127" s="74"/>
      <c r="C127" s="124"/>
      <c r="D127" s="10"/>
      <c r="E127" s="29"/>
      <c r="F127" s="29"/>
      <c r="G127" s="54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4.25" customHeight="1" x14ac:dyDescent="0.3">
      <c r="A128" s="73"/>
      <c r="B128" s="74"/>
      <c r="C128" s="124"/>
      <c r="D128" s="10"/>
      <c r="E128" s="29"/>
      <c r="F128" s="29"/>
      <c r="G128" s="54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4.25" customHeight="1" x14ac:dyDescent="0.3">
      <c r="A129" s="73"/>
      <c r="B129" s="74"/>
      <c r="C129" s="124"/>
      <c r="D129" s="10"/>
      <c r="E129" s="29"/>
      <c r="F129" s="29"/>
      <c r="G129" s="54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4.25" customHeight="1" x14ac:dyDescent="0.3">
      <c r="A130" s="73"/>
      <c r="B130" s="74"/>
      <c r="C130" s="124"/>
      <c r="D130" s="10"/>
      <c r="E130" s="29"/>
      <c r="F130" s="29"/>
      <c r="G130" s="54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3">
      <c r="A131" s="73"/>
      <c r="B131" s="74"/>
      <c r="C131" s="124"/>
      <c r="D131" s="10"/>
      <c r="E131" s="29"/>
      <c r="F131" s="29"/>
      <c r="G131" s="54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4.25" customHeight="1" x14ac:dyDescent="0.3">
      <c r="A132" s="73"/>
      <c r="B132" s="74"/>
      <c r="C132" s="124"/>
      <c r="D132" s="10"/>
      <c r="E132" s="29"/>
      <c r="F132" s="29"/>
      <c r="G132" s="54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4.25" customHeight="1" x14ac:dyDescent="0.3">
      <c r="A133" s="73"/>
      <c r="B133" s="74"/>
      <c r="C133" s="124"/>
      <c r="D133" s="10"/>
      <c r="E133" s="29"/>
      <c r="F133" s="29"/>
      <c r="G133" s="54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4.25" customHeight="1" x14ac:dyDescent="0.3">
      <c r="A134" s="73"/>
      <c r="B134" s="74"/>
      <c r="C134" s="124"/>
      <c r="D134" s="10"/>
      <c r="E134" s="29"/>
      <c r="F134" s="29"/>
      <c r="G134" s="54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4.25" customHeight="1" x14ac:dyDescent="0.3">
      <c r="A135" s="73"/>
      <c r="B135" s="74"/>
      <c r="C135" s="124"/>
      <c r="D135" s="10"/>
      <c r="E135" s="29"/>
      <c r="F135" s="29"/>
      <c r="G135" s="54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4.25" customHeight="1" x14ac:dyDescent="0.3">
      <c r="A136" s="73"/>
      <c r="B136" s="74"/>
      <c r="C136" s="124"/>
      <c r="D136" s="10"/>
      <c r="E136" s="29"/>
      <c r="F136" s="29"/>
      <c r="G136" s="54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4.25" customHeight="1" x14ac:dyDescent="0.3">
      <c r="A137" s="73"/>
      <c r="B137" s="74"/>
      <c r="C137" s="124"/>
      <c r="D137" s="10"/>
      <c r="E137" s="29"/>
      <c r="F137" s="29"/>
      <c r="G137" s="54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4.25" customHeight="1" x14ac:dyDescent="0.3">
      <c r="A138" s="73"/>
      <c r="B138" s="74"/>
      <c r="C138" s="124"/>
      <c r="D138" s="10"/>
      <c r="E138" s="29"/>
      <c r="F138" s="29"/>
      <c r="G138" s="54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4.25" customHeight="1" x14ac:dyDescent="0.3">
      <c r="A139" s="73"/>
      <c r="B139" s="74"/>
      <c r="C139" s="124"/>
      <c r="D139" s="10"/>
      <c r="E139" s="29"/>
      <c r="F139" s="29"/>
      <c r="G139" s="54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4.25" customHeight="1" x14ac:dyDescent="0.3">
      <c r="A140" s="73"/>
      <c r="B140" s="74"/>
      <c r="C140" s="124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4.25" customHeight="1" x14ac:dyDescent="0.3">
      <c r="A141" s="73"/>
      <c r="B141" s="74"/>
      <c r="C141" s="124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3">
      <c r="A142" s="73"/>
      <c r="B142" s="74"/>
      <c r="C142" s="124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3">
      <c r="A143" s="73"/>
      <c r="B143" s="74"/>
      <c r="C143" s="124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3">
      <c r="A144" s="73"/>
      <c r="B144" s="74"/>
      <c r="C144" s="124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3">
      <c r="A145" s="73"/>
      <c r="B145" s="74"/>
      <c r="C145" s="124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3">
      <c r="A146" s="73"/>
      <c r="B146" s="74"/>
      <c r="C146" s="124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3">
      <c r="A147" s="73"/>
      <c r="B147" s="74"/>
      <c r="C147" s="124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3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3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3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3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3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3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3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3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3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3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3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3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3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3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3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3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3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3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3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3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3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3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3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3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3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3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3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3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3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3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3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3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3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3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3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3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3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3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3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3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3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3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3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3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3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3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3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3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3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3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3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3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3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3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3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3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3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3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3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3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3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3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3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3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3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3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3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3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3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3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3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3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3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3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3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3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3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3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3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3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3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3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3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3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3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3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3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3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3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3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3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3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3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3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3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3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3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3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3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3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3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3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3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3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3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3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3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3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3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3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3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3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3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3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3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3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3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3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3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3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3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3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3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3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3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3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3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3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3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3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3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3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3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3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3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3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3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3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3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3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3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3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3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3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3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3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3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3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3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3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3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3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3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3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3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3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3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3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3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3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3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3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3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3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3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3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3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3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3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3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3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3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3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3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3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3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3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3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3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3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3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3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3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3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3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3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3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3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3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3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3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3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3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3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3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3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3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3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3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3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3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3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3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3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3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3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3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3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3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3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3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3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3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3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3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3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3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3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3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3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3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3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3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3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3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3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3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3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3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3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3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3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3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3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3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3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3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3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3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3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3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3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3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3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3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3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3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3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3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3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3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3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3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3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3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3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3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3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3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3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3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3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3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3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3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3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3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3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3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3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3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3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3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3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3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3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3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3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3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3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3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3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3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3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3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3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3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3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3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3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3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3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3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3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3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3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3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3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3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3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3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3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3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3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3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3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3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3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3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3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3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3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3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3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3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3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3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3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3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3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3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3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3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3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3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3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3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3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3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3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3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3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3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3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3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3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3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3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3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3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3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3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3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3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3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3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3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3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3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3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3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3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3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3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3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3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3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3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3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3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3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3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3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3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3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3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3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3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3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3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3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3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3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3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3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3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3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3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3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3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3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3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3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3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3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3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3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3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3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3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3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3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3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3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3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3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3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3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3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3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3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3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3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3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3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3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3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3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3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3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3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3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3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3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3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3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3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3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3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3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3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3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3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3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3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3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3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3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3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3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3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3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3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3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3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3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3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3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3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3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3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3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3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3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3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3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3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3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3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3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3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3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3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3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3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3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3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3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3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3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3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3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3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3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3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3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3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3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3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3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3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3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3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3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3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3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3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3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3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3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3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3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3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3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3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3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3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3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3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3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3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3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3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3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3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3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3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3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3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3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3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3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3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3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3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3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3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3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3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3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3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3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3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3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3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3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3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3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3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3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3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3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3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3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3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3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3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3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3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3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3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3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3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3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3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3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3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3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3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3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3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3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3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3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3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3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3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3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3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3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3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3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3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3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3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3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3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3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3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3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3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3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3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3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3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3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3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3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3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3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3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3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3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3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3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3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3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3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3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3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3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3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3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3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3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3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3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3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3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3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3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3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3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3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3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3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3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3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3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3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3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3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3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3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3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3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3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3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3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3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3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3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3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3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3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3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3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3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3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3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3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3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3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3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3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3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3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3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3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3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3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3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3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3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3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3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3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3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3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3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3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3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3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3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3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3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3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3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3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3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3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3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3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3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3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3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3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3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3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3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3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3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3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3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3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3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3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3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3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3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3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3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3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3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3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3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3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3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3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3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3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3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3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3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3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3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3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3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3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3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3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3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3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3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3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3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3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3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3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3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3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3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3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3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3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3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3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3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3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3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3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3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3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3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3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3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3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3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3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3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3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3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3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3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3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3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3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3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3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3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3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3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3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3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3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3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3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3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3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3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3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3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3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3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3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3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3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3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3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3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3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3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3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3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3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3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3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3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3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3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3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3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3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3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3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3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3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3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3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3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3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3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3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3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3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3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3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3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3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3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3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3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3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3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3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3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3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3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3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3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3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3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3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3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3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3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3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3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3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3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3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3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3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3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3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3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3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3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3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3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</sheetData>
  <autoFilter ref="A66:BH66" xr:uid="{00000000-0001-0000-0200-000000000000}">
    <sortState xmlns:xlrd2="http://schemas.microsoft.com/office/spreadsheetml/2017/richdata2" ref="A67:BH94">
      <sortCondition ref="C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sqref="A1:XFD1048576"/>
    </sheetView>
  </sheetViews>
  <sheetFormatPr defaultRowHeight="14.4" x14ac:dyDescent="0.3"/>
  <cols>
    <col min="7" max="7" width="12.77734375" customWidth="1"/>
  </cols>
  <sheetData>
    <row r="1" spans="1:7" x14ac:dyDescent="0.3">
      <c r="A1" s="118"/>
      <c r="B1" s="119"/>
      <c r="C1" s="117"/>
      <c r="D1" s="118"/>
      <c r="E1" s="119"/>
      <c r="F1" s="117"/>
      <c r="G1" s="117"/>
    </row>
    <row r="2" spans="1:7" x14ac:dyDescent="0.3">
      <c r="A2" s="133"/>
      <c r="B2" s="133"/>
      <c r="C2" s="141"/>
      <c r="D2" s="142"/>
      <c r="E2" s="141"/>
      <c r="F2" s="141"/>
      <c r="G2" s="142"/>
    </row>
    <row r="3" spans="1:7" x14ac:dyDescent="0.3">
      <c r="A3" s="133"/>
      <c r="B3" s="133"/>
      <c r="C3" s="141"/>
      <c r="D3" s="142"/>
      <c r="E3" s="141"/>
      <c r="F3" s="141"/>
      <c r="G3" s="142"/>
    </row>
    <row r="4" spans="1:7" x14ac:dyDescent="0.3">
      <c r="A4" s="181"/>
      <c r="B4" s="182"/>
      <c r="C4" s="182"/>
      <c r="D4" s="181"/>
      <c r="E4" s="182"/>
      <c r="F4" s="182"/>
      <c r="G4" s="181"/>
    </row>
    <row r="5" spans="1:7" x14ac:dyDescent="0.3">
      <c r="A5" s="183"/>
      <c r="B5" s="165"/>
      <c r="C5" s="165"/>
      <c r="D5" s="181"/>
      <c r="E5" s="182"/>
      <c r="F5" s="165"/>
      <c r="G5" s="165"/>
    </row>
    <row r="6" spans="1:7" x14ac:dyDescent="0.3">
      <c r="A6" s="143"/>
      <c r="B6" s="144"/>
      <c r="C6" s="144"/>
      <c r="D6" s="143"/>
      <c r="E6" s="145"/>
      <c r="F6" s="144"/>
      <c r="G6" s="143"/>
    </row>
    <row r="7" spans="1:7" x14ac:dyDescent="0.3">
      <c r="A7" s="146"/>
      <c r="B7" s="147"/>
      <c r="C7" s="147"/>
      <c r="D7" s="146"/>
      <c r="E7" s="147"/>
      <c r="F7" s="147"/>
      <c r="G7" s="146"/>
    </row>
    <row r="8" spans="1:7" x14ac:dyDescent="0.3">
      <c r="A8" s="143"/>
      <c r="B8" s="144"/>
      <c r="C8" s="144"/>
      <c r="D8" s="143"/>
      <c r="E8" s="144"/>
      <c r="F8" s="144"/>
      <c r="G8" s="143"/>
    </row>
    <row r="9" spans="1:7" x14ac:dyDescent="0.3">
      <c r="A9" s="143"/>
      <c r="B9" s="144"/>
      <c r="C9" s="144"/>
      <c r="D9" s="143"/>
      <c r="E9" s="144"/>
      <c r="F9" s="144"/>
      <c r="G9" s="143"/>
    </row>
    <row r="10" spans="1:7" x14ac:dyDescent="0.3">
      <c r="A10" s="149"/>
      <c r="B10" s="150"/>
      <c r="C10" s="150"/>
      <c r="D10" s="149"/>
      <c r="E10" s="150"/>
      <c r="F10" s="150"/>
      <c r="G10" s="149"/>
    </row>
    <row r="11" spans="1:7" x14ac:dyDescent="0.3">
      <c r="A11" s="152"/>
      <c r="B11" s="153"/>
      <c r="C11" s="153"/>
      <c r="D11" s="152"/>
      <c r="E11" s="153"/>
      <c r="F11" s="153"/>
      <c r="G11" s="152"/>
    </row>
    <row r="12" spans="1:7" x14ac:dyDescent="0.3">
      <c r="A12" s="149"/>
      <c r="B12" s="150"/>
      <c r="C12" s="150"/>
      <c r="D12" s="149"/>
      <c r="E12" s="150"/>
      <c r="F12" s="150"/>
      <c r="G12" s="149"/>
    </row>
    <row r="13" spans="1:7" x14ac:dyDescent="0.3">
      <c r="A13" s="149"/>
      <c r="B13" s="150"/>
      <c r="C13" s="150"/>
      <c r="D13" s="149"/>
      <c r="E13" s="150"/>
      <c r="F13" s="150"/>
      <c r="G13" s="149"/>
    </row>
    <row r="14" spans="1:7" x14ac:dyDescent="0.3">
      <c r="A14" s="185"/>
      <c r="B14" s="186"/>
      <c r="C14" s="186"/>
      <c r="D14" s="185"/>
      <c r="E14" s="186"/>
      <c r="F14" s="186"/>
      <c r="G14" s="185"/>
    </row>
    <row r="15" spans="1:7" x14ac:dyDescent="0.3">
      <c r="A15" s="155"/>
      <c r="B15" s="156"/>
      <c r="C15" s="156"/>
      <c r="D15" s="155"/>
      <c r="E15" s="156"/>
      <c r="F15" s="156"/>
      <c r="G15" s="155"/>
    </row>
    <row r="16" spans="1:7" x14ac:dyDescent="0.3">
      <c r="A16" s="185"/>
      <c r="B16" s="186"/>
      <c r="C16" s="186"/>
      <c r="D16" s="185"/>
      <c r="E16" s="186"/>
      <c r="F16" s="186"/>
      <c r="G16" s="185"/>
    </row>
    <row r="17" spans="1:7" x14ac:dyDescent="0.3">
      <c r="A17" s="185"/>
      <c r="B17" s="186"/>
      <c r="C17" s="186"/>
      <c r="D17" s="185"/>
      <c r="E17" s="186"/>
      <c r="F17" s="186"/>
      <c r="G17" s="185"/>
    </row>
    <row r="18" spans="1:7" x14ac:dyDescent="0.3">
      <c r="A18" s="146"/>
      <c r="B18" s="147"/>
      <c r="C18" s="147"/>
      <c r="D18" s="146"/>
      <c r="E18" s="147"/>
      <c r="F18" s="147"/>
      <c r="G18" s="146"/>
    </row>
    <row r="19" spans="1:7" x14ac:dyDescent="0.3">
      <c r="A19" s="143"/>
      <c r="B19" s="144"/>
      <c r="C19" s="144"/>
      <c r="D19" s="143"/>
      <c r="E19" s="144"/>
      <c r="F19" s="144"/>
      <c r="G19" s="143"/>
    </row>
    <row r="20" spans="1:7" x14ac:dyDescent="0.3">
      <c r="A20" s="152"/>
      <c r="B20" s="153"/>
      <c r="C20" s="153"/>
      <c r="D20" s="152"/>
      <c r="E20" s="153"/>
      <c r="F20" s="153"/>
      <c r="G20" s="152"/>
    </row>
    <row r="21" spans="1:7" x14ac:dyDescent="0.3">
      <c r="A21" s="149"/>
      <c r="B21" s="150"/>
      <c r="C21" s="150"/>
      <c r="D21" s="149"/>
      <c r="E21" s="150"/>
      <c r="F21" s="150"/>
      <c r="G21" s="149"/>
    </row>
    <row r="22" spans="1:7" x14ac:dyDescent="0.3">
      <c r="A22" s="155"/>
      <c r="B22" s="156"/>
      <c r="C22" s="156"/>
      <c r="D22" s="155"/>
      <c r="E22" s="156"/>
      <c r="F22" s="156"/>
      <c r="G22" s="155"/>
    </row>
    <row r="23" spans="1:7" x14ac:dyDescent="0.3">
      <c r="A23" s="185"/>
      <c r="B23" s="186"/>
      <c r="C23" s="186"/>
      <c r="D23" s="185"/>
      <c r="E23" s="186"/>
      <c r="F23" s="186"/>
      <c r="G23" s="185"/>
    </row>
    <row r="24" spans="1:7" x14ac:dyDescent="0.3">
      <c r="A24" s="146"/>
      <c r="B24" s="147"/>
      <c r="C24" s="147"/>
      <c r="D24" s="146"/>
      <c r="E24" s="147"/>
      <c r="F24" s="147"/>
      <c r="G24" s="146"/>
    </row>
    <row r="25" spans="1:7" x14ac:dyDescent="0.3">
      <c r="A25" s="143"/>
      <c r="B25" s="144"/>
      <c r="C25" s="144"/>
      <c r="D25" s="143"/>
      <c r="E25" s="144"/>
      <c r="F25" s="144"/>
      <c r="G25" s="143"/>
    </row>
    <row r="26" spans="1:7" x14ac:dyDescent="0.3">
      <c r="A26" s="152"/>
      <c r="B26" s="153"/>
      <c r="C26" s="153"/>
      <c r="D26" s="152"/>
      <c r="E26" s="153"/>
      <c r="F26" s="153"/>
      <c r="G26" s="152"/>
    </row>
    <row r="27" spans="1:7" x14ac:dyDescent="0.3">
      <c r="A27" s="149"/>
      <c r="B27" s="150"/>
      <c r="C27" s="150"/>
      <c r="D27" s="149"/>
      <c r="E27" s="150"/>
      <c r="F27" s="150"/>
      <c r="G27" s="149"/>
    </row>
    <row r="28" spans="1:7" x14ac:dyDescent="0.3">
      <c r="A28" s="154"/>
      <c r="B28" s="154"/>
      <c r="C28" s="154"/>
      <c r="D28" s="154"/>
      <c r="E28" s="154"/>
      <c r="F28" s="154"/>
      <c r="G28" s="154"/>
    </row>
    <row r="29" spans="1:7" x14ac:dyDescent="0.3">
      <c r="A29" s="184"/>
      <c r="B29" s="184"/>
      <c r="C29" s="184"/>
      <c r="D29" s="184"/>
      <c r="E29" s="184"/>
      <c r="F29" s="184"/>
      <c r="G29" s="1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060324_EBSD_DIT_Day0_DIC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Riley Barton</cp:lastModifiedBy>
  <dcterms:created xsi:type="dcterms:W3CDTF">2024-06-20T17:14:44Z</dcterms:created>
  <dcterms:modified xsi:type="dcterms:W3CDTF">2024-07-28T17:58:36Z</dcterms:modified>
</cp:coreProperties>
</file>