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showInkAnnotation="0" autoCompressPictures="0"/>
  <mc:AlternateContent xmlns:mc="http://schemas.openxmlformats.org/markup-compatibility/2006">
    <mc:Choice Requires="x15">
      <x15ac:absPath xmlns:x15ac="http://schemas.microsoft.com/office/spreadsheetml/2010/11/ac" url="/Users/elijahretzlaff/Documents/DEVELOPMENT/Skewl-Project/INPUT/"/>
    </mc:Choice>
  </mc:AlternateContent>
  <xr:revisionPtr revIDLastSave="0" documentId="13_ncr:1_{8E9BA2C2-B2F7-CD4F-B4BD-48EE20EBF7E6}" xr6:coauthVersionLast="47" xr6:coauthVersionMax="47" xr10:uidLastSave="{00000000-0000-0000-0000-000000000000}"/>
  <bookViews>
    <workbookView xWindow="0" yWindow="0" windowWidth="28800" windowHeight="18000" tabRatio="375" activeTab="7" xr2:uid="{00000000-000D-0000-FFFF-FFFF00000000}"/>
  </bookViews>
  <sheets>
    <sheet name="Manzanita" sheetId="1" r:id="rId1"/>
    <sheet name="Balance" sheetId="3" r:id="rId2"/>
    <sheet name="7th All Info" sheetId="10" r:id="rId3"/>
    <sheet name="Moved" sheetId="2" r:id="rId4"/>
    <sheet name="SPED Sched" sheetId="4" r:id="rId5"/>
    <sheet name="8th all info" sheetId="8" r:id="rId6"/>
    <sheet name="Manzanita Up" sheetId="7" r:id="rId7"/>
    <sheet name="Sections.export" sheetId="6" r:id="rId8"/>
  </sheets>
  <externalReferences>
    <externalReference r:id="rId9"/>
  </externalReferences>
  <definedNames>
    <definedName name="_xlnm._FilterDatabase" localSheetId="0" hidden="1">Manzanita!$A$1:$AC$41</definedName>
    <definedName name="classes">Manzanita!$C$1:$AB$41</definedName>
    <definedName name="Core1">Manzanita!$V$1:$V$41</definedName>
    <definedName name="otherinfo">Sections.export!$B$1:$D$405</definedName>
    <definedName name="schedule">[1]Transfer!$C$2:$I$134</definedName>
    <definedName name="sectionids">Manzanita!$BD$1:$BM$147</definedName>
    <definedName name="sectionidss">Manzanita!$BC$1:$BL$253</definedName>
    <definedName name="therest">Sections.export!$C$1:$D$405</definedName>
  </definedNames>
  <calcPr calcId="191028"/>
  <extLst>
    <ext xmlns:x14="http://schemas.microsoft.com/office/spreadsheetml/2009/9/main" uri="{79F54976-1DA5-4618-B147-4CDE4B953A38}">
      <x14:workbookPr defaultImageDpi="330"/>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AS29" i="1" l="1"/>
  <c r="AR29" i="1"/>
  <c r="AQ29" i="1"/>
  <c r="AP29" i="1"/>
  <c r="AO29" i="1"/>
  <c r="AN29" i="1"/>
  <c r="AM29" i="1"/>
  <c r="AL29" i="1"/>
  <c r="AK29" i="1" a="1"/>
  <c r="AK29" i="1" s="1"/>
  <c r="AJ29" i="1" a="1"/>
  <c r="AJ29" i="1" s="1"/>
  <c r="AI29" i="1" a="1"/>
  <c r="AI29" i="1" s="1"/>
  <c r="AH29" i="1" a="1"/>
  <c r="AH29" i="1" s="1"/>
  <c r="AG29" i="1"/>
  <c r="AS28" i="1"/>
  <c r="AR28" i="1"/>
  <c r="AQ28" i="1"/>
  <c r="AP28" i="1"/>
  <c r="AO28" i="1"/>
  <c r="AN28" i="1"/>
  <c r="AM28" i="1"/>
  <c r="AL28" i="1"/>
  <c r="AK28" i="1" a="1"/>
  <c r="AK28" i="1" s="1"/>
  <c r="AJ28" i="1" a="1"/>
  <c r="AJ28" i="1" s="1"/>
  <c r="AI28" i="1" a="1"/>
  <c r="AI28" i="1" s="1"/>
  <c r="AH28" i="1" a="1"/>
  <c r="AH28" i="1" s="1"/>
  <c r="AG28" i="1"/>
  <c r="BH3" i="1"/>
  <c r="BH4" i="1"/>
  <c r="BH5" i="1"/>
  <c r="BH6" i="1"/>
  <c r="BH7" i="1"/>
  <c r="BH8" i="1"/>
  <c r="BH9" i="1"/>
  <c r="BH10" i="1"/>
  <c r="BH11" i="1"/>
  <c r="BH12" i="1"/>
  <c r="BH13" i="1"/>
  <c r="BH14" i="1"/>
  <c r="BH15" i="1"/>
  <c r="BH16" i="1"/>
  <c r="BH17" i="1"/>
  <c r="BH18" i="1"/>
  <c r="BH19" i="1"/>
  <c r="BH20" i="1"/>
  <c r="BH21" i="1"/>
  <c r="BH22" i="1"/>
  <c r="BH23" i="1"/>
  <c r="BH24" i="1"/>
  <c r="BH25" i="1"/>
  <c r="BH26" i="1"/>
  <c r="BH27" i="1"/>
  <c r="BH28" i="1"/>
  <c r="BH29" i="1"/>
  <c r="BH30" i="1"/>
  <c r="BH31" i="1"/>
  <c r="BH32" i="1"/>
  <c r="BH33" i="1"/>
  <c r="BH34" i="1"/>
  <c r="BH35" i="1"/>
  <c r="BH36" i="1"/>
  <c r="BH37" i="1"/>
  <c r="BH38" i="1"/>
  <c r="BH39" i="1"/>
  <c r="BH40" i="1"/>
  <c r="BH41" i="1"/>
  <c r="BH42" i="1"/>
  <c r="BH43" i="1"/>
  <c r="BH44" i="1"/>
  <c r="BH45" i="1"/>
  <c r="BH46" i="1"/>
  <c r="BH47" i="1"/>
  <c r="BH48" i="1"/>
  <c r="BH49" i="1"/>
  <c r="BH50" i="1"/>
  <c r="BH51" i="1"/>
  <c r="BH52" i="1"/>
  <c r="BH53" i="1"/>
  <c r="BH54" i="1"/>
  <c r="BH55" i="1"/>
  <c r="BH56" i="1"/>
  <c r="BH57" i="1"/>
  <c r="BH58" i="1"/>
  <c r="BH59" i="1"/>
  <c r="BH60" i="1"/>
  <c r="BH61" i="1"/>
  <c r="BH62" i="1"/>
  <c r="BH63" i="1"/>
  <c r="BH64" i="1"/>
  <c r="BH65" i="1"/>
  <c r="BH66" i="1"/>
  <c r="BH67" i="1"/>
  <c r="BH68" i="1"/>
  <c r="BH69" i="1"/>
  <c r="BH70" i="1"/>
  <c r="BH71" i="1"/>
  <c r="BH72" i="1"/>
  <c r="BH73" i="1"/>
  <c r="BH74" i="1"/>
  <c r="BH75" i="1"/>
  <c r="BH76" i="1"/>
  <c r="BH77" i="1"/>
  <c r="BH78" i="1"/>
  <c r="BH79" i="1"/>
  <c r="BH80" i="1"/>
  <c r="BH81" i="1"/>
  <c r="BH82" i="1"/>
  <c r="BH83" i="1"/>
  <c r="BH84" i="1"/>
  <c r="BH85" i="1"/>
  <c r="BH86" i="1"/>
  <c r="BH87" i="1"/>
  <c r="BH88" i="1"/>
  <c r="BH89" i="1"/>
  <c r="BH90" i="1"/>
  <c r="BH91" i="1"/>
  <c r="BH92" i="1"/>
  <c r="BH93" i="1"/>
  <c r="BH94" i="1"/>
  <c r="BH95" i="1"/>
  <c r="BH96" i="1"/>
  <c r="BH97" i="1"/>
  <c r="BH98" i="1"/>
  <c r="BH99" i="1"/>
  <c r="BH100" i="1"/>
  <c r="BH101" i="1"/>
  <c r="BH102" i="1"/>
  <c r="BH103" i="1"/>
  <c r="BH104" i="1"/>
  <c r="BH105" i="1"/>
  <c r="BH106" i="1"/>
  <c r="BH107" i="1"/>
  <c r="BH108" i="1"/>
  <c r="BH109" i="1"/>
  <c r="BH110" i="1"/>
  <c r="BH111" i="1"/>
  <c r="BH112" i="1"/>
  <c r="BH113" i="1"/>
  <c r="BH114" i="1"/>
  <c r="BH115" i="1"/>
  <c r="BH116" i="1"/>
  <c r="BH117" i="1"/>
  <c r="BH118" i="1"/>
  <c r="BH119" i="1"/>
  <c r="BH120" i="1"/>
  <c r="BH121" i="1"/>
  <c r="BH122" i="1"/>
  <c r="BH123" i="1"/>
  <c r="BH124" i="1"/>
  <c r="BH125" i="1"/>
  <c r="BH126" i="1"/>
  <c r="BH127" i="1"/>
  <c r="BH128" i="1"/>
  <c r="BH129" i="1"/>
  <c r="BH130" i="1"/>
  <c r="BH131" i="1"/>
  <c r="BH132" i="1"/>
  <c r="BH133" i="1"/>
  <c r="BH134" i="1"/>
  <c r="BH135" i="1"/>
  <c r="BH136" i="1"/>
  <c r="BH137" i="1"/>
  <c r="BH138" i="1"/>
  <c r="BH139" i="1"/>
  <c r="BH140" i="1"/>
  <c r="BH141" i="1"/>
  <c r="BH142" i="1"/>
  <c r="BH143" i="1"/>
  <c r="BH144" i="1"/>
  <c r="BH145" i="1"/>
  <c r="BH146" i="1"/>
  <c r="BH147" i="1"/>
  <c r="BH148" i="1"/>
  <c r="BH149" i="1"/>
  <c r="BH150" i="1"/>
  <c r="BH151" i="1"/>
  <c r="BH152" i="1"/>
  <c r="BH153" i="1"/>
  <c r="BH154" i="1"/>
  <c r="BH155" i="1"/>
  <c r="BH156" i="1"/>
  <c r="BH157" i="1"/>
  <c r="BH158" i="1"/>
  <c r="BH159" i="1"/>
  <c r="BH160" i="1"/>
  <c r="BH161" i="1"/>
  <c r="BH162" i="1"/>
  <c r="BH163" i="1"/>
  <c r="BH164" i="1"/>
  <c r="BH165" i="1"/>
  <c r="BH166" i="1"/>
  <c r="BH167" i="1"/>
  <c r="BH168" i="1"/>
  <c r="BH169" i="1"/>
  <c r="BH170" i="1"/>
  <c r="BH171" i="1"/>
  <c r="BH172" i="1"/>
  <c r="BH173" i="1"/>
  <c r="BH174" i="1"/>
  <c r="BH175" i="1"/>
  <c r="BH176" i="1"/>
  <c r="BH177" i="1"/>
  <c r="BH178" i="1"/>
  <c r="BH179" i="1"/>
  <c r="BH180" i="1"/>
  <c r="BH181" i="1"/>
  <c r="BH182" i="1"/>
  <c r="BH183" i="1"/>
  <c r="BH184" i="1"/>
  <c r="BH185" i="1"/>
  <c r="BH186" i="1"/>
  <c r="BH187" i="1"/>
  <c r="BH188" i="1"/>
  <c r="BH189" i="1"/>
  <c r="BH190" i="1"/>
  <c r="BH191" i="1"/>
  <c r="BH192" i="1"/>
  <c r="BH193" i="1"/>
  <c r="BH194" i="1"/>
  <c r="BH195" i="1"/>
  <c r="BH196" i="1"/>
  <c r="BH197" i="1"/>
  <c r="BH198" i="1"/>
  <c r="BH199" i="1"/>
  <c r="BH200" i="1"/>
  <c r="BH201" i="1"/>
  <c r="BH202" i="1"/>
  <c r="BH203" i="1"/>
  <c r="BH204" i="1"/>
  <c r="BH205" i="1"/>
  <c r="BH206" i="1"/>
  <c r="BH207" i="1"/>
  <c r="BH208" i="1"/>
  <c r="BH209" i="1"/>
  <c r="BH210" i="1"/>
  <c r="BH211" i="1"/>
  <c r="BH212" i="1"/>
  <c r="BH213" i="1"/>
  <c r="BH214" i="1"/>
  <c r="BH215" i="1"/>
  <c r="BH216" i="1"/>
  <c r="BH217" i="1"/>
  <c r="BH218" i="1"/>
  <c r="BH219" i="1"/>
  <c r="BH220" i="1"/>
  <c r="BH221" i="1"/>
  <c r="BH222" i="1"/>
  <c r="BH223" i="1"/>
  <c r="BH224" i="1"/>
  <c r="BH225" i="1"/>
  <c r="BH226" i="1"/>
  <c r="BH227" i="1"/>
  <c r="BH228" i="1"/>
  <c r="BH229" i="1"/>
  <c r="BH230" i="1"/>
  <c r="BH231" i="1"/>
  <c r="BH232" i="1"/>
  <c r="BH233" i="1"/>
  <c r="BH234" i="1"/>
  <c r="BH235" i="1"/>
  <c r="BH236" i="1"/>
  <c r="BH237" i="1"/>
  <c r="BH238" i="1"/>
  <c r="BH239" i="1"/>
  <c r="BH240" i="1"/>
  <c r="BH241" i="1"/>
  <c r="BH242" i="1"/>
  <c r="BH243" i="1"/>
  <c r="BH244" i="1"/>
  <c r="BH245" i="1"/>
  <c r="BH246" i="1"/>
  <c r="BH247" i="1"/>
  <c r="BH248" i="1"/>
  <c r="BH249" i="1"/>
  <c r="BH250" i="1"/>
  <c r="BH251" i="1"/>
  <c r="BH252" i="1"/>
  <c r="BH253" i="1"/>
  <c r="BH254" i="1"/>
  <c r="BH255" i="1"/>
  <c r="BH256" i="1"/>
  <c r="BH257" i="1"/>
  <c r="BH258" i="1"/>
  <c r="BH259" i="1"/>
  <c r="BH260" i="1"/>
  <c r="BH261" i="1"/>
  <c r="BH262" i="1"/>
  <c r="BH263" i="1"/>
  <c r="BH264" i="1"/>
  <c r="BH265" i="1"/>
  <c r="BH266" i="1"/>
  <c r="BH267" i="1"/>
  <c r="BH268" i="1"/>
  <c r="BH269" i="1"/>
  <c r="BH270" i="1"/>
  <c r="BH271" i="1"/>
  <c r="BH272" i="1"/>
  <c r="BH273" i="1"/>
  <c r="BH274" i="1"/>
  <c r="BH275" i="1"/>
  <c r="BH276" i="1"/>
  <c r="BH277" i="1"/>
  <c r="BH278" i="1"/>
  <c r="BH279" i="1"/>
  <c r="BH280" i="1"/>
  <c r="BH281" i="1"/>
  <c r="BH282" i="1"/>
  <c r="BH283" i="1"/>
  <c r="BH284" i="1"/>
  <c r="BH285" i="1"/>
  <c r="BH286" i="1"/>
  <c r="BH287" i="1"/>
  <c r="BH288" i="1"/>
  <c r="BH289" i="1"/>
  <c r="BH290" i="1"/>
  <c r="BH291" i="1"/>
  <c r="BH292" i="1"/>
  <c r="BH293" i="1"/>
  <c r="BH294" i="1"/>
  <c r="BH295" i="1"/>
  <c r="BH296" i="1"/>
  <c r="BH297" i="1"/>
  <c r="BH298" i="1"/>
  <c r="BH299" i="1"/>
  <c r="BH300" i="1"/>
  <c r="BH301" i="1"/>
  <c r="BH302" i="1"/>
  <c r="BH303" i="1"/>
  <c r="BH304" i="1"/>
  <c r="BH305" i="1"/>
  <c r="BH306" i="1"/>
  <c r="BH307" i="1"/>
  <c r="BH308" i="1"/>
  <c r="BH309" i="1"/>
  <c r="BH310" i="1"/>
  <c r="BH311" i="1"/>
  <c r="BH312" i="1"/>
  <c r="BH313" i="1"/>
  <c r="BH314" i="1"/>
  <c r="BH315" i="1"/>
  <c r="BH316" i="1"/>
  <c r="BH317" i="1"/>
  <c r="BH318" i="1"/>
  <c r="BH319" i="1"/>
  <c r="BH320" i="1"/>
  <c r="BH321" i="1"/>
  <c r="BH322" i="1"/>
  <c r="BH323" i="1"/>
  <c r="BH324" i="1"/>
  <c r="BH325" i="1"/>
  <c r="BH326" i="1"/>
  <c r="BH327" i="1"/>
  <c r="BH328" i="1"/>
  <c r="BH329" i="1"/>
  <c r="BH330" i="1"/>
  <c r="BH331" i="1"/>
  <c r="BH332" i="1"/>
  <c r="BH333" i="1"/>
  <c r="BH334" i="1"/>
  <c r="BH335" i="1"/>
  <c r="BH336" i="1"/>
  <c r="BH337" i="1"/>
  <c r="BH338" i="1"/>
  <c r="BH339" i="1"/>
  <c r="BH340" i="1"/>
  <c r="BH341" i="1"/>
  <c r="BH342" i="1"/>
  <c r="BH343" i="1"/>
  <c r="BH344" i="1"/>
  <c r="BH345" i="1"/>
  <c r="BH346" i="1"/>
  <c r="BH347" i="1"/>
  <c r="BH348" i="1"/>
  <c r="BH349" i="1"/>
  <c r="BH350" i="1"/>
  <c r="BH351" i="1"/>
  <c r="BH352" i="1"/>
  <c r="BH353" i="1"/>
  <c r="BH354" i="1"/>
  <c r="BH355" i="1"/>
  <c r="BH356" i="1"/>
  <c r="BH357" i="1"/>
  <c r="BH358" i="1"/>
  <c r="BH359" i="1"/>
  <c r="BH360" i="1"/>
  <c r="BH361" i="1"/>
  <c r="BH362" i="1"/>
  <c r="BH363" i="1"/>
  <c r="BH364" i="1"/>
  <c r="BH365" i="1"/>
  <c r="BH366" i="1"/>
  <c r="BH367" i="1"/>
  <c r="BH368" i="1"/>
  <c r="BH369" i="1"/>
  <c r="BH370" i="1"/>
  <c r="BH371" i="1"/>
  <c r="BH372" i="1"/>
  <c r="BH373" i="1"/>
  <c r="BH374" i="1"/>
  <c r="BH375" i="1"/>
  <c r="BH376" i="1"/>
  <c r="BH377" i="1"/>
  <c r="BH378" i="1"/>
  <c r="BH379" i="1"/>
  <c r="BH380" i="1"/>
  <c r="BH381" i="1"/>
  <c r="BH382" i="1"/>
  <c r="BH383" i="1"/>
  <c r="BH384" i="1"/>
  <c r="BH385" i="1"/>
  <c r="BH386" i="1"/>
  <c r="BH387" i="1"/>
  <c r="BH388" i="1"/>
  <c r="BH389" i="1"/>
  <c r="BH390" i="1"/>
  <c r="BH391" i="1"/>
  <c r="BH392" i="1"/>
  <c r="BH393" i="1"/>
  <c r="BH394" i="1"/>
  <c r="BH395" i="1"/>
  <c r="BH396" i="1"/>
  <c r="BH397" i="1"/>
  <c r="BH398" i="1"/>
  <c r="BH399" i="1"/>
  <c r="BH400" i="1"/>
  <c r="BH401" i="1"/>
  <c r="BH402" i="1"/>
  <c r="BH403" i="1"/>
  <c r="BH404" i="1"/>
  <c r="BH405" i="1"/>
  <c r="BH406" i="1"/>
  <c r="BH407" i="1"/>
  <c r="BH408" i="1"/>
  <c r="BH409" i="1"/>
  <c r="BH410" i="1"/>
  <c r="BH411" i="1"/>
  <c r="BH412" i="1"/>
  <c r="BH413" i="1"/>
  <c r="BH414" i="1"/>
  <c r="BH415" i="1"/>
  <c r="BH416" i="1"/>
  <c r="BH417" i="1"/>
  <c r="BH418" i="1"/>
  <c r="BH419" i="1"/>
  <c r="BH420" i="1"/>
  <c r="BH421" i="1"/>
  <c r="BH422" i="1"/>
  <c r="BH423" i="1"/>
  <c r="BH424" i="1"/>
  <c r="BH425" i="1"/>
  <c r="BH426" i="1"/>
  <c r="BH427" i="1"/>
  <c r="BH428" i="1"/>
  <c r="BH429" i="1"/>
  <c r="BH430" i="1"/>
  <c r="BH431" i="1"/>
  <c r="BH432" i="1"/>
  <c r="BH433" i="1"/>
  <c r="BH434" i="1"/>
  <c r="BH435" i="1"/>
  <c r="BH436" i="1"/>
  <c r="BH437" i="1"/>
  <c r="BH438" i="1"/>
  <c r="BH439" i="1"/>
  <c r="BH440" i="1"/>
  <c r="BH441" i="1"/>
  <c r="BH442" i="1"/>
  <c r="BH443" i="1"/>
  <c r="BH444" i="1"/>
  <c r="BH445" i="1"/>
  <c r="BH446" i="1"/>
  <c r="BH447" i="1"/>
  <c r="BH448" i="1"/>
  <c r="BH449" i="1"/>
  <c r="BH450" i="1"/>
  <c r="BH451" i="1"/>
  <c r="BH452" i="1"/>
  <c r="BH453" i="1"/>
  <c r="BH454" i="1"/>
  <c r="BH455" i="1"/>
  <c r="BH456" i="1"/>
  <c r="BH457" i="1"/>
  <c r="BH458" i="1"/>
  <c r="BH459" i="1"/>
  <c r="BH460" i="1"/>
  <c r="BH461" i="1"/>
  <c r="BH462" i="1"/>
  <c r="BH463" i="1"/>
  <c r="BH464" i="1"/>
  <c r="BH465" i="1"/>
  <c r="BH466" i="1"/>
  <c r="BH467" i="1"/>
  <c r="BH468" i="1"/>
  <c r="BH469" i="1"/>
  <c r="BH470" i="1"/>
  <c r="BH471" i="1"/>
  <c r="BH472" i="1"/>
  <c r="BH473" i="1"/>
  <c r="BH474" i="1"/>
  <c r="BH475" i="1"/>
  <c r="BH476" i="1"/>
  <c r="BH477" i="1"/>
  <c r="BH478" i="1"/>
  <c r="BH479" i="1"/>
  <c r="BH480" i="1"/>
  <c r="BH481" i="1"/>
  <c r="BH482" i="1"/>
  <c r="BH483" i="1"/>
  <c r="BH484" i="1"/>
  <c r="BH485" i="1"/>
  <c r="BH486" i="1"/>
  <c r="BH487" i="1"/>
  <c r="BH488" i="1"/>
  <c r="BH489" i="1"/>
  <c r="BH490" i="1"/>
  <c r="BH491" i="1"/>
  <c r="BH492" i="1"/>
  <c r="BH493" i="1"/>
  <c r="BH494" i="1"/>
  <c r="BH495" i="1"/>
  <c r="BH496" i="1"/>
  <c r="BH497" i="1"/>
  <c r="BH498" i="1"/>
  <c r="BH499" i="1"/>
  <c r="BH500" i="1"/>
  <c r="BH501" i="1"/>
  <c r="BH502" i="1"/>
  <c r="BH503" i="1"/>
  <c r="BH504" i="1"/>
  <c r="BH505" i="1"/>
  <c r="BH506" i="1"/>
  <c r="BH507" i="1"/>
  <c r="BH508" i="1"/>
  <c r="BH509" i="1"/>
  <c r="BH510" i="1"/>
  <c r="BH511" i="1"/>
  <c r="BH512" i="1"/>
  <c r="BH513" i="1"/>
  <c r="BH514" i="1"/>
  <c r="BH515" i="1"/>
  <c r="BH516" i="1"/>
  <c r="BH517" i="1"/>
  <c r="BH518" i="1"/>
  <c r="BH519" i="1"/>
  <c r="BH520" i="1"/>
  <c r="BH521" i="1"/>
  <c r="BH522" i="1"/>
  <c r="BH523" i="1"/>
  <c r="BH524" i="1"/>
  <c r="BH525" i="1"/>
  <c r="BH526" i="1"/>
  <c r="BH527" i="1"/>
  <c r="BH528" i="1"/>
  <c r="BH529" i="1"/>
  <c r="BH530" i="1"/>
  <c r="BH531" i="1"/>
  <c r="BH532" i="1"/>
  <c r="BH533" i="1"/>
  <c r="BH534" i="1"/>
  <c r="BH535" i="1"/>
  <c r="BH536" i="1"/>
  <c r="BH537" i="1"/>
  <c r="BH538" i="1"/>
  <c r="BH539" i="1"/>
  <c r="BH540" i="1"/>
  <c r="BH541" i="1"/>
  <c r="BH542" i="1"/>
  <c r="BH543" i="1"/>
  <c r="BH544" i="1"/>
  <c r="BH545" i="1"/>
  <c r="BH546" i="1"/>
  <c r="BH547" i="1"/>
  <c r="BH2" i="1"/>
  <c r="BG3" i="1"/>
  <c r="BG4" i="1"/>
  <c r="BG5" i="1"/>
  <c r="BG6" i="1"/>
  <c r="BG7" i="1"/>
  <c r="BG8" i="1"/>
  <c r="BG9" i="1"/>
  <c r="BG10" i="1"/>
  <c r="BG11" i="1"/>
  <c r="BG12" i="1"/>
  <c r="BG13" i="1"/>
  <c r="BG14" i="1"/>
  <c r="BG15" i="1"/>
  <c r="BG16" i="1"/>
  <c r="BG17" i="1"/>
  <c r="BG18" i="1"/>
  <c r="BG19" i="1"/>
  <c r="BG20" i="1"/>
  <c r="BG21" i="1"/>
  <c r="BG22" i="1"/>
  <c r="BG23" i="1"/>
  <c r="BG24" i="1"/>
  <c r="BG25" i="1"/>
  <c r="BG26" i="1"/>
  <c r="BG27" i="1"/>
  <c r="BG28" i="1"/>
  <c r="BG29" i="1"/>
  <c r="BG30" i="1"/>
  <c r="BG31" i="1"/>
  <c r="BG32" i="1"/>
  <c r="BG33" i="1"/>
  <c r="BG34" i="1"/>
  <c r="BG35" i="1"/>
  <c r="BG36" i="1"/>
  <c r="BG37" i="1"/>
  <c r="BG38" i="1"/>
  <c r="BG39" i="1"/>
  <c r="BG40" i="1"/>
  <c r="BG41" i="1"/>
  <c r="BG42" i="1"/>
  <c r="BG43" i="1"/>
  <c r="BG44" i="1"/>
  <c r="BG45" i="1"/>
  <c r="BG46" i="1"/>
  <c r="BG47" i="1"/>
  <c r="BG48" i="1"/>
  <c r="BG49" i="1"/>
  <c r="BG50" i="1"/>
  <c r="BG51" i="1"/>
  <c r="BG52" i="1"/>
  <c r="BG53" i="1"/>
  <c r="BG54" i="1"/>
  <c r="BG55" i="1"/>
  <c r="BG56" i="1"/>
  <c r="BG57" i="1"/>
  <c r="BG58" i="1"/>
  <c r="BG59" i="1"/>
  <c r="BG60" i="1"/>
  <c r="BG61" i="1"/>
  <c r="BG62" i="1"/>
  <c r="BG63" i="1"/>
  <c r="BG64" i="1"/>
  <c r="BG65" i="1"/>
  <c r="BG66" i="1"/>
  <c r="BG67" i="1"/>
  <c r="BG68" i="1"/>
  <c r="BG69" i="1"/>
  <c r="BG70" i="1"/>
  <c r="BG71" i="1"/>
  <c r="BG72" i="1"/>
  <c r="BG73" i="1"/>
  <c r="BG74" i="1"/>
  <c r="BG75" i="1"/>
  <c r="BG76" i="1"/>
  <c r="BG77" i="1"/>
  <c r="BG78" i="1"/>
  <c r="BG79" i="1"/>
  <c r="BG80" i="1"/>
  <c r="BG81" i="1"/>
  <c r="BG82" i="1"/>
  <c r="BG83" i="1"/>
  <c r="BG84" i="1"/>
  <c r="BG85" i="1"/>
  <c r="BG86" i="1"/>
  <c r="BG87" i="1"/>
  <c r="BG88" i="1"/>
  <c r="BG89" i="1"/>
  <c r="BG90" i="1"/>
  <c r="BG91" i="1"/>
  <c r="BG92" i="1"/>
  <c r="BG93" i="1"/>
  <c r="BG94" i="1"/>
  <c r="BG95" i="1"/>
  <c r="BG96" i="1"/>
  <c r="BG97" i="1"/>
  <c r="BG98" i="1"/>
  <c r="BG99" i="1"/>
  <c r="BG100" i="1"/>
  <c r="BG101" i="1"/>
  <c r="BG102" i="1"/>
  <c r="BG103" i="1"/>
  <c r="BG104" i="1"/>
  <c r="BG105" i="1"/>
  <c r="BG106" i="1"/>
  <c r="BG107" i="1"/>
  <c r="BG108" i="1"/>
  <c r="BG109" i="1"/>
  <c r="BG110" i="1"/>
  <c r="BG111" i="1"/>
  <c r="BG112" i="1"/>
  <c r="BG113" i="1"/>
  <c r="BG114" i="1"/>
  <c r="BG115" i="1"/>
  <c r="BG116" i="1"/>
  <c r="BG117" i="1"/>
  <c r="BG118" i="1"/>
  <c r="BG119" i="1"/>
  <c r="BG120" i="1"/>
  <c r="BG121" i="1"/>
  <c r="BG122" i="1"/>
  <c r="BG123" i="1"/>
  <c r="BG124" i="1"/>
  <c r="BG125" i="1"/>
  <c r="BG126" i="1"/>
  <c r="BG127" i="1"/>
  <c r="BG128" i="1"/>
  <c r="BG129" i="1"/>
  <c r="BG130" i="1"/>
  <c r="BG131" i="1"/>
  <c r="BG132" i="1"/>
  <c r="BG133" i="1"/>
  <c r="BG134" i="1"/>
  <c r="BG135" i="1"/>
  <c r="BG136" i="1"/>
  <c r="BG137" i="1"/>
  <c r="BG138" i="1"/>
  <c r="BG139" i="1"/>
  <c r="BG140" i="1"/>
  <c r="BG141" i="1"/>
  <c r="BG142" i="1"/>
  <c r="BG143" i="1"/>
  <c r="BG144" i="1"/>
  <c r="BG145" i="1"/>
  <c r="BG146" i="1"/>
  <c r="BG147" i="1"/>
  <c r="BG148" i="1"/>
  <c r="BG149" i="1"/>
  <c r="BG150" i="1"/>
  <c r="BG151" i="1"/>
  <c r="BG152" i="1"/>
  <c r="BG153" i="1"/>
  <c r="BG154" i="1"/>
  <c r="BG155" i="1"/>
  <c r="BG156" i="1"/>
  <c r="BG157" i="1"/>
  <c r="BG158" i="1"/>
  <c r="BG159" i="1"/>
  <c r="BG160" i="1"/>
  <c r="BG161" i="1"/>
  <c r="BG162" i="1"/>
  <c r="BG163" i="1"/>
  <c r="BG164" i="1"/>
  <c r="BG165" i="1"/>
  <c r="BG166" i="1"/>
  <c r="BG167" i="1"/>
  <c r="BG168" i="1"/>
  <c r="BG169" i="1"/>
  <c r="BG170" i="1"/>
  <c r="BG171" i="1"/>
  <c r="BG172" i="1"/>
  <c r="BG173" i="1"/>
  <c r="BG174" i="1"/>
  <c r="BG175" i="1"/>
  <c r="BG176" i="1"/>
  <c r="BG177" i="1"/>
  <c r="BG178" i="1"/>
  <c r="BG179" i="1"/>
  <c r="BG180" i="1"/>
  <c r="BG181" i="1"/>
  <c r="BG182" i="1"/>
  <c r="BG183" i="1"/>
  <c r="BG184" i="1"/>
  <c r="BG185" i="1"/>
  <c r="BG186" i="1"/>
  <c r="BG187" i="1"/>
  <c r="BG188" i="1"/>
  <c r="BG189" i="1"/>
  <c r="BG190" i="1"/>
  <c r="BG191" i="1"/>
  <c r="BG192" i="1"/>
  <c r="BG193" i="1"/>
  <c r="BG194" i="1"/>
  <c r="BG195" i="1"/>
  <c r="BG196" i="1"/>
  <c r="BG197" i="1"/>
  <c r="BG198" i="1"/>
  <c r="BG199" i="1"/>
  <c r="BG200" i="1"/>
  <c r="BG201" i="1"/>
  <c r="BG202" i="1"/>
  <c r="BG203" i="1"/>
  <c r="BG204" i="1"/>
  <c r="BG205" i="1"/>
  <c r="BG206" i="1"/>
  <c r="BG207" i="1"/>
  <c r="BG208" i="1"/>
  <c r="BG209" i="1"/>
  <c r="BG210" i="1"/>
  <c r="BG211" i="1"/>
  <c r="BG212" i="1"/>
  <c r="BG213" i="1"/>
  <c r="BG214" i="1"/>
  <c r="BG215" i="1"/>
  <c r="BG216" i="1"/>
  <c r="BG217" i="1"/>
  <c r="BG218" i="1"/>
  <c r="BG219" i="1"/>
  <c r="BG220" i="1"/>
  <c r="BG221" i="1"/>
  <c r="BG222" i="1"/>
  <c r="BG223" i="1"/>
  <c r="BG224" i="1"/>
  <c r="BG225" i="1"/>
  <c r="BG226" i="1"/>
  <c r="BG227" i="1"/>
  <c r="BG228" i="1"/>
  <c r="BG229" i="1"/>
  <c r="BG230" i="1"/>
  <c r="BG231" i="1"/>
  <c r="BG232" i="1"/>
  <c r="BG233" i="1"/>
  <c r="BG234" i="1"/>
  <c r="BG235" i="1"/>
  <c r="BG236" i="1"/>
  <c r="BG237" i="1"/>
  <c r="BG238" i="1"/>
  <c r="BG239" i="1"/>
  <c r="BG240" i="1"/>
  <c r="BG241" i="1"/>
  <c r="BG242" i="1"/>
  <c r="BG243" i="1"/>
  <c r="BG244" i="1"/>
  <c r="BG245" i="1"/>
  <c r="BG246" i="1"/>
  <c r="BG247" i="1"/>
  <c r="BG248" i="1"/>
  <c r="BG249" i="1"/>
  <c r="BG250" i="1"/>
  <c r="BG251" i="1"/>
  <c r="BG252" i="1"/>
  <c r="BG253" i="1"/>
  <c r="BG254" i="1"/>
  <c r="BG255" i="1"/>
  <c r="BG256" i="1"/>
  <c r="BG257" i="1"/>
  <c r="BG258" i="1"/>
  <c r="BG259" i="1"/>
  <c r="BG260" i="1"/>
  <c r="BG261" i="1"/>
  <c r="BG262" i="1"/>
  <c r="BG263" i="1"/>
  <c r="BG264" i="1"/>
  <c r="BG265" i="1"/>
  <c r="BG266" i="1"/>
  <c r="BG267" i="1"/>
  <c r="BG268" i="1"/>
  <c r="BG269" i="1"/>
  <c r="BG270" i="1"/>
  <c r="BG271" i="1"/>
  <c r="BG272" i="1"/>
  <c r="BG273" i="1"/>
  <c r="BG274" i="1"/>
  <c r="BG275" i="1"/>
  <c r="BG276" i="1"/>
  <c r="BG277" i="1"/>
  <c r="BG278" i="1"/>
  <c r="BG279" i="1"/>
  <c r="BG280" i="1"/>
  <c r="BG281" i="1"/>
  <c r="BG282" i="1"/>
  <c r="BG283" i="1"/>
  <c r="BG284" i="1"/>
  <c r="BG285" i="1"/>
  <c r="BG286" i="1"/>
  <c r="BG287" i="1"/>
  <c r="BG288" i="1"/>
  <c r="BG289" i="1"/>
  <c r="BG290" i="1"/>
  <c r="BG291" i="1"/>
  <c r="BG292" i="1"/>
  <c r="BG293" i="1"/>
  <c r="BG294" i="1"/>
  <c r="BG295" i="1"/>
  <c r="BG296" i="1"/>
  <c r="BG297" i="1"/>
  <c r="BG298" i="1"/>
  <c r="BG299" i="1"/>
  <c r="BG300" i="1"/>
  <c r="BG301" i="1"/>
  <c r="BG302" i="1"/>
  <c r="BG303" i="1"/>
  <c r="BG304" i="1"/>
  <c r="BG305" i="1"/>
  <c r="BG306" i="1"/>
  <c r="BG307" i="1"/>
  <c r="BG308" i="1"/>
  <c r="BG309" i="1"/>
  <c r="BG310" i="1"/>
  <c r="BG311" i="1"/>
  <c r="BG312" i="1"/>
  <c r="BG313" i="1"/>
  <c r="BG314" i="1"/>
  <c r="BG315" i="1"/>
  <c r="BG316" i="1"/>
  <c r="BG317" i="1"/>
  <c r="BG318" i="1"/>
  <c r="BG319" i="1"/>
  <c r="BG320" i="1"/>
  <c r="BG321" i="1"/>
  <c r="BG322" i="1"/>
  <c r="BG323" i="1"/>
  <c r="BG324" i="1"/>
  <c r="BG325" i="1"/>
  <c r="BG326" i="1"/>
  <c r="BG327" i="1"/>
  <c r="BG328" i="1"/>
  <c r="BG329" i="1"/>
  <c r="BG330" i="1"/>
  <c r="BG331" i="1"/>
  <c r="BG332" i="1"/>
  <c r="BG333" i="1"/>
  <c r="BG334" i="1"/>
  <c r="BG335" i="1"/>
  <c r="BG336" i="1"/>
  <c r="BG337" i="1"/>
  <c r="BG338" i="1"/>
  <c r="BG339" i="1"/>
  <c r="BG340" i="1"/>
  <c r="BG341" i="1"/>
  <c r="BG342" i="1"/>
  <c r="BG343" i="1"/>
  <c r="BG344" i="1"/>
  <c r="BG345" i="1"/>
  <c r="BG346" i="1"/>
  <c r="BG347" i="1"/>
  <c r="BG348" i="1"/>
  <c r="BG349" i="1"/>
  <c r="BG350" i="1"/>
  <c r="BG351" i="1"/>
  <c r="BG352" i="1"/>
  <c r="BG353" i="1"/>
  <c r="BG354" i="1"/>
  <c r="BG355" i="1"/>
  <c r="BG356" i="1"/>
  <c r="BG357" i="1"/>
  <c r="BG358" i="1"/>
  <c r="BG359" i="1"/>
  <c r="BG360" i="1"/>
  <c r="BG361" i="1"/>
  <c r="BG362" i="1"/>
  <c r="BG363" i="1"/>
  <c r="BG364" i="1"/>
  <c r="BG365" i="1"/>
  <c r="BG366" i="1"/>
  <c r="BG367" i="1"/>
  <c r="BG368" i="1"/>
  <c r="BG369" i="1"/>
  <c r="BG370" i="1"/>
  <c r="BG371" i="1"/>
  <c r="BG372" i="1"/>
  <c r="BG373" i="1"/>
  <c r="BG374" i="1"/>
  <c r="BG375" i="1"/>
  <c r="BG376" i="1"/>
  <c r="BG377" i="1"/>
  <c r="BG378" i="1"/>
  <c r="BG379" i="1"/>
  <c r="BG380" i="1"/>
  <c r="BG381" i="1"/>
  <c r="BG382" i="1"/>
  <c r="BG383" i="1"/>
  <c r="BG384" i="1"/>
  <c r="BG385" i="1"/>
  <c r="BG386" i="1"/>
  <c r="BG387" i="1"/>
  <c r="BG388" i="1"/>
  <c r="BG389" i="1"/>
  <c r="BG390" i="1"/>
  <c r="BG391" i="1"/>
  <c r="BG392" i="1"/>
  <c r="BG393" i="1"/>
  <c r="BG394" i="1"/>
  <c r="BG395" i="1"/>
  <c r="BG396" i="1"/>
  <c r="BG397" i="1"/>
  <c r="BG398" i="1"/>
  <c r="BG399" i="1"/>
  <c r="BG400" i="1"/>
  <c r="BG401" i="1"/>
  <c r="BG402" i="1"/>
  <c r="BG403" i="1"/>
  <c r="BG404" i="1"/>
  <c r="BG405" i="1"/>
  <c r="BG406" i="1"/>
  <c r="BG407" i="1"/>
  <c r="BG408" i="1"/>
  <c r="BG409" i="1"/>
  <c r="BG410" i="1"/>
  <c r="BG411" i="1"/>
  <c r="BG412" i="1"/>
  <c r="BG413" i="1"/>
  <c r="BG414" i="1"/>
  <c r="BG415" i="1"/>
  <c r="BG416" i="1"/>
  <c r="BG417" i="1"/>
  <c r="BG418" i="1"/>
  <c r="BG419" i="1"/>
  <c r="BG420" i="1"/>
  <c r="BG421" i="1"/>
  <c r="BG422" i="1"/>
  <c r="BG423" i="1"/>
  <c r="BG424" i="1"/>
  <c r="BG425" i="1"/>
  <c r="BG426" i="1"/>
  <c r="BG427" i="1"/>
  <c r="BG428" i="1"/>
  <c r="BG429" i="1"/>
  <c r="BG430" i="1"/>
  <c r="BG431" i="1"/>
  <c r="BG432" i="1"/>
  <c r="BG433" i="1"/>
  <c r="BG434" i="1"/>
  <c r="BG435" i="1"/>
  <c r="BG436" i="1"/>
  <c r="BG437" i="1"/>
  <c r="BG438" i="1"/>
  <c r="BG439" i="1"/>
  <c r="BG440" i="1"/>
  <c r="BG441" i="1"/>
  <c r="BG442" i="1"/>
  <c r="BG443" i="1"/>
  <c r="BG444" i="1"/>
  <c r="BG445" i="1"/>
  <c r="BG446" i="1"/>
  <c r="BG447" i="1"/>
  <c r="BG448" i="1"/>
  <c r="BG449" i="1"/>
  <c r="BG450" i="1"/>
  <c r="BG451" i="1"/>
  <c r="BG452" i="1"/>
  <c r="BG453" i="1"/>
  <c r="BG454" i="1"/>
  <c r="BG455" i="1"/>
  <c r="BG456" i="1"/>
  <c r="BG457" i="1"/>
  <c r="BG458" i="1"/>
  <c r="BG459" i="1"/>
  <c r="BG460" i="1"/>
  <c r="BG461" i="1"/>
  <c r="BG462" i="1"/>
  <c r="BG463" i="1"/>
  <c r="BG464" i="1"/>
  <c r="BG465" i="1"/>
  <c r="BG466" i="1"/>
  <c r="BG467" i="1"/>
  <c r="BG468" i="1"/>
  <c r="BG469" i="1"/>
  <c r="BG470" i="1"/>
  <c r="BG471" i="1"/>
  <c r="BG472" i="1"/>
  <c r="BG473" i="1"/>
  <c r="BG474" i="1"/>
  <c r="BG475" i="1"/>
  <c r="BG476" i="1"/>
  <c r="BG477" i="1"/>
  <c r="BG478" i="1"/>
  <c r="BG479" i="1"/>
  <c r="BG480" i="1"/>
  <c r="BG481" i="1"/>
  <c r="BG482" i="1"/>
  <c r="BG483" i="1"/>
  <c r="BG484" i="1"/>
  <c r="BG485" i="1"/>
  <c r="BG486" i="1"/>
  <c r="BG487" i="1"/>
  <c r="BG488" i="1"/>
  <c r="BG489" i="1"/>
  <c r="BG490" i="1"/>
  <c r="BG491" i="1"/>
  <c r="BG492" i="1"/>
  <c r="BG493" i="1"/>
  <c r="BG494" i="1"/>
  <c r="BG495" i="1"/>
  <c r="BG496" i="1"/>
  <c r="BG497" i="1"/>
  <c r="BG498" i="1"/>
  <c r="BG499" i="1"/>
  <c r="BG500" i="1"/>
  <c r="BG501" i="1"/>
  <c r="BG502" i="1"/>
  <c r="BG503" i="1"/>
  <c r="BG504" i="1"/>
  <c r="BG505" i="1"/>
  <c r="BG506" i="1"/>
  <c r="BG507" i="1"/>
  <c r="BG508" i="1"/>
  <c r="BG509" i="1"/>
  <c r="BG510" i="1"/>
  <c r="BG511" i="1"/>
  <c r="BG512" i="1"/>
  <c r="BG513" i="1"/>
  <c r="BG514" i="1"/>
  <c r="BG515" i="1"/>
  <c r="BG516" i="1"/>
  <c r="BG517" i="1"/>
  <c r="BG518" i="1"/>
  <c r="BG519" i="1"/>
  <c r="BG520" i="1"/>
  <c r="BG521" i="1"/>
  <c r="BG522" i="1"/>
  <c r="BG523" i="1"/>
  <c r="BG524" i="1"/>
  <c r="BG525" i="1"/>
  <c r="BG526" i="1"/>
  <c r="BG527" i="1"/>
  <c r="BG528" i="1"/>
  <c r="BG529" i="1"/>
  <c r="BG530" i="1"/>
  <c r="BG531" i="1"/>
  <c r="BG532" i="1"/>
  <c r="BG533" i="1"/>
  <c r="BG534" i="1"/>
  <c r="BG535" i="1"/>
  <c r="BG536" i="1"/>
  <c r="BG537" i="1"/>
  <c r="BG538" i="1"/>
  <c r="BG539" i="1"/>
  <c r="BG540" i="1"/>
  <c r="BG541" i="1"/>
  <c r="BG542" i="1"/>
  <c r="BG543" i="1"/>
  <c r="BG544" i="1"/>
  <c r="BG545" i="1"/>
  <c r="BG546" i="1"/>
  <c r="BG547" i="1"/>
  <c r="BG2" i="1"/>
  <c r="BE3" i="1"/>
  <c r="BE4" i="1"/>
  <c r="BE5" i="1"/>
  <c r="BE6" i="1"/>
  <c r="BE7" i="1"/>
  <c r="BE8" i="1"/>
  <c r="BE9" i="1"/>
  <c r="BE10" i="1"/>
  <c r="BE11" i="1"/>
  <c r="BE12" i="1"/>
  <c r="BE13" i="1"/>
  <c r="BE14" i="1"/>
  <c r="BE15" i="1"/>
  <c r="BE16" i="1"/>
  <c r="BE17" i="1"/>
  <c r="BE18" i="1"/>
  <c r="BE19" i="1"/>
  <c r="BE20" i="1"/>
  <c r="BE21" i="1"/>
  <c r="BE22" i="1"/>
  <c r="BE23" i="1"/>
  <c r="BE24" i="1"/>
  <c r="BE25" i="1"/>
  <c r="BE26" i="1"/>
  <c r="BE27" i="1"/>
  <c r="BE28" i="1"/>
  <c r="BE29" i="1"/>
  <c r="BE30" i="1"/>
  <c r="BE31" i="1"/>
  <c r="BE32" i="1"/>
  <c r="BE33" i="1"/>
  <c r="BE34" i="1"/>
  <c r="BE35" i="1"/>
  <c r="BE36" i="1"/>
  <c r="BE37" i="1"/>
  <c r="BE38" i="1"/>
  <c r="BE39" i="1"/>
  <c r="BE40" i="1"/>
  <c r="BE41" i="1"/>
  <c r="BE42" i="1"/>
  <c r="BE43" i="1"/>
  <c r="BE44" i="1"/>
  <c r="BE45" i="1"/>
  <c r="BE46" i="1"/>
  <c r="BE47" i="1"/>
  <c r="BE48" i="1"/>
  <c r="BE49" i="1"/>
  <c r="BE50" i="1"/>
  <c r="BE51" i="1"/>
  <c r="BE52" i="1"/>
  <c r="BE53" i="1"/>
  <c r="BE54" i="1"/>
  <c r="BE55" i="1"/>
  <c r="BE56" i="1"/>
  <c r="BE57" i="1"/>
  <c r="BE58" i="1"/>
  <c r="BE59" i="1"/>
  <c r="BE60" i="1"/>
  <c r="BE61" i="1"/>
  <c r="BE62" i="1"/>
  <c r="BE63" i="1"/>
  <c r="BE64" i="1"/>
  <c r="BE65" i="1"/>
  <c r="BE66" i="1"/>
  <c r="BE67" i="1"/>
  <c r="BE68" i="1"/>
  <c r="BE69" i="1"/>
  <c r="BE70" i="1"/>
  <c r="BE71" i="1"/>
  <c r="BE72" i="1"/>
  <c r="BE73" i="1"/>
  <c r="BE74" i="1"/>
  <c r="BE75" i="1"/>
  <c r="BE76" i="1"/>
  <c r="BE77" i="1"/>
  <c r="BE78" i="1"/>
  <c r="BE79" i="1"/>
  <c r="BE80" i="1"/>
  <c r="BE81" i="1"/>
  <c r="BE82" i="1"/>
  <c r="BE83" i="1"/>
  <c r="BE84" i="1"/>
  <c r="BE85" i="1"/>
  <c r="BE86" i="1"/>
  <c r="BE87" i="1"/>
  <c r="BE88" i="1"/>
  <c r="BE89" i="1"/>
  <c r="BE90" i="1"/>
  <c r="BE91" i="1"/>
  <c r="BE92" i="1"/>
  <c r="BE93" i="1"/>
  <c r="BE94" i="1"/>
  <c r="BE95" i="1"/>
  <c r="BE96" i="1"/>
  <c r="BE97" i="1"/>
  <c r="BE98" i="1"/>
  <c r="BE99" i="1"/>
  <c r="BE100" i="1"/>
  <c r="BE101" i="1"/>
  <c r="BE102" i="1"/>
  <c r="BE103" i="1"/>
  <c r="BE104" i="1"/>
  <c r="BE105" i="1"/>
  <c r="BE106" i="1"/>
  <c r="BE107" i="1"/>
  <c r="BE108" i="1"/>
  <c r="BE109" i="1"/>
  <c r="BE110" i="1"/>
  <c r="BE111" i="1"/>
  <c r="BE112" i="1"/>
  <c r="BE113" i="1"/>
  <c r="BE114" i="1"/>
  <c r="BE115" i="1"/>
  <c r="BE116" i="1"/>
  <c r="BE117" i="1"/>
  <c r="BE118" i="1"/>
  <c r="BE119" i="1"/>
  <c r="BE120" i="1"/>
  <c r="BE121" i="1"/>
  <c r="BE122" i="1"/>
  <c r="BE123" i="1"/>
  <c r="BE124" i="1"/>
  <c r="BE125" i="1"/>
  <c r="BE126" i="1"/>
  <c r="BE127" i="1"/>
  <c r="BE128" i="1"/>
  <c r="BE129" i="1"/>
  <c r="BE130" i="1"/>
  <c r="BE131" i="1"/>
  <c r="BE132" i="1"/>
  <c r="BE133" i="1"/>
  <c r="BE134" i="1"/>
  <c r="BE135" i="1"/>
  <c r="BE136" i="1"/>
  <c r="BE137" i="1"/>
  <c r="BE138" i="1"/>
  <c r="BE139" i="1"/>
  <c r="BE140" i="1"/>
  <c r="BE141" i="1"/>
  <c r="BE142" i="1"/>
  <c r="BE143" i="1"/>
  <c r="BE144" i="1"/>
  <c r="BE145" i="1"/>
  <c r="BE146" i="1"/>
  <c r="BE147" i="1"/>
  <c r="BE148" i="1"/>
  <c r="BE149" i="1"/>
  <c r="BE150" i="1"/>
  <c r="BE151" i="1"/>
  <c r="BE152" i="1"/>
  <c r="BE153" i="1"/>
  <c r="BE154" i="1"/>
  <c r="BE155" i="1"/>
  <c r="BE156" i="1"/>
  <c r="BE157" i="1"/>
  <c r="BE158" i="1"/>
  <c r="BE159" i="1"/>
  <c r="BE160" i="1"/>
  <c r="BE161" i="1"/>
  <c r="BE162" i="1"/>
  <c r="BE163" i="1"/>
  <c r="BE164" i="1"/>
  <c r="BE165" i="1"/>
  <c r="BE166" i="1"/>
  <c r="BE167" i="1"/>
  <c r="BE168" i="1"/>
  <c r="BE169" i="1"/>
  <c r="BE170" i="1"/>
  <c r="BE171" i="1"/>
  <c r="BE172" i="1"/>
  <c r="BE173" i="1"/>
  <c r="BE174" i="1"/>
  <c r="BE175" i="1"/>
  <c r="BE176" i="1"/>
  <c r="BE177" i="1"/>
  <c r="BE178" i="1"/>
  <c r="BE179" i="1"/>
  <c r="BE180" i="1"/>
  <c r="BE181" i="1"/>
  <c r="BE182" i="1"/>
  <c r="BE183" i="1"/>
  <c r="BE184" i="1"/>
  <c r="BE185" i="1"/>
  <c r="BE186" i="1"/>
  <c r="BE187" i="1"/>
  <c r="BE188" i="1"/>
  <c r="BE189" i="1"/>
  <c r="BE190" i="1"/>
  <c r="BE191" i="1"/>
  <c r="BE192" i="1"/>
  <c r="BE193" i="1"/>
  <c r="BE194" i="1"/>
  <c r="BE195" i="1"/>
  <c r="BE196" i="1"/>
  <c r="BE197" i="1"/>
  <c r="BE198" i="1"/>
  <c r="BE199" i="1"/>
  <c r="BE200" i="1"/>
  <c r="BE201" i="1"/>
  <c r="BE202" i="1"/>
  <c r="BE203" i="1"/>
  <c r="BE204" i="1"/>
  <c r="BE205" i="1"/>
  <c r="BE206" i="1"/>
  <c r="BE207" i="1"/>
  <c r="BE208" i="1"/>
  <c r="BE209" i="1"/>
  <c r="BE210" i="1"/>
  <c r="BE211" i="1"/>
  <c r="BE212" i="1"/>
  <c r="BE213" i="1"/>
  <c r="BE214" i="1"/>
  <c r="BE215" i="1"/>
  <c r="BE216" i="1"/>
  <c r="BE217" i="1"/>
  <c r="BE218" i="1"/>
  <c r="BE219" i="1"/>
  <c r="BE220" i="1"/>
  <c r="BE221" i="1"/>
  <c r="BE222" i="1"/>
  <c r="BE223" i="1"/>
  <c r="BE224" i="1"/>
  <c r="BE225" i="1"/>
  <c r="BE226" i="1"/>
  <c r="BE227" i="1"/>
  <c r="BE228" i="1"/>
  <c r="BE229" i="1"/>
  <c r="BE230" i="1"/>
  <c r="BE231" i="1"/>
  <c r="BE232" i="1"/>
  <c r="BE233" i="1"/>
  <c r="BE234" i="1"/>
  <c r="BE235" i="1"/>
  <c r="BE236" i="1"/>
  <c r="BE237" i="1"/>
  <c r="BE238" i="1"/>
  <c r="BE239" i="1"/>
  <c r="BE240" i="1"/>
  <c r="BE241" i="1"/>
  <c r="BE242" i="1"/>
  <c r="BE243" i="1"/>
  <c r="BE244" i="1"/>
  <c r="BE245" i="1"/>
  <c r="BE246" i="1"/>
  <c r="BE247" i="1"/>
  <c r="BE248" i="1"/>
  <c r="BE249" i="1"/>
  <c r="BE250" i="1"/>
  <c r="BE251" i="1"/>
  <c r="BE252" i="1"/>
  <c r="BE253" i="1"/>
  <c r="BE254" i="1"/>
  <c r="BE255" i="1"/>
  <c r="BE256" i="1"/>
  <c r="BE257" i="1"/>
  <c r="BE258" i="1"/>
  <c r="BE259" i="1"/>
  <c r="BE260" i="1"/>
  <c r="BE261" i="1"/>
  <c r="BE262" i="1"/>
  <c r="BE263" i="1"/>
  <c r="BE264" i="1"/>
  <c r="BE265" i="1"/>
  <c r="BE266" i="1"/>
  <c r="BE267" i="1"/>
  <c r="BE268" i="1"/>
  <c r="BE269" i="1"/>
  <c r="BE270" i="1"/>
  <c r="BE271" i="1"/>
  <c r="BE272" i="1"/>
  <c r="BE273" i="1"/>
  <c r="BE274" i="1"/>
  <c r="BE275" i="1"/>
  <c r="BE276" i="1"/>
  <c r="BE277" i="1"/>
  <c r="BE278" i="1"/>
  <c r="BE279" i="1"/>
  <c r="BE280" i="1"/>
  <c r="BE281" i="1"/>
  <c r="BE282" i="1"/>
  <c r="BE283" i="1"/>
  <c r="BE284" i="1"/>
  <c r="BE285" i="1"/>
  <c r="BE286" i="1"/>
  <c r="BE287" i="1"/>
  <c r="BE288" i="1"/>
  <c r="BE289" i="1"/>
  <c r="BE290" i="1"/>
  <c r="BE291" i="1"/>
  <c r="BE292" i="1"/>
  <c r="BE293" i="1"/>
  <c r="BE294" i="1"/>
  <c r="BE295" i="1"/>
  <c r="BE296" i="1"/>
  <c r="BE297" i="1"/>
  <c r="BE298" i="1"/>
  <c r="BE299" i="1"/>
  <c r="BE300" i="1"/>
  <c r="BE301" i="1"/>
  <c r="BE302" i="1"/>
  <c r="BE303" i="1"/>
  <c r="BE304" i="1"/>
  <c r="BE305" i="1"/>
  <c r="BE306" i="1"/>
  <c r="BE307" i="1"/>
  <c r="BE308" i="1"/>
  <c r="BE309" i="1"/>
  <c r="BE310" i="1"/>
  <c r="BE311" i="1"/>
  <c r="BE312" i="1"/>
  <c r="BE313" i="1"/>
  <c r="BE314" i="1"/>
  <c r="BE315" i="1"/>
  <c r="BE316" i="1"/>
  <c r="BE317" i="1"/>
  <c r="BE318" i="1"/>
  <c r="BE319" i="1"/>
  <c r="BE320" i="1"/>
  <c r="BE321" i="1"/>
  <c r="BE322" i="1"/>
  <c r="BE323" i="1"/>
  <c r="BE324" i="1"/>
  <c r="BE325" i="1"/>
  <c r="BE326" i="1"/>
  <c r="BE327" i="1"/>
  <c r="BE328" i="1"/>
  <c r="BE329" i="1"/>
  <c r="BE330" i="1"/>
  <c r="BE331" i="1"/>
  <c r="BE332" i="1"/>
  <c r="BE333" i="1"/>
  <c r="BE334" i="1"/>
  <c r="BE335" i="1"/>
  <c r="BE336" i="1"/>
  <c r="BE337" i="1"/>
  <c r="BE338" i="1"/>
  <c r="BE339" i="1"/>
  <c r="BE340" i="1"/>
  <c r="BE341" i="1"/>
  <c r="BE342" i="1"/>
  <c r="BE343" i="1"/>
  <c r="BE344" i="1"/>
  <c r="BE345" i="1"/>
  <c r="BE346" i="1"/>
  <c r="BE347" i="1"/>
  <c r="BE348" i="1"/>
  <c r="BE349" i="1"/>
  <c r="BE350" i="1"/>
  <c r="BE351" i="1"/>
  <c r="BE352" i="1"/>
  <c r="BE353" i="1"/>
  <c r="BE354" i="1"/>
  <c r="BE355" i="1"/>
  <c r="BE356" i="1"/>
  <c r="BE357" i="1"/>
  <c r="BE358" i="1"/>
  <c r="BE359" i="1"/>
  <c r="BE360" i="1"/>
  <c r="BE361" i="1"/>
  <c r="BE362" i="1"/>
  <c r="BE363" i="1"/>
  <c r="BE364" i="1"/>
  <c r="BE365" i="1"/>
  <c r="BE366" i="1"/>
  <c r="BE367" i="1"/>
  <c r="BE368" i="1"/>
  <c r="BE369" i="1"/>
  <c r="BE370" i="1"/>
  <c r="BE371" i="1"/>
  <c r="BE372" i="1"/>
  <c r="BE373" i="1"/>
  <c r="BE374" i="1"/>
  <c r="BE375" i="1"/>
  <c r="BE376" i="1"/>
  <c r="BE377" i="1"/>
  <c r="BE378" i="1"/>
  <c r="BE379" i="1"/>
  <c r="BE380" i="1"/>
  <c r="BE381" i="1"/>
  <c r="BE382" i="1"/>
  <c r="BE383" i="1"/>
  <c r="BE384" i="1"/>
  <c r="BE385" i="1"/>
  <c r="BE386" i="1"/>
  <c r="BE387" i="1"/>
  <c r="BE388" i="1"/>
  <c r="BE389" i="1"/>
  <c r="BE390" i="1"/>
  <c r="BE391" i="1"/>
  <c r="BE392" i="1"/>
  <c r="BE393" i="1"/>
  <c r="BE394" i="1"/>
  <c r="BE395" i="1"/>
  <c r="BE396" i="1"/>
  <c r="BE397" i="1"/>
  <c r="BE398" i="1"/>
  <c r="BE399" i="1"/>
  <c r="BE400" i="1"/>
  <c r="BE401" i="1"/>
  <c r="BE402" i="1"/>
  <c r="BE403" i="1"/>
  <c r="BE404" i="1"/>
  <c r="BE405" i="1"/>
  <c r="BE406" i="1"/>
  <c r="BE407" i="1"/>
  <c r="BE408" i="1"/>
  <c r="BE409" i="1"/>
  <c r="BE410" i="1"/>
  <c r="BE411" i="1"/>
  <c r="BE412" i="1"/>
  <c r="BE413" i="1"/>
  <c r="BE414" i="1"/>
  <c r="BE415" i="1"/>
  <c r="BE416" i="1"/>
  <c r="BE417" i="1"/>
  <c r="BE418" i="1"/>
  <c r="BE419" i="1"/>
  <c r="BE420" i="1"/>
  <c r="BE421" i="1"/>
  <c r="BE422" i="1"/>
  <c r="BE423" i="1"/>
  <c r="BE424" i="1"/>
  <c r="BE425" i="1"/>
  <c r="BE426" i="1"/>
  <c r="BE427" i="1"/>
  <c r="BE428" i="1"/>
  <c r="BE429" i="1"/>
  <c r="BE430" i="1"/>
  <c r="BE431" i="1"/>
  <c r="BE432" i="1"/>
  <c r="BE433" i="1"/>
  <c r="BE434" i="1"/>
  <c r="BE435" i="1"/>
  <c r="BE436" i="1"/>
  <c r="BE437" i="1"/>
  <c r="BE438" i="1"/>
  <c r="BE439" i="1"/>
  <c r="BE440" i="1"/>
  <c r="BE441" i="1"/>
  <c r="BE442" i="1"/>
  <c r="BE443" i="1"/>
  <c r="BE444" i="1"/>
  <c r="BE445" i="1"/>
  <c r="BE446" i="1"/>
  <c r="BE447" i="1"/>
  <c r="BE448" i="1"/>
  <c r="BE449" i="1"/>
  <c r="BE450" i="1"/>
  <c r="BE451" i="1"/>
  <c r="BE452" i="1"/>
  <c r="BE453" i="1"/>
  <c r="BE454" i="1"/>
  <c r="BE455" i="1"/>
  <c r="BE456" i="1"/>
  <c r="BE457" i="1"/>
  <c r="BE458" i="1"/>
  <c r="BE459" i="1"/>
  <c r="BE460" i="1"/>
  <c r="BE461" i="1"/>
  <c r="BE462" i="1"/>
  <c r="BE463" i="1"/>
  <c r="BE464" i="1"/>
  <c r="BE465" i="1"/>
  <c r="BE466" i="1"/>
  <c r="BE467" i="1"/>
  <c r="BE468" i="1"/>
  <c r="BE469" i="1"/>
  <c r="BE470" i="1"/>
  <c r="BE471" i="1"/>
  <c r="BE472" i="1"/>
  <c r="BE473" i="1"/>
  <c r="BE474" i="1"/>
  <c r="BE475" i="1"/>
  <c r="BE476" i="1"/>
  <c r="BE477" i="1"/>
  <c r="BE478" i="1"/>
  <c r="BE479" i="1"/>
  <c r="BE480" i="1"/>
  <c r="BE481" i="1"/>
  <c r="BE482" i="1"/>
  <c r="BE483" i="1"/>
  <c r="BE484" i="1"/>
  <c r="BE485" i="1"/>
  <c r="BE486" i="1"/>
  <c r="BE487" i="1"/>
  <c r="BE488" i="1"/>
  <c r="BE489" i="1"/>
  <c r="BE490" i="1"/>
  <c r="BE491" i="1"/>
  <c r="BE492" i="1"/>
  <c r="BE493" i="1"/>
  <c r="BE494" i="1"/>
  <c r="BE495" i="1"/>
  <c r="BE496" i="1"/>
  <c r="BE497" i="1"/>
  <c r="BE498" i="1"/>
  <c r="BE499" i="1"/>
  <c r="BE500" i="1"/>
  <c r="BE501" i="1"/>
  <c r="BE502" i="1"/>
  <c r="BE503" i="1"/>
  <c r="BE504" i="1"/>
  <c r="BE505" i="1"/>
  <c r="BE506" i="1"/>
  <c r="BE507" i="1"/>
  <c r="BE508" i="1"/>
  <c r="BE509" i="1"/>
  <c r="BE510" i="1"/>
  <c r="BE511" i="1"/>
  <c r="BE512" i="1"/>
  <c r="BE513" i="1"/>
  <c r="BE514" i="1"/>
  <c r="BE515" i="1"/>
  <c r="BE516" i="1"/>
  <c r="BE517" i="1"/>
  <c r="BE518" i="1"/>
  <c r="BE519" i="1"/>
  <c r="BE520" i="1"/>
  <c r="BE521" i="1"/>
  <c r="BE522" i="1"/>
  <c r="BE523" i="1"/>
  <c r="BE524" i="1"/>
  <c r="BE525" i="1"/>
  <c r="BE526" i="1"/>
  <c r="BE527" i="1"/>
  <c r="BE528" i="1"/>
  <c r="BE529" i="1"/>
  <c r="BE530" i="1"/>
  <c r="BE531" i="1"/>
  <c r="BE532" i="1"/>
  <c r="BE533" i="1"/>
  <c r="BE534" i="1"/>
  <c r="BE535" i="1"/>
  <c r="BE536" i="1"/>
  <c r="BE537" i="1"/>
  <c r="BE538" i="1"/>
  <c r="BE539" i="1"/>
  <c r="BE540" i="1"/>
  <c r="BE541" i="1"/>
  <c r="BE542" i="1"/>
  <c r="BE543" i="1"/>
  <c r="BE544" i="1"/>
  <c r="BE545" i="1"/>
  <c r="BE546" i="1"/>
  <c r="BE547" i="1"/>
  <c r="BD3" i="1"/>
  <c r="BD4" i="1"/>
  <c r="BD5" i="1"/>
  <c r="BD6" i="1"/>
  <c r="BD7" i="1"/>
  <c r="BD8" i="1"/>
  <c r="BD9" i="1"/>
  <c r="BD10" i="1"/>
  <c r="BD11" i="1"/>
  <c r="BD12" i="1"/>
  <c r="BD13" i="1"/>
  <c r="BD14" i="1"/>
  <c r="BD15" i="1"/>
  <c r="BD16" i="1"/>
  <c r="BD17" i="1"/>
  <c r="BD18" i="1"/>
  <c r="BD19" i="1"/>
  <c r="BD20" i="1"/>
  <c r="BD21" i="1"/>
  <c r="BD22" i="1"/>
  <c r="BD23" i="1"/>
  <c r="BD24" i="1"/>
  <c r="BD25" i="1"/>
  <c r="BD26" i="1"/>
  <c r="BD27" i="1"/>
  <c r="BD28" i="1"/>
  <c r="BD29" i="1"/>
  <c r="BD30" i="1"/>
  <c r="BD31" i="1"/>
  <c r="BD32" i="1"/>
  <c r="BD33" i="1"/>
  <c r="BD34" i="1"/>
  <c r="BD35" i="1"/>
  <c r="BD36" i="1"/>
  <c r="BD37" i="1"/>
  <c r="BD38" i="1"/>
  <c r="BD39" i="1"/>
  <c r="BD40" i="1"/>
  <c r="BD41" i="1"/>
  <c r="BD42" i="1"/>
  <c r="BD43" i="1"/>
  <c r="BD44" i="1"/>
  <c r="BD45" i="1"/>
  <c r="BD46" i="1"/>
  <c r="BD47" i="1"/>
  <c r="BD48" i="1"/>
  <c r="BD49" i="1"/>
  <c r="BD50" i="1"/>
  <c r="BD51" i="1"/>
  <c r="BD52" i="1"/>
  <c r="BD53" i="1"/>
  <c r="BD54" i="1"/>
  <c r="BD55" i="1"/>
  <c r="BD56" i="1"/>
  <c r="BD57" i="1"/>
  <c r="BD58" i="1"/>
  <c r="BD59" i="1"/>
  <c r="BD60" i="1"/>
  <c r="BD61" i="1"/>
  <c r="BD62" i="1"/>
  <c r="BD63" i="1"/>
  <c r="BD64" i="1"/>
  <c r="BD65" i="1"/>
  <c r="BD66" i="1"/>
  <c r="BD67" i="1"/>
  <c r="BD68" i="1"/>
  <c r="BD69" i="1"/>
  <c r="BD70" i="1"/>
  <c r="BD71" i="1"/>
  <c r="BD72" i="1"/>
  <c r="BD73" i="1"/>
  <c r="BD74" i="1"/>
  <c r="BD75" i="1"/>
  <c r="BD76" i="1"/>
  <c r="BD77" i="1"/>
  <c r="BD78" i="1"/>
  <c r="BD79" i="1"/>
  <c r="BD80" i="1"/>
  <c r="BD81" i="1"/>
  <c r="BD82" i="1"/>
  <c r="BD83" i="1"/>
  <c r="BD84" i="1"/>
  <c r="BD85" i="1"/>
  <c r="BD86" i="1"/>
  <c r="BD87" i="1"/>
  <c r="BD88" i="1"/>
  <c r="BD89" i="1"/>
  <c r="BD90" i="1"/>
  <c r="BD91" i="1"/>
  <c r="BD92" i="1"/>
  <c r="BD93" i="1"/>
  <c r="BD94" i="1"/>
  <c r="BD95" i="1"/>
  <c r="BD96" i="1"/>
  <c r="BD97" i="1"/>
  <c r="BD98" i="1"/>
  <c r="BD99" i="1"/>
  <c r="BD100" i="1"/>
  <c r="BD101" i="1"/>
  <c r="BD102" i="1"/>
  <c r="BD103" i="1"/>
  <c r="BD104" i="1"/>
  <c r="BD105" i="1"/>
  <c r="BD106" i="1"/>
  <c r="BD107" i="1"/>
  <c r="BD108" i="1"/>
  <c r="BD109" i="1"/>
  <c r="BD110" i="1"/>
  <c r="BD111" i="1"/>
  <c r="BD112" i="1"/>
  <c r="BD113" i="1"/>
  <c r="BD114" i="1"/>
  <c r="BD115" i="1"/>
  <c r="BD116" i="1"/>
  <c r="BD117" i="1"/>
  <c r="BD118" i="1"/>
  <c r="BD119" i="1"/>
  <c r="BD120" i="1"/>
  <c r="BD121" i="1"/>
  <c r="BD122" i="1"/>
  <c r="BD123" i="1"/>
  <c r="BD124" i="1"/>
  <c r="BD125" i="1"/>
  <c r="BD126" i="1"/>
  <c r="BD127" i="1"/>
  <c r="BD128" i="1"/>
  <c r="BD129" i="1"/>
  <c r="BD130" i="1"/>
  <c r="BD131" i="1"/>
  <c r="BD132" i="1"/>
  <c r="BD133" i="1"/>
  <c r="BD134" i="1"/>
  <c r="BD135" i="1"/>
  <c r="BD136" i="1"/>
  <c r="BD137" i="1"/>
  <c r="BD138" i="1"/>
  <c r="BD139" i="1"/>
  <c r="BD140" i="1"/>
  <c r="BD141" i="1"/>
  <c r="BD142" i="1"/>
  <c r="BD143" i="1"/>
  <c r="BD144" i="1"/>
  <c r="BD145" i="1"/>
  <c r="BD146" i="1"/>
  <c r="BD147" i="1"/>
  <c r="BD148" i="1"/>
  <c r="BD149" i="1"/>
  <c r="BD150" i="1"/>
  <c r="BD151" i="1"/>
  <c r="BD152" i="1"/>
  <c r="BD153" i="1"/>
  <c r="BD154" i="1"/>
  <c r="BD155" i="1"/>
  <c r="BD156" i="1"/>
  <c r="BD157" i="1"/>
  <c r="BD158" i="1"/>
  <c r="BD159" i="1"/>
  <c r="BD160" i="1"/>
  <c r="BD161" i="1"/>
  <c r="BD162" i="1"/>
  <c r="BD163" i="1"/>
  <c r="BD164" i="1"/>
  <c r="BD165" i="1"/>
  <c r="BD166" i="1"/>
  <c r="BD167" i="1"/>
  <c r="BD168" i="1"/>
  <c r="BD169" i="1"/>
  <c r="BD170" i="1"/>
  <c r="BD171" i="1"/>
  <c r="BD172" i="1"/>
  <c r="BD173" i="1"/>
  <c r="BD174" i="1"/>
  <c r="BD175" i="1"/>
  <c r="BD176" i="1"/>
  <c r="BD177" i="1"/>
  <c r="BD178" i="1"/>
  <c r="BD179" i="1"/>
  <c r="BD180" i="1"/>
  <c r="BD181" i="1"/>
  <c r="BD182" i="1"/>
  <c r="BD183" i="1"/>
  <c r="BD184" i="1"/>
  <c r="BD185" i="1"/>
  <c r="BD186" i="1"/>
  <c r="BD187" i="1"/>
  <c r="BD188" i="1"/>
  <c r="BD189" i="1"/>
  <c r="BD190" i="1"/>
  <c r="BD191" i="1"/>
  <c r="BD192" i="1"/>
  <c r="BD193" i="1"/>
  <c r="BD194" i="1"/>
  <c r="BD195" i="1"/>
  <c r="BD196" i="1"/>
  <c r="BD197" i="1"/>
  <c r="BD198" i="1"/>
  <c r="BD199" i="1"/>
  <c r="BD200" i="1"/>
  <c r="BD201" i="1"/>
  <c r="BD202" i="1"/>
  <c r="BD203" i="1"/>
  <c r="BD204" i="1"/>
  <c r="BD205" i="1"/>
  <c r="BD206" i="1"/>
  <c r="BD207" i="1"/>
  <c r="BD208" i="1"/>
  <c r="BD209" i="1"/>
  <c r="BD210" i="1"/>
  <c r="BD211" i="1"/>
  <c r="BD212" i="1"/>
  <c r="BD213" i="1"/>
  <c r="BD214" i="1"/>
  <c r="BD215" i="1"/>
  <c r="BD216" i="1"/>
  <c r="BD217" i="1"/>
  <c r="BD218" i="1"/>
  <c r="BD219" i="1"/>
  <c r="BD220" i="1"/>
  <c r="BD221" i="1"/>
  <c r="BD222" i="1"/>
  <c r="BD223" i="1"/>
  <c r="BD224" i="1"/>
  <c r="BD225" i="1"/>
  <c r="BD226" i="1"/>
  <c r="BD227" i="1"/>
  <c r="BD228" i="1"/>
  <c r="BD229" i="1"/>
  <c r="BD230" i="1"/>
  <c r="BD231" i="1"/>
  <c r="BD232" i="1"/>
  <c r="BD233" i="1"/>
  <c r="BD234" i="1"/>
  <c r="BD235" i="1"/>
  <c r="BD236" i="1"/>
  <c r="BD237" i="1"/>
  <c r="BD238" i="1"/>
  <c r="BD239" i="1"/>
  <c r="BD240" i="1"/>
  <c r="BD241" i="1"/>
  <c r="BD242" i="1"/>
  <c r="BD243" i="1"/>
  <c r="BD244" i="1"/>
  <c r="BD245" i="1"/>
  <c r="BD246" i="1"/>
  <c r="BD247" i="1"/>
  <c r="BD248" i="1"/>
  <c r="BD249" i="1"/>
  <c r="BD250" i="1"/>
  <c r="BD251" i="1"/>
  <c r="BD252" i="1"/>
  <c r="BD253" i="1"/>
  <c r="BD254" i="1"/>
  <c r="BD255" i="1"/>
  <c r="BD256" i="1"/>
  <c r="BD257" i="1"/>
  <c r="BD258" i="1"/>
  <c r="BD259" i="1"/>
  <c r="BD260" i="1"/>
  <c r="BD261" i="1"/>
  <c r="BD262" i="1"/>
  <c r="BD263" i="1"/>
  <c r="BD264" i="1"/>
  <c r="BD265" i="1"/>
  <c r="BD266" i="1"/>
  <c r="BD267" i="1"/>
  <c r="BD268" i="1"/>
  <c r="BD269" i="1"/>
  <c r="BD270" i="1"/>
  <c r="BD271" i="1"/>
  <c r="BD272" i="1"/>
  <c r="BD273" i="1"/>
  <c r="BD274" i="1"/>
  <c r="BD275" i="1"/>
  <c r="BD276" i="1"/>
  <c r="BD277" i="1"/>
  <c r="BD278" i="1"/>
  <c r="BD279" i="1"/>
  <c r="BD280" i="1"/>
  <c r="BD281" i="1"/>
  <c r="BD282" i="1"/>
  <c r="BD283" i="1"/>
  <c r="BD284" i="1"/>
  <c r="BD285" i="1"/>
  <c r="BD286" i="1"/>
  <c r="BD287" i="1"/>
  <c r="BD288" i="1"/>
  <c r="BD289" i="1"/>
  <c r="BD290" i="1"/>
  <c r="BD291" i="1"/>
  <c r="BD292" i="1"/>
  <c r="BD293" i="1"/>
  <c r="BD294" i="1"/>
  <c r="BD295" i="1"/>
  <c r="BD296" i="1"/>
  <c r="BD297" i="1"/>
  <c r="BD298" i="1"/>
  <c r="BD299" i="1"/>
  <c r="BD300" i="1"/>
  <c r="BD301" i="1"/>
  <c r="BD302" i="1"/>
  <c r="BD303" i="1"/>
  <c r="BD304" i="1"/>
  <c r="BD305" i="1"/>
  <c r="BD306" i="1"/>
  <c r="BD307" i="1"/>
  <c r="BD308" i="1"/>
  <c r="BD309" i="1"/>
  <c r="BD310" i="1"/>
  <c r="BD311" i="1"/>
  <c r="BD312" i="1"/>
  <c r="BD313" i="1"/>
  <c r="BD314" i="1"/>
  <c r="BD315" i="1"/>
  <c r="BD316" i="1"/>
  <c r="BD317" i="1"/>
  <c r="BD318" i="1"/>
  <c r="BD319" i="1"/>
  <c r="BD320" i="1"/>
  <c r="BD321" i="1"/>
  <c r="BD322" i="1"/>
  <c r="BD323" i="1"/>
  <c r="BD324" i="1"/>
  <c r="BD325" i="1"/>
  <c r="BD326" i="1"/>
  <c r="BD327" i="1"/>
  <c r="BD328" i="1"/>
  <c r="BD329" i="1"/>
  <c r="BD330" i="1"/>
  <c r="BD331" i="1"/>
  <c r="BD332" i="1"/>
  <c r="BD333" i="1"/>
  <c r="BD334" i="1"/>
  <c r="BD335" i="1"/>
  <c r="BD336" i="1"/>
  <c r="BD337" i="1"/>
  <c r="BD338" i="1"/>
  <c r="BD339" i="1"/>
  <c r="BD340" i="1"/>
  <c r="BD341" i="1"/>
  <c r="BD342" i="1"/>
  <c r="BD343" i="1"/>
  <c r="BD344" i="1"/>
  <c r="BD345" i="1"/>
  <c r="BD346" i="1"/>
  <c r="BD347" i="1"/>
  <c r="BD348" i="1"/>
  <c r="BD349" i="1"/>
  <c r="BD350" i="1"/>
  <c r="BD351" i="1"/>
  <c r="BD352" i="1"/>
  <c r="BD353" i="1"/>
  <c r="BD354" i="1"/>
  <c r="BD355" i="1"/>
  <c r="BD356" i="1"/>
  <c r="BD357" i="1"/>
  <c r="BD358" i="1"/>
  <c r="BD359" i="1"/>
  <c r="BD360" i="1"/>
  <c r="BD361" i="1"/>
  <c r="BD362" i="1"/>
  <c r="BD363" i="1"/>
  <c r="BD364" i="1"/>
  <c r="BD365" i="1"/>
  <c r="BD366" i="1"/>
  <c r="BD367" i="1"/>
  <c r="BD368" i="1"/>
  <c r="BD369" i="1"/>
  <c r="BD370" i="1"/>
  <c r="BD371" i="1"/>
  <c r="BD372" i="1"/>
  <c r="BD373" i="1"/>
  <c r="BD374" i="1"/>
  <c r="BD375" i="1"/>
  <c r="BD376" i="1"/>
  <c r="BD377" i="1"/>
  <c r="BD378" i="1"/>
  <c r="BD379" i="1"/>
  <c r="BD380" i="1"/>
  <c r="BD381" i="1"/>
  <c r="BD382" i="1"/>
  <c r="BD383" i="1"/>
  <c r="BD384" i="1"/>
  <c r="BD385" i="1"/>
  <c r="BD386" i="1"/>
  <c r="BD387" i="1"/>
  <c r="BD388" i="1"/>
  <c r="BD389" i="1"/>
  <c r="BD390" i="1"/>
  <c r="BD391" i="1"/>
  <c r="BD392" i="1"/>
  <c r="BD393" i="1"/>
  <c r="BD394" i="1"/>
  <c r="BD395" i="1"/>
  <c r="BD396" i="1"/>
  <c r="BD397" i="1"/>
  <c r="BD398" i="1"/>
  <c r="BD399" i="1"/>
  <c r="BD400" i="1"/>
  <c r="BD401" i="1"/>
  <c r="BD402" i="1"/>
  <c r="BD403" i="1"/>
  <c r="BD404" i="1"/>
  <c r="BD405" i="1"/>
  <c r="BD406" i="1"/>
  <c r="BD407" i="1"/>
  <c r="BD408" i="1"/>
  <c r="BD409" i="1"/>
  <c r="BD410" i="1"/>
  <c r="BD411" i="1"/>
  <c r="BD412" i="1"/>
  <c r="BD413" i="1"/>
  <c r="BD414" i="1"/>
  <c r="BD415" i="1"/>
  <c r="BD416" i="1"/>
  <c r="BD417" i="1"/>
  <c r="BD418" i="1"/>
  <c r="BD419" i="1"/>
  <c r="BD420" i="1"/>
  <c r="BD421" i="1"/>
  <c r="BD422" i="1"/>
  <c r="BD423" i="1"/>
  <c r="BD424" i="1"/>
  <c r="BD425" i="1"/>
  <c r="BD426" i="1"/>
  <c r="BD427" i="1"/>
  <c r="BD428" i="1"/>
  <c r="BD429" i="1"/>
  <c r="BD430" i="1"/>
  <c r="BD431" i="1"/>
  <c r="BD432" i="1"/>
  <c r="BD433" i="1"/>
  <c r="BD434" i="1"/>
  <c r="BD435" i="1"/>
  <c r="BD436" i="1"/>
  <c r="BD437" i="1"/>
  <c r="BD438" i="1"/>
  <c r="BD439" i="1"/>
  <c r="BD440" i="1"/>
  <c r="BD441" i="1"/>
  <c r="BD442" i="1"/>
  <c r="BD443" i="1"/>
  <c r="BD444" i="1"/>
  <c r="BD445" i="1"/>
  <c r="BD446" i="1"/>
  <c r="BD447" i="1"/>
  <c r="BD448" i="1"/>
  <c r="BD449" i="1"/>
  <c r="BD450" i="1"/>
  <c r="BD451" i="1"/>
  <c r="BD452" i="1"/>
  <c r="BD453" i="1"/>
  <c r="BD454" i="1"/>
  <c r="BD455" i="1"/>
  <c r="BD456" i="1"/>
  <c r="BD457" i="1"/>
  <c r="BD458" i="1"/>
  <c r="BD459" i="1"/>
  <c r="BD460" i="1"/>
  <c r="BD461" i="1"/>
  <c r="BD462" i="1"/>
  <c r="BD463" i="1"/>
  <c r="BD464" i="1"/>
  <c r="BD465" i="1"/>
  <c r="BD466" i="1"/>
  <c r="BD467" i="1"/>
  <c r="BD468" i="1"/>
  <c r="BD469" i="1"/>
  <c r="BD470" i="1"/>
  <c r="BD471" i="1"/>
  <c r="BD472" i="1"/>
  <c r="BD473" i="1"/>
  <c r="BD474" i="1"/>
  <c r="BD475" i="1"/>
  <c r="BD476" i="1"/>
  <c r="BD477" i="1"/>
  <c r="BD478" i="1"/>
  <c r="BD479" i="1"/>
  <c r="BD480" i="1"/>
  <c r="BD481" i="1"/>
  <c r="BD482" i="1"/>
  <c r="BD483" i="1"/>
  <c r="BD484" i="1"/>
  <c r="BD485" i="1"/>
  <c r="BD486" i="1"/>
  <c r="BD487" i="1"/>
  <c r="BD488" i="1"/>
  <c r="BD489" i="1"/>
  <c r="BD490" i="1"/>
  <c r="BD491" i="1"/>
  <c r="BD492" i="1"/>
  <c r="BD493" i="1"/>
  <c r="BD494" i="1"/>
  <c r="BD495" i="1"/>
  <c r="BD496" i="1"/>
  <c r="BD497" i="1"/>
  <c r="BD498" i="1"/>
  <c r="BD499" i="1"/>
  <c r="BD500" i="1"/>
  <c r="BD501" i="1"/>
  <c r="BD502" i="1"/>
  <c r="BD503" i="1"/>
  <c r="BD504" i="1"/>
  <c r="BD505" i="1"/>
  <c r="BD506" i="1"/>
  <c r="BD507" i="1"/>
  <c r="BD508" i="1"/>
  <c r="BD509" i="1"/>
  <c r="BD510" i="1"/>
  <c r="BD511" i="1"/>
  <c r="BD512" i="1"/>
  <c r="BD513" i="1"/>
  <c r="BD514" i="1"/>
  <c r="BD515" i="1"/>
  <c r="BD516" i="1"/>
  <c r="BD517" i="1"/>
  <c r="BD518" i="1"/>
  <c r="BD519" i="1"/>
  <c r="BD520" i="1"/>
  <c r="BD521" i="1"/>
  <c r="BD522" i="1"/>
  <c r="BD523" i="1"/>
  <c r="BD524" i="1"/>
  <c r="BD525" i="1"/>
  <c r="BD526" i="1"/>
  <c r="BD527" i="1"/>
  <c r="BD528" i="1"/>
  <c r="BD529" i="1"/>
  <c r="BD530" i="1"/>
  <c r="BD531" i="1"/>
  <c r="BD532" i="1"/>
  <c r="BD533" i="1"/>
  <c r="BD534" i="1"/>
  <c r="BD535" i="1"/>
  <c r="BD536" i="1"/>
  <c r="BD537" i="1"/>
  <c r="BD538" i="1"/>
  <c r="BD539" i="1"/>
  <c r="BD540" i="1"/>
  <c r="BD541" i="1"/>
  <c r="BD542" i="1"/>
  <c r="BD543" i="1"/>
  <c r="BD544" i="1"/>
  <c r="BD545" i="1"/>
  <c r="BD546" i="1"/>
  <c r="BD547" i="1"/>
  <c r="BF3" i="1"/>
  <c r="BF4" i="1"/>
  <c r="BF5" i="1"/>
  <c r="BF6" i="1"/>
  <c r="BF7" i="1"/>
  <c r="BF8" i="1"/>
  <c r="BF9" i="1"/>
  <c r="BF10" i="1"/>
  <c r="BF11" i="1"/>
  <c r="BF12" i="1"/>
  <c r="BF13" i="1"/>
  <c r="BF14" i="1"/>
  <c r="BF15" i="1"/>
  <c r="BF16" i="1"/>
  <c r="BF17" i="1"/>
  <c r="BF18" i="1"/>
  <c r="BF19" i="1"/>
  <c r="BF20" i="1"/>
  <c r="BF21" i="1"/>
  <c r="BF22" i="1"/>
  <c r="BF23" i="1"/>
  <c r="BF24" i="1"/>
  <c r="BF25" i="1"/>
  <c r="BF26" i="1"/>
  <c r="BF27" i="1"/>
  <c r="BF28" i="1"/>
  <c r="BF29" i="1"/>
  <c r="BF30" i="1"/>
  <c r="BF31" i="1"/>
  <c r="BF32" i="1"/>
  <c r="BF33" i="1"/>
  <c r="BF34" i="1"/>
  <c r="BF35" i="1"/>
  <c r="BF36" i="1"/>
  <c r="BF37" i="1"/>
  <c r="BF38" i="1"/>
  <c r="BF39" i="1"/>
  <c r="BF40" i="1"/>
  <c r="BF41" i="1"/>
  <c r="BF42" i="1"/>
  <c r="BF43" i="1"/>
  <c r="BF44" i="1"/>
  <c r="BF45" i="1"/>
  <c r="BF46" i="1"/>
  <c r="BF47" i="1"/>
  <c r="BF48" i="1"/>
  <c r="BF49" i="1"/>
  <c r="BF50" i="1"/>
  <c r="BF51" i="1"/>
  <c r="BF52" i="1"/>
  <c r="BF53" i="1"/>
  <c r="BF54" i="1"/>
  <c r="BF55" i="1"/>
  <c r="BF56" i="1"/>
  <c r="BF57" i="1"/>
  <c r="BF58" i="1"/>
  <c r="BF59" i="1"/>
  <c r="BF60" i="1"/>
  <c r="BF61" i="1"/>
  <c r="BF62" i="1"/>
  <c r="BF63" i="1"/>
  <c r="BF64" i="1"/>
  <c r="BF65" i="1"/>
  <c r="BF66" i="1"/>
  <c r="BF67" i="1"/>
  <c r="BF68" i="1"/>
  <c r="BF69" i="1"/>
  <c r="BF70" i="1"/>
  <c r="BF71" i="1"/>
  <c r="BF72" i="1"/>
  <c r="BF73" i="1"/>
  <c r="BF74" i="1"/>
  <c r="BF75" i="1"/>
  <c r="BF76" i="1"/>
  <c r="BF77" i="1"/>
  <c r="BF78" i="1"/>
  <c r="BF79" i="1"/>
  <c r="BF80" i="1"/>
  <c r="BF81" i="1"/>
  <c r="BF82" i="1"/>
  <c r="BF83" i="1"/>
  <c r="BF84" i="1"/>
  <c r="BF85" i="1"/>
  <c r="BF86" i="1"/>
  <c r="BF87" i="1"/>
  <c r="BF88" i="1"/>
  <c r="BF89" i="1"/>
  <c r="BF90" i="1"/>
  <c r="BF91" i="1"/>
  <c r="BF92" i="1"/>
  <c r="BF93" i="1"/>
  <c r="BF94" i="1"/>
  <c r="BF95" i="1"/>
  <c r="BF96" i="1"/>
  <c r="BF97" i="1"/>
  <c r="BF98" i="1"/>
  <c r="BF99" i="1"/>
  <c r="BF100" i="1"/>
  <c r="BF101" i="1"/>
  <c r="BF102" i="1"/>
  <c r="BF103" i="1"/>
  <c r="BF104" i="1"/>
  <c r="BF105" i="1"/>
  <c r="BF106" i="1"/>
  <c r="BF107" i="1"/>
  <c r="BF108" i="1"/>
  <c r="BF109" i="1"/>
  <c r="BF110" i="1"/>
  <c r="BF111" i="1"/>
  <c r="BF112" i="1"/>
  <c r="BF113" i="1"/>
  <c r="BF114" i="1"/>
  <c r="BF115" i="1"/>
  <c r="BF116" i="1"/>
  <c r="BF117" i="1"/>
  <c r="BF118" i="1"/>
  <c r="BF119" i="1"/>
  <c r="BF120" i="1"/>
  <c r="BF121" i="1"/>
  <c r="BF122" i="1"/>
  <c r="BF123" i="1"/>
  <c r="BF124" i="1"/>
  <c r="BF125" i="1"/>
  <c r="BF126" i="1"/>
  <c r="BF127" i="1"/>
  <c r="BF128" i="1"/>
  <c r="BF129" i="1"/>
  <c r="BF130" i="1"/>
  <c r="BF131" i="1"/>
  <c r="BF132" i="1"/>
  <c r="BF133" i="1"/>
  <c r="BF134" i="1"/>
  <c r="BF135" i="1"/>
  <c r="BF136" i="1"/>
  <c r="BF137" i="1"/>
  <c r="BF138" i="1"/>
  <c r="BF139" i="1"/>
  <c r="BF140" i="1"/>
  <c r="BF141" i="1"/>
  <c r="BF142" i="1"/>
  <c r="BF143" i="1"/>
  <c r="BF144" i="1"/>
  <c r="BF145" i="1"/>
  <c r="BF146" i="1"/>
  <c r="BF147" i="1"/>
  <c r="BF148" i="1"/>
  <c r="BF149" i="1"/>
  <c r="BF150" i="1"/>
  <c r="BF151" i="1"/>
  <c r="BF152" i="1"/>
  <c r="BF153" i="1"/>
  <c r="BF154" i="1"/>
  <c r="BF155" i="1"/>
  <c r="BF156" i="1"/>
  <c r="BF157" i="1"/>
  <c r="BF158" i="1"/>
  <c r="BF159" i="1"/>
  <c r="BF160" i="1"/>
  <c r="BF161" i="1"/>
  <c r="BF162" i="1"/>
  <c r="BF163" i="1"/>
  <c r="BF164" i="1"/>
  <c r="BF165" i="1"/>
  <c r="BF166" i="1"/>
  <c r="BF167" i="1"/>
  <c r="BF168" i="1"/>
  <c r="BF169" i="1"/>
  <c r="BF170" i="1"/>
  <c r="BF171" i="1"/>
  <c r="BF172" i="1"/>
  <c r="BF173" i="1"/>
  <c r="BF174" i="1"/>
  <c r="BF175" i="1"/>
  <c r="BF176" i="1"/>
  <c r="BF177" i="1"/>
  <c r="BF178" i="1"/>
  <c r="BF179" i="1"/>
  <c r="BF180" i="1"/>
  <c r="BF181" i="1"/>
  <c r="BF182" i="1"/>
  <c r="BF183" i="1"/>
  <c r="BF184" i="1"/>
  <c r="BF185" i="1"/>
  <c r="BF186" i="1"/>
  <c r="BF187" i="1"/>
  <c r="BF188" i="1"/>
  <c r="BF189" i="1"/>
  <c r="BF190" i="1"/>
  <c r="BF191" i="1"/>
  <c r="BF192" i="1"/>
  <c r="BF193" i="1"/>
  <c r="BF194" i="1"/>
  <c r="BF195" i="1"/>
  <c r="BF196" i="1"/>
  <c r="BF197" i="1"/>
  <c r="BF198" i="1"/>
  <c r="BF199" i="1"/>
  <c r="BF200" i="1"/>
  <c r="BF201" i="1"/>
  <c r="BF202" i="1"/>
  <c r="BF203" i="1"/>
  <c r="BF204" i="1"/>
  <c r="BF205" i="1"/>
  <c r="BF206" i="1"/>
  <c r="BF207" i="1"/>
  <c r="BF208" i="1"/>
  <c r="BF209" i="1"/>
  <c r="BF210" i="1"/>
  <c r="BF211" i="1"/>
  <c r="BF212" i="1"/>
  <c r="BF213" i="1"/>
  <c r="BF214" i="1"/>
  <c r="BF215" i="1"/>
  <c r="BF216" i="1"/>
  <c r="BF217" i="1"/>
  <c r="BF218" i="1"/>
  <c r="BF219" i="1"/>
  <c r="BF220" i="1"/>
  <c r="BF221" i="1"/>
  <c r="BF222" i="1"/>
  <c r="BF223" i="1"/>
  <c r="BF224" i="1"/>
  <c r="BF225" i="1"/>
  <c r="BF226" i="1"/>
  <c r="BF227" i="1"/>
  <c r="BF228" i="1"/>
  <c r="BF229" i="1"/>
  <c r="BF230" i="1"/>
  <c r="BF231" i="1"/>
  <c r="BF232" i="1"/>
  <c r="BF233" i="1"/>
  <c r="BF234" i="1"/>
  <c r="BF235" i="1"/>
  <c r="BF236" i="1"/>
  <c r="BF237" i="1"/>
  <c r="BF238" i="1"/>
  <c r="BF239" i="1"/>
  <c r="BF240" i="1"/>
  <c r="BF241" i="1"/>
  <c r="BF242" i="1"/>
  <c r="BF243" i="1"/>
  <c r="BF244" i="1"/>
  <c r="BF245" i="1"/>
  <c r="BF246" i="1"/>
  <c r="BF247" i="1"/>
  <c r="BF248" i="1"/>
  <c r="BF249" i="1"/>
  <c r="BF250" i="1"/>
  <c r="BF251" i="1"/>
  <c r="BF252" i="1"/>
  <c r="BF253" i="1"/>
  <c r="BF254" i="1"/>
  <c r="BF255" i="1"/>
  <c r="BF256" i="1"/>
  <c r="BF257" i="1"/>
  <c r="BF258" i="1"/>
  <c r="BF259" i="1"/>
  <c r="BF260" i="1"/>
  <c r="BF261" i="1"/>
  <c r="BF262" i="1"/>
  <c r="BF263" i="1"/>
  <c r="BF264" i="1"/>
  <c r="BF265" i="1"/>
  <c r="BF266" i="1"/>
  <c r="BF267" i="1"/>
  <c r="BF268" i="1"/>
  <c r="BF269" i="1"/>
  <c r="BF270" i="1"/>
  <c r="BF271" i="1"/>
  <c r="BF272" i="1"/>
  <c r="BF273" i="1"/>
  <c r="BF274" i="1"/>
  <c r="BF275" i="1"/>
  <c r="BF276" i="1"/>
  <c r="BF277" i="1"/>
  <c r="BF278" i="1"/>
  <c r="BF279" i="1"/>
  <c r="BF280" i="1"/>
  <c r="BF281" i="1"/>
  <c r="BF282" i="1"/>
  <c r="BF283" i="1"/>
  <c r="BF284" i="1"/>
  <c r="BF285" i="1"/>
  <c r="BF286" i="1"/>
  <c r="BF287" i="1"/>
  <c r="BF288" i="1"/>
  <c r="BF289" i="1"/>
  <c r="BF290" i="1"/>
  <c r="BF291" i="1"/>
  <c r="BF292" i="1"/>
  <c r="BF293" i="1"/>
  <c r="BF294" i="1"/>
  <c r="BF295" i="1"/>
  <c r="BF296" i="1"/>
  <c r="BF297" i="1"/>
  <c r="BF298" i="1"/>
  <c r="BF299" i="1"/>
  <c r="BF300" i="1"/>
  <c r="BF301" i="1"/>
  <c r="BF302" i="1"/>
  <c r="BF303" i="1"/>
  <c r="BF304" i="1"/>
  <c r="BF305" i="1"/>
  <c r="BF306" i="1"/>
  <c r="BF307" i="1"/>
  <c r="BF308" i="1"/>
  <c r="BF309" i="1"/>
  <c r="BF310" i="1"/>
  <c r="BF311" i="1"/>
  <c r="BF312" i="1"/>
  <c r="BF313" i="1"/>
  <c r="BF314" i="1"/>
  <c r="BF315" i="1"/>
  <c r="BF316" i="1"/>
  <c r="BF317" i="1"/>
  <c r="BF318" i="1"/>
  <c r="BF319" i="1"/>
  <c r="BF320" i="1"/>
  <c r="BF321" i="1"/>
  <c r="BF322" i="1"/>
  <c r="BF323" i="1"/>
  <c r="BF324" i="1"/>
  <c r="BF325" i="1"/>
  <c r="BF326" i="1"/>
  <c r="BF327" i="1"/>
  <c r="BF328" i="1"/>
  <c r="BF329" i="1"/>
  <c r="BF330" i="1"/>
  <c r="BF331" i="1"/>
  <c r="BF332" i="1"/>
  <c r="BF333" i="1"/>
  <c r="BF334" i="1"/>
  <c r="BF335" i="1"/>
  <c r="BF336" i="1"/>
  <c r="BF337" i="1"/>
  <c r="BF338" i="1"/>
  <c r="BF339" i="1"/>
  <c r="BF340" i="1"/>
  <c r="BF341" i="1"/>
  <c r="BF342" i="1"/>
  <c r="BF343" i="1"/>
  <c r="BF344" i="1"/>
  <c r="BF345" i="1"/>
  <c r="BF346" i="1"/>
  <c r="BF347" i="1"/>
  <c r="BF348" i="1"/>
  <c r="BF349" i="1"/>
  <c r="BF350" i="1"/>
  <c r="BF351" i="1"/>
  <c r="BF352" i="1"/>
  <c r="BF353" i="1"/>
  <c r="BF354" i="1"/>
  <c r="BF355" i="1"/>
  <c r="BF356" i="1"/>
  <c r="BF357" i="1"/>
  <c r="BF358" i="1"/>
  <c r="BF359" i="1"/>
  <c r="BF360" i="1"/>
  <c r="BF361" i="1"/>
  <c r="BF362" i="1"/>
  <c r="BF363" i="1"/>
  <c r="BF364" i="1"/>
  <c r="BF365" i="1"/>
  <c r="BF366" i="1"/>
  <c r="BF367" i="1"/>
  <c r="BF368" i="1"/>
  <c r="BF369" i="1"/>
  <c r="BF370" i="1"/>
  <c r="BF371" i="1"/>
  <c r="BF372" i="1"/>
  <c r="BF373" i="1"/>
  <c r="BF374" i="1"/>
  <c r="BF375" i="1"/>
  <c r="BF376" i="1"/>
  <c r="BF377" i="1"/>
  <c r="BF378" i="1"/>
  <c r="BF379" i="1"/>
  <c r="BF380" i="1"/>
  <c r="BF381" i="1"/>
  <c r="BF382" i="1"/>
  <c r="BF383" i="1"/>
  <c r="BF384" i="1"/>
  <c r="BF385" i="1"/>
  <c r="BF386" i="1"/>
  <c r="BF387" i="1"/>
  <c r="BF388" i="1"/>
  <c r="BF389" i="1"/>
  <c r="BF390" i="1"/>
  <c r="BF391" i="1"/>
  <c r="BF392" i="1"/>
  <c r="BF393" i="1"/>
  <c r="BF394" i="1"/>
  <c r="BF395" i="1"/>
  <c r="BF396" i="1"/>
  <c r="BF397" i="1"/>
  <c r="BF398" i="1"/>
  <c r="BF399" i="1"/>
  <c r="BF400" i="1"/>
  <c r="BF401" i="1"/>
  <c r="BF402" i="1"/>
  <c r="BF403" i="1"/>
  <c r="BF404" i="1"/>
  <c r="BF405" i="1"/>
  <c r="BF406" i="1"/>
  <c r="BF407" i="1"/>
  <c r="BF408" i="1"/>
  <c r="BF409" i="1"/>
  <c r="BF410" i="1"/>
  <c r="BF411" i="1"/>
  <c r="BF412" i="1"/>
  <c r="BF413" i="1"/>
  <c r="BF414" i="1"/>
  <c r="BF415" i="1"/>
  <c r="BF416" i="1"/>
  <c r="BF417" i="1"/>
  <c r="BF418" i="1"/>
  <c r="BF419" i="1"/>
  <c r="BF420" i="1"/>
  <c r="BF421" i="1"/>
  <c r="BF422" i="1"/>
  <c r="BF423" i="1"/>
  <c r="BF424" i="1"/>
  <c r="BF425" i="1"/>
  <c r="BF426" i="1"/>
  <c r="BF427" i="1"/>
  <c r="BF428" i="1"/>
  <c r="BF429" i="1"/>
  <c r="BF430" i="1"/>
  <c r="BF431" i="1"/>
  <c r="BF432" i="1"/>
  <c r="BF433" i="1"/>
  <c r="BF434" i="1"/>
  <c r="BF435" i="1"/>
  <c r="BF436" i="1"/>
  <c r="BF437" i="1"/>
  <c r="BF438" i="1"/>
  <c r="BF439" i="1"/>
  <c r="BF440" i="1"/>
  <c r="BF441" i="1"/>
  <c r="BF442" i="1"/>
  <c r="BF443" i="1"/>
  <c r="BF444" i="1"/>
  <c r="BF445" i="1"/>
  <c r="BF446" i="1"/>
  <c r="BF447" i="1"/>
  <c r="BF448" i="1"/>
  <c r="BF449" i="1"/>
  <c r="BF450" i="1"/>
  <c r="BF451" i="1"/>
  <c r="BF452" i="1"/>
  <c r="BF453" i="1"/>
  <c r="BF454" i="1"/>
  <c r="BF455" i="1"/>
  <c r="BF456" i="1"/>
  <c r="BF457" i="1"/>
  <c r="BF458" i="1"/>
  <c r="BF459" i="1"/>
  <c r="BF460" i="1"/>
  <c r="BF461" i="1"/>
  <c r="BF462" i="1"/>
  <c r="BF463" i="1"/>
  <c r="BF464" i="1"/>
  <c r="BF465" i="1"/>
  <c r="BF466" i="1"/>
  <c r="BF467" i="1"/>
  <c r="BF468" i="1"/>
  <c r="BF469" i="1"/>
  <c r="BF470" i="1"/>
  <c r="BF471" i="1"/>
  <c r="BF472" i="1"/>
  <c r="BF473" i="1"/>
  <c r="BF474" i="1"/>
  <c r="BF475" i="1"/>
  <c r="BF476" i="1"/>
  <c r="BF477" i="1"/>
  <c r="BF478" i="1"/>
  <c r="BF479" i="1"/>
  <c r="BF480" i="1"/>
  <c r="BF481" i="1"/>
  <c r="BF482" i="1"/>
  <c r="BF483" i="1"/>
  <c r="BF484" i="1"/>
  <c r="BF485" i="1"/>
  <c r="BF486" i="1"/>
  <c r="BF487" i="1"/>
  <c r="BF488" i="1"/>
  <c r="BF489" i="1"/>
  <c r="BF490" i="1"/>
  <c r="BF491" i="1"/>
  <c r="BF492" i="1"/>
  <c r="BF493" i="1"/>
  <c r="BF494" i="1"/>
  <c r="BF495" i="1"/>
  <c r="BF496" i="1"/>
  <c r="BF497" i="1"/>
  <c r="BF498" i="1"/>
  <c r="BF499" i="1"/>
  <c r="BF500" i="1"/>
  <c r="BF501" i="1"/>
  <c r="BF502" i="1"/>
  <c r="BF503" i="1"/>
  <c r="BF504" i="1"/>
  <c r="BF505" i="1"/>
  <c r="BF506" i="1"/>
  <c r="BF507" i="1"/>
  <c r="BF508" i="1"/>
  <c r="BF509" i="1"/>
  <c r="BF510" i="1"/>
  <c r="BF511" i="1"/>
  <c r="BF512" i="1"/>
  <c r="BF513" i="1"/>
  <c r="BF514" i="1"/>
  <c r="BF515" i="1"/>
  <c r="BF516" i="1"/>
  <c r="BF517" i="1"/>
  <c r="BF518" i="1"/>
  <c r="BF519" i="1"/>
  <c r="BF520" i="1"/>
  <c r="BF521" i="1"/>
  <c r="BF522" i="1"/>
  <c r="BF523" i="1"/>
  <c r="BF524" i="1"/>
  <c r="BF525" i="1"/>
  <c r="BF526" i="1"/>
  <c r="BF527" i="1"/>
  <c r="BF528" i="1"/>
  <c r="BF529" i="1"/>
  <c r="BF530" i="1"/>
  <c r="BF531" i="1"/>
  <c r="BF532" i="1"/>
  <c r="BF533" i="1"/>
  <c r="BF534" i="1"/>
  <c r="BF535" i="1"/>
  <c r="BF536" i="1"/>
  <c r="BF537" i="1"/>
  <c r="BF538" i="1"/>
  <c r="BF539" i="1"/>
  <c r="BF540" i="1"/>
  <c r="BF541" i="1"/>
  <c r="BF542" i="1"/>
  <c r="BF543" i="1"/>
  <c r="BF544" i="1"/>
  <c r="BF545" i="1"/>
  <c r="BF546" i="1"/>
  <c r="BF547" i="1"/>
  <c r="BF2" i="1"/>
  <c r="BC3" i="1"/>
  <c r="BI3" i="1"/>
  <c r="BC4" i="1"/>
  <c r="BI4" i="1"/>
  <c r="BC5" i="1"/>
  <c r="BI5" i="1"/>
  <c r="BC6" i="1"/>
  <c r="BI6" i="1"/>
  <c r="BC7" i="1"/>
  <c r="BI7" i="1"/>
  <c r="BC8" i="1"/>
  <c r="BI8" i="1"/>
  <c r="BC9" i="1"/>
  <c r="BI9" i="1"/>
  <c r="BC10" i="1"/>
  <c r="BI10" i="1"/>
  <c r="BC11" i="1"/>
  <c r="BI11" i="1"/>
  <c r="BC12" i="1"/>
  <c r="BI12" i="1"/>
  <c r="BC13" i="1"/>
  <c r="BI13" i="1"/>
  <c r="BC14" i="1"/>
  <c r="BI14" i="1"/>
  <c r="BC15" i="1"/>
  <c r="BI15" i="1"/>
  <c r="BC16" i="1"/>
  <c r="BI16" i="1"/>
  <c r="BC17" i="1"/>
  <c r="BI17" i="1"/>
  <c r="BC18" i="1"/>
  <c r="BI18" i="1"/>
  <c r="BC19" i="1"/>
  <c r="BI19" i="1"/>
  <c r="BC20" i="1"/>
  <c r="BI20" i="1"/>
  <c r="BC21" i="1"/>
  <c r="BI21" i="1"/>
  <c r="BC22" i="1"/>
  <c r="BI22" i="1"/>
  <c r="BC23" i="1"/>
  <c r="BI23" i="1"/>
  <c r="BC24" i="1"/>
  <c r="BI24" i="1"/>
  <c r="BC25" i="1"/>
  <c r="BI25" i="1"/>
  <c r="BC26" i="1"/>
  <c r="BI26" i="1"/>
  <c r="BC27" i="1"/>
  <c r="BI27" i="1"/>
  <c r="BC28" i="1"/>
  <c r="BI28" i="1"/>
  <c r="BC29" i="1"/>
  <c r="BI29" i="1"/>
  <c r="BC30" i="1"/>
  <c r="BI30" i="1"/>
  <c r="BC31" i="1"/>
  <c r="BI31" i="1"/>
  <c r="BC32" i="1"/>
  <c r="BI32" i="1"/>
  <c r="BC33" i="1"/>
  <c r="BI33" i="1"/>
  <c r="BC34" i="1"/>
  <c r="BI34" i="1"/>
  <c r="BC35" i="1"/>
  <c r="BI35" i="1"/>
  <c r="BC36" i="1"/>
  <c r="BI36" i="1"/>
  <c r="BC37" i="1"/>
  <c r="BI37" i="1"/>
  <c r="BC38" i="1"/>
  <c r="BI38" i="1"/>
  <c r="BC39" i="1"/>
  <c r="BI39" i="1"/>
  <c r="BC40" i="1"/>
  <c r="BI40" i="1"/>
  <c r="BC41" i="1"/>
  <c r="BI41" i="1"/>
  <c r="BC42" i="1"/>
  <c r="BI42" i="1"/>
  <c r="BC43" i="1"/>
  <c r="BI43" i="1"/>
  <c r="BC44" i="1"/>
  <c r="BI44" i="1"/>
  <c r="BC45" i="1"/>
  <c r="BI45" i="1"/>
  <c r="BC46" i="1"/>
  <c r="BI46" i="1"/>
  <c r="BC47" i="1"/>
  <c r="BI47" i="1"/>
  <c r="BC48" i="1"/>
  <c r="BI48" i="1"/>
  <c r="BC49" i="1"/>
  <c r="BI49" i="1"/>
  <c r="BC50" i="1"/>
  <c r="BI50" i="1"/>
  <c r="BC51" i="1"/>
  <c r="BI51" i="1"/>
  <c r="BC52" i="1"/>
  <c r="BI52" i="1"/>
  <c r="BC53" i="1"/>
  <c r="BI53" i="1"/>
  <c r="BC54" i="1"/>
  <c r="BI54" i="1"/>
  <c r="BC55" i="1"/>
  <c r="BI55" i="1"/>
  <c r="BC56" i="1"/>
  <c r="BI56" i="1"/>
  <c r="BC57" i="1"/>
  <c r="BI57" i="1"/>
  <c r="BC58" i="1"/>
  <c r="BI58" i="1"/>
  <c r="BC59" i="1"/>
  <c r="BI59" i="1"/>
  <c r="BC60" i="1"/>
  <c r="BI60" i="1"/>
  <c r="BC61" i="1"/>
  <c r="BI61" i="1"/>
  <c r="BC62" i="1"/>
  <c r="BI62" i="1"/>
  <c r="BC63" i="1"/>
  <c r="BI63" i="1"/>
  <c r="BC64" i="1"/>
  <c r="BI64" i="1"/>
  <c r="BC65" i="1"/>
  <c r="BI65" i="1"/>
  <c r="BC66" i="1"/>
  <c r="BI66" i="1"/>
  <c r="BC67" i="1"/>
  <c r="BI67" i="1"/>
  <c r="BC68" i="1"/>
  <c r="BI68" i="1"/>
  <c r="BC69" i="1"/>
  <c r="BI69" i="1"/>
  <c r="BC70" i="1"/>
  <c r="BI70" i="1"/>
  <c r="BC71" i="1"/>
  <c r="BI71" i="1"/>
  <c r="BC72" i="1"/>
  <c r="BI72" i="1"/>
  <c r="BC73" i="1"/>
  <c r="BI73" i="1"/>
  <c r="BC74" i="1"/>
  <c r="BI74" i="1"/>
  <c r="BC75" i="1"/>
  <c r="BI75" i="1"/>
  <c r="BC76" i="1"/>
  <c r="BI76" i="1"/>
  <c r="BC77" i="1"/>
  <c r="BI77" i="1"/>
  <c r="BC78" i="1"/>
  <c r="BI78" i="1"/>
  <c r="BC79" i="1"/>
  <c r="BI79" i="1"/>
  <c r="BC80" i="1"/>
  <c r="BI80" i="1"/>
  <c r="BC81" i="1"/>
  <c r="BI81" i="1"/>
  <c r="BC82" i="1"/>
  <c r="BI82" i="1"/>
  <c r="BC83" i="1"/>
  <c r="BI83" i="1"/>
  <c r="BC84" i="1"/>
  <c r="BI84" i="1"/>
  <c r="BC85" i="1"/>
  <c r="BI85" i="1"/>
  <c r="BC86" i="1"/>
  <c r="BI86" i="1"/>
  <c r="BC87" i="1"/>
  <c r="BI87" i="1"/>
  <c r="BC88" i="1"/>
  <c r="BI88" i="1"/>
  <c r="BC89" i="1"/>
  <c r="BI89" i="1"/>
  <c r="BC90" i="1"/>
  <c r="BI90" i="1"/>
  <c r="BC91" i="1"/>
  <c r="BI91" i="1"/>
  <c r="BC92" i="1"/>
  <c r="BI92" i="1"/>
  <c r="BC93" i="1"/>
  <c r="BI93" i="1"/>
  <c r="BC94" i="1"/>
  <c r="BI94" i="1"/>
  <c r="BC95" i="1"/>
  <c r="BI95" i="1"/>
  <c r="BC96" i="1"/>
  <c r="BI96" i="1"/>
  <c r="BC97" i="1"/>
  <c r="BI97" i="1"/>
  <c r="BC98" i="1"/>
  <c r="BI98" i="1"/>
  <c r="BC99" i="1"/>
  <c r="BI99" i="1"/>
  <c r="BC100" i="1"/>
  <c r="BI100" i="1"/>
  <c r="BC101" i="1"/>
  <c r="BI101" i="1"/>
  <c r="BC102" i="1"/>
  <c r="BI102" i="1"/>
  <c r="BC103" i="1"/>
  <c r="BI103" i="1"/>
  <c r="BC104" i="1"/>
  <c r="BI104" i="1"/>
  <c r="BC105" i="1"/>
  <c r="BI105" i="1"/>
  <c r="BC106" i="1"/>
  <c r="BI106" i="1"/>
  <c r="BC107" i="1"/>
  <c r="BI107" i="1"/>
  <c r="BC108" i="1"/>
  <c r="BI108" i="1"/>
  <c r="BC109" i="1"/>
  <c r="BI109" i="1"/>
  <c r="BC110" i="1"/>
  <c r="BI110" i="1"/>
  <c r="BC111" i="1"/>
  <c r="BI111" i="1"/>
  <c r="BC112" i="1"/>
  <c r="BI112" i="1"/>
  <c r="BC113" i="1"/>
  <c r="BI113" i="1"/>
  <c r="BC114" i="1"/>
  <c r="BI114" i="1"/>
  <c r="BC115" i="1"/>
  <c r="BI115" i="1"/>
  <c r="BC116" i="1"/>
  <c r="BI116" i="1"/>
  <c r="BC117" i="1"/>
  <c r="BI117" i="1"/>
  <c r="BC118" i="1"/>
  <c r="BI118" i="1"/>
  <c r="BC119" i="1"/>
  <c r="BI119" i="1"/>
  <c r="BC120" i="1"/>
  <c r="BI120" i="1"/>
  <c r="BC121" i="1"/>
  <c r="BI121" i="1"/>
  <c r="BC122" i="1"/>
  <c r="BI122" i="1"/>
  <c r="BC123" i="1"/>
  <c r="BI123" i="1"/>
  <c r="BC124" i="1"/>
  <c r="BI124" i="1"/>
  <c r="BC125" i="1"/>
  <c r="BI125" i="1"/>
  <c r="BC126" i="1"/>
  <c r="BI126" i="1"/>
  <c r="BC127" i="1"/>
  <c r="BI127" i="1"/>
  <c r="BC128" i="1"/>
  <c r="BI128" i="1"/>
  <c r="BC129" i="1"/>
  <c r="BI129" i="1"/>
  <c r="BC130" i="1"/>
  <c r="BI130" i="1"/>
  <c r="BC131" i="1"/>
  <c r="BI131" i="1"/>
  <c r="BC132" i="1"/>
  <c r="BI132" i="1"/>
  <c r="BC133" i="1"/>
  <c r="BI133" i="1"/>
  <c r="BC134" i="1"/>
  <c r="BI134" i="1"/>
  <c r="BC135" i="1"/>
  <c r="BI135" i="1"/>
  <c r="BC136" i="1"/>
  <c r="BI136" i="1"/>
  <c r="BC137" i="1"/>
  <c r="BI137" i="1"/>
  <c r="BC138" i="1"/>
  <c r="BI138" i="1"/>
  <c r="BC139" i="1"/>
  <c r="BI139" i="1"/>
  <c r="BC140" i="1"/>
  <c r="BI140" i="1"/>
  <c r="BC141" i="1"/>
  <c r="BI141" i="1"/>
  <c r="BC142" i="1"/>
  <c r="BI142" i="1"/>
  <c r="BC143" i="1"/>
  <c r="BI143" i="1"/>
  <c r="BC144" i="1"/>
  <c r="BI144" i="1"/>
  <c r="BC145" i="1"/>
  <c r="BI145" i="1"/>
  <c r="BC146" i="1"/>
  <c r="BI146" i="1"/>
  <c r="BC147" i="1"/>
  <c r="BI147" i="1"/>
  <c r="BC148" i="1"/>
  <c r="BI148" i="1"/>
  <c r="BC149" i="1"/>
  <c r="BI149" i="1"/>
  <c r="BC150" i="1"/>
  <c r="BI150" i="1"/>
  <c r="BC151" i="1"/>
  <c r="BI151" i="1"/>
  <c r="BC152" i="1"/>
  <c r="BI152" i="1"/>
  <c r="BC153" i="1"/>
  <c r="BI153" i="1"/>
  <c r="BC154" i="1"/>
  <c r="BI154" i="1"/>
  <c r="BC155" i="1"/>
  <c r="BI155" i="1"/>
  <c r="BC156" i="1"/>
  <c r="BI156" i="1"/>
  <c r="BC157" i="1"/>
  <c r="BI157" i="1"/>
  <c r="BC158" i="1"/>
  <c r="BI158" i="1"/>
  <c r="BC159" i="1"/>
  <c r="BI159" i="1"/>
  <c r="BC160" i="1"/>
  <c r="BI160" i="1"/>
  <c r="BC161" i="1"/>
  <c r="BI161" i="1"/>
  <c r="BC162" i="1"/>
  <c r="BI162" i="1"/>
  <c r="BC163" i="1"/>
  <c r="BI163" i="1"/>
  <c r="BC164" i="1"/>
  <c r="BI164" i="1"/>
  <c r="BC165" i="1"/>
  <c r="BI165" i="1"/>
  <c r="BC166" i="1"/>
  <c r="BI166" i="1"/>
  <c r="BC167" i="1"/>
  <c r="BI167" i="1"/>
  <c r="BC168" i="1"/>
  <c r="BI168" i="1"/>
  <c r="BC169" i="1"/>
  <c r="BI169" i="1"/>
  <c r="BC170" i="1"/>
  <c r="BI170" i="1"/>
  <c r="BC171" i="1"/>
  <c r="BI171" i="1"/>
  <c r="BC172" i="1"/>
  <c r="BI172" i="1"/>
  <c r="BC173" i="1"/>
  <c r="BI173" i="1"/>
  <c r="BC174" i="1"/>
  <c r="BI174" i="1"/>
  <c r="BC175" i="1"/>
  <c r="BI175" i="1"/>
  <c r="BC176" i="1"/>
  <c r="BI176" i="1"/>
  <c r="BC177" i="1"/>
  <c r="BI177" i="1"/>
  <c r="BC178" i="1"/>
  <c r="BI178" i="1"/>
  <c r="BC179" i="1"/>
  <c r="BI179" i="1"/>
  <c r="BC180" i="1"/>
  <c r="BI180" i="1"/>
  <c r="BC181" i="1"/>
  <c r="BI181" i="1"/>
  <c r="BC182" i="1"/>
  <c r="BI182" i="1"/>
  <c r="BC183" i="1"/>
  <c r="BI183" i="1"/>
  <c r="BC184" i="1"/>
  <c r="BI184" i="1"/>
  <c r="BC185" i="1"/>
  <c r="BI185" i="1"/>
  <c r="BC186" i="1"/>
  <c r="BI186" i="1"/>
  <c r="BC187" i="1"/>
  <c r="BI187" i="1"/>
  <c r="BC188" i="1"/>
  <c r="BI188" i="1"/>
  <c r="BC189" i="1"/>
  <c r="BI189" i="1"/>
  <c r="BC190" i="1"/>
  <c r="BI190" i="1"/>
  <c r="BC191" i="1"/>
  <c r="BI191" i="1"/>
  <c r="BC192" i="1"/>
  <c r="BI192" i="1"/>
  <c r="BC193" i="1"/>
  <c r="BI193" i="1"/>
  <c r="BC194" i="1"/>
  <c r="BI194" i="1"/>
  <c r="BC195" i="1"/>
  <c r="BI195" i="1"/>
  <c r="BC196" i="1"/>
  <c r="BI196" i="1"/>
  <c r="BC197" i="1"/>
  <c r="BI197" i="1"/>
  <c r="BC198" i="1"/>
  <c r="BI198" i="1"/>
  <c r="BC199" i="1"/>
  <c r="BI199" i="1"/>
  <c r="BC200" i="1"/>
  <c r="BI200" i="1"/>
  <c r="BC201" i="1"/>
  <c r="BI201" i="1"/>
  <c r="BC202" i="1"/>
  <c r="BI202" i="1"/>
  <c r="BC203" i="1"/>
  <c r="BI203" i="1"/>
  <c r="BC204" i="1"/>
  <c r="BI204" i="1"/>
  <c r="BC205" i="1"/>
  <c r="BI205" i="1"/>
  <c r="BC206" i="1"/>
  <c r="BI206" i="1"/>
  <c r="BC207" i="1"/>
  <c r="BI207" i="1"/>
  <c r="BC208" i="1"/>
  <c r="BI208" i="1"/>
  <c r="BC209" i="1"/>
  <c r="BI209" i="1"/>
  <c r="BC210" i="1"/>
  <c r="BI210" i="1"/>
  <c r="BC211" i="1"/>
  <c r="BI211" i="1"/>
  <c r="BC212" i="1"/>
  <c r="BI212" i="1"/>
  <c r="BC213" i="1"/>
  <c r="BI213" i="1"/>
  <c r="BC214" i="1"/>
  <c r="BI214" i="1"/>
  <c r="BC215" i="1"/>
  <c r="BI215" i="1"/>
  <c r="BC216" i="1"/>
  <c r="BI216" i="1"/>
  <c r="BC217" i="1"/>
  <c r="BI217" i="1"/>
  <c r="BC218" i="1"/>
  <c r="BI218" i="1"/>
  <c r="BC219" i="1"/>
  <c r="BI219" i="1"/>
  <c r="BC220" i="1"/>
  <c r="BI220" i="1"/>
  <c r="BC221" i="1"/>
  <c r="BI221" i="1"/>
  <c r="BC222" i="1"/>
  <c r="BI222" i="1"/>
  <c r="BC223" i="1"/>
  <c r="BI223" i="1"/>
  <c r="BC224" i="1"/>
  <c r="BI224" i="1"/>
  <c r="BC225" i="1"/>
  <c r="BI225" i="1"/>
  <c r="BC226" i="1"/>
  <c r="BI226" i="1"/>
  <c r="BC227" i="1"/>
  <c r="BI227" i="1"/>
  <c r="BC228" i="1"/>
  <c r="BI228" i="1"/>
  <c r="BC229" i="1"/>
  <c r="BI229" i="1"/>
  <c r="BC230" i="1"/>
  <c r="BI230" i="1"/>
  <c r="BC231" i="1"/>
  <c r="BI231" i="1"/>
  <c r="BC232" i="1"/>
  <c r="BI232" i="1"/>
  <c r="BC233" i="1"/>
  <c r="BI233" i="1"/>
  <c r="BC234" i="1"/>
  <c r="BI234" i="1"/>
  <c r="BC235" i="1"/>
  <c r="BI235" i="1"/>
  <c r="BC236" i="1"/>
  <c r="BI236" i="1"/>
  <c r="BC237" i="1"/>
  <c r="BI237" i="1"/>
  <c r="BC238" i="1"/>
  <c r="BI238" i="1"/>
  <c r="BC239" i="1"/>
  <c r="BI239" i="1"/>
  <c r="BC240" i="1"/>
  <c r="BI240" i="1"/>
  <c r="BC241" i="1"/>
  <c r="BI241" i="1"/>
  <c r="BC242" i="1"/>
  <c r="BI242" i="1"/>
  <c r="BC243" i="1"/>
  <c r="BI243" i="1"/>
  <c r="BC244" i="1"/>
  <c r="BI244" i="1"/>
  <c r="BC245" i="1"/>
  <c r="BI245" i="1"/>
  <c r="BC246" i="1"/>
  <c r="BI246" i="1"/>
  <c r="BC247" i="1"/>
  <c r="BI247" i="1"/>
  <c r="BC248" i="1"/>
  <c r="BI248" i="1"/>
  <c r="BC249" i="1"/>
  <c r="BI249" i="1"/>
  <c r="BC250" i="1"/>
  <c r="BI250" i="1"/>
  <c r="BC251" i="1"/>
  <c r="BI251" i="1"/>
  <c r="BC252" i="1"/>
  <c r="BI252" i="1"/>
  <c r="BC253" i="1"/>
  <c r="BI253" i="1"/>
  <c r="BC254" i="1"/>
  <c r="BI254" i="1"/>
  <c r="BC255" i="1"/>
  <c r="BI255" i="1"/>
  <c r="BC256" i="1"/>
  <c r="BI256" i="1"/>
  <c r="BC257" i="1"/>
  <c r="BI257" i="1"/>
  <c r="BC258" i="1"/>
  <c r="BI258" i="1"/>
  <c r="BC259" i="1"/>
  <c r="BI259" i="1"/>
  <c r="BC260" i="1"/>
  <c r="BI260" i="1"/>
  <c r="BC261" i="1"/>
  <c r="BI261" i="1"/>
  <c r="BC262" i="1"/>
  <c r="BI262" i="1"/>
  <c r="BC263" i="1"/>
  <c r="BI263" i="1"/>
  <c r="BC264" i="1"/>
  <c r="BI264" i="1"/>
  <c r="BC265" i="1"/>
  <c r="BI265" i="1"/>
  <c r="BC266" i="1"/>
  <c r="BI266" i="1"/>
  <c r="BC267" i="1"/>
  <c r="BI267" i="1"/>
  <c r="BC268" i="1"/>
  <c r="BI268" i="1"/>
  <c r="BC269" i="1"/>
  <c r="BI269" i="1"/>
  <c r="BC270" i="1"/>
  <c r="BI270" i="1"/>
  <c r="BC271" i="1"/>
  <c r="BI271" i="1"/>
  <c r="BC272" i="1"/>
  <c r="BI272" i="1"/>
  <c r="BC273" i="1"/>
  <c r="BI273" i="1"/>
  <c r="BC274" i="1"/>
  <c r="BI274" i="1"/>
  <c r="BC275" i="1"/>
  <c r="BI275" i="1"/>
  <c r="BC276" i="1"/>
  <c r="BI276" i="1"/>
  <c r="BC277" i="1"/>
  <c r="BI277" i="1"/>
  <c r="BC278" i="1"/>
  <c r="BI278" i="1"/>
  <c r="BC279" i="1"/>
  <c r="BI279" i="1"/>
  <c r="BC280" i="1"/>
  <c r="BI280" i="1"/>
  <c r="BC281" i="1"/>
  <c r="BI281" i="1"/>
  <c r="AS18" i="1"/>
  <c r="AR18" i="1"/>
  <c r="AQ18" i="1"/>
  <c r="AP18" i="1"/>
  <c r="AO18" i="1"/>
  <c r="AN18" i="1"/>
  <c r="AM18" i="1"/>
  <c r="AL18" i="1"/>
  <c r="AK18" i="1" a="1"/>
  <c r="AK18" i="1" s="1"/>
  <c r="AJ18" i="1" a="1"/>
  <c r="AJ18" i="1" s="1"/>
  <c r="AI18" i="1" a="1"/>
  <c r="AI18" i="1" s="1"/>
  <c r="AH18" i="1" a="1"/>
  <c r="AH18" i="1" s="1"/>
  <c r="AG18" i="1"/>
  <c r="AS15" i="1"/>
  <c r="AR15" i="1"/>
  <c r="AQ15" i="1"/>
  <c r="AP15" i="1"/>
  <c r="AO15" i="1"/>
  <c r="AN15" i="1"/>
  <c r="AM15" i="1"/>
  <c r="AL15" i="1"/>
  <c r="AK15" i="1" a="1"/>
  <c r="AK15" i="1" s="1"/>
  <c r="AJ15" i="1" a="1"/>
  <c r="AJ15" i="1" s="1"/>
  <c r="AI15" i="1" a="1"/>
  <c r="AI15" i="1" s="1"/>
  <c r="AH15" i="1" a="1"/>
  <c r="AH15" i="1" s="1"/>
  <c r="AG15" i="1"/>
  <c r="AS14" i="1"/>
  <c r="AR14" i="1"/>
  <c r="AQ14" i="1"/>
  <c r="AP14" i="1"/>
  <c r="AO14" i="1"/>
  <c r="AN14" i="1"/>
  <c r="AM14" i="1"/>
  <c r="AL14" i="1"/>
  <c r="AK14" i="1" a="1"/>
  <c r="AK14" i="1" s="1"/>
  <c r="AJ14" i="1" a="1"/>
  <c r="AJ14" i="1" s="1"/>
  <c r="AI14" i="1" a="1"/>
  <c r="AI14" i="1" s="1"/>
  <c r="AH14" i="1" a="1"/>
  <c r="AH14" i="1" s="1"/>
  <c r="AG14" i="1"/>
  <c r="AS17" i="1"/>
  <c r="AR17" i="1"/>
  <c r="AQ17" i="1"/>
  <c r="AP17" i="1"/>
  <c r="AO17" i="1"/>
  <c r="AN17" i="1"/>
  <c r="AM17" i="1"/>
  <c r="AL17" i="1"/>
  <c r="AK17" i="1" a="1"/>
  <c r="AK17" i="1" s="1"/>
  <c r="AJ17" i="1" a="1"/>
  <c r="AJ17" i="1" s="1"/>
  <c r="AI17" i="1" a="1"/>
  <c r="AI17" i="1" s="1"/>
  <c r="AH17" i="1" a="1"/>
  <c r="AH17" i="1" s="1"/>
  <c r="AG17" i="1"/>
  <c r="AS16" i="1"/>
  <c r="AR16" i="1"/>
  <c r="AQ16" i="1"/>
  <c r="AP16" i="1"/>
  <c r="AO16" i="1"/>
  <c r="AN16" i="1"/>
  <c r="AM16" i="1"/>
  <c r="AL16" i="1"/>
  <c r="AK16" i="1" a="1"/>
  <c r="AK16" i="1" s="1"/>
  <c r="AJ16" i="1" a="1"/>
  <c r="AJ16" i="1" s="1"/>
  <c r="AI16" i="1" a="1"/>
  <c r="AI16" i="1" s="1"/>
  <c r="AH16" i="1" a="1"/>
  <c r="AH16" i="1" s="1"/>
  <c r="AG16" i="1"/>
  <c r="BE2" i="1"/>
  <c r="BD2" i="1"/>
  <c r="BC2" i="1"/>
  <c r="BI282" i="1"/>
  <c r="BI283" i="1"/>
  <c r="BI284" i="1"/>
  <c r="BI285" i="1"/>
  <c r="BI286" i="1"/>
  <c r="BI287" i="1"/>
  <c r="BI288" i="1"/>
  <c r="BI289" i="1"/>
  <c r="BI290" i="1"/>
  <c r="BI291" i="1"/>
  <c r="BI292" i="1"/>
  <c r="BI293" i="1"/>
  <c r="BI294" i="1"/>
  <c r="BI295" i="1"/>
  <c r="BI296" i="1"/>
  <c r="BI297" i="1"/>
  <c r="BI298" i="1"/>
  <c r="BI299" i="1"/>
  <c r="BI300" i="1"/>
  <c r="BI301" i="1"/>
  <c r="BI302" i="1"/>
  <c r="BI303" i="1"/>
  <c r="BI304" i="1"/>
  <c r="BI305" i="1"/>
  <c r="BI306" i="1"/>
  <c r="BI307" i="1"/>
  <c r="BI308" i="1"/>
  <c r="BI309" i="1"/>
  <c r="BI310" i="1"/>
  <c r="BI311" i="1"/>
  <c r="BI312" i="1"/>
  <c r="BI313" i="1"/>
  <c r="BI314" i="1"/>
  <c r="BI315" i="1"/>
  <c r="BI316" i="1"/>
  <c r="BI317" i="1"/>
  <c r="BI318" i="1"/>
  <c r="BI319" i="1"/>
  <c r="BI320" i="1"/>
  <c r="BI321" i="1"/>
  <c r="BI322" i="1"/>
  <c r="BI323" i="1"/>
  <c r="BI324" i="1"/>
  <c r="BI325" i="1"/>
  <c r="BI326" i="1"/>
  <c r="BI327" i="1"/>
  <c r="BI328" i="1"/>
  <c r="BI329" i="1"/>
  <c r="BI330" i="1"/>
  <c r="BI331" i="1"/>
  <c r="BI332" i="1"/>
  <c r="BI333" i="1"/>
  <c r="BI334" i="1"/>
  <c r="BI335" i="1"/>
  <c r="BI336" i="1"/>
  <c r="BI337" i="1"/>
  <c r="BI338" i="1"/>
  <c r="BI339" i="1"/>
  <c r="BI340" i="1"/>
  <c r="BI341" i="1"/>
  <c r="BI342" i="1"/>
  <c r="BI343" i="1"/>
  <c r="BI344" i="1"/>
  <c r="BI345" i="1"/>
  <c r="BI346" i="1"/>
  <c r="BI347" i="1"/>
  <c r="BI348" i="1"/>
  <c r="BI349" i="1"/>
  <c r="BI350" i="1"/>
  <c r="BI351" i="1"/>
  <c r="BI352" i="1"/>
  <c r="BI353" i="1"/>
  <c r="BI354" i="1"/>
  <c r="BI355" i="1"/>
  <c r="BI356" i="1"/>
  <c r="BI357" i="1"/>
  <c r="BI358" i="1"/>
  <c r="BI359" i="1"/>
  <c r="BI360" i="1"/>
  <c r="BI361" i="1"/>
  <c r="BI362" i="1"/>
  <c r="BI363" i="1"/>
  <c r="BI364" i="1"/>
  <c r="BI365" i="1"/>
  <c r="BI366" i="1"/>
  <c r="BI367" i="1"/>
  <c r="BI368" i="1"/>
  <c r="BI369" i="1"/>
  <c r="BI370" i="1"/>
  <c r="BI371" i="1"/>
  <c r="BI372" i="1"/>
  <c r="BI373" i="1"/>
  <c r="BI374" i="1"/>
  <c r="BI375" i="1"/>
  <c r="BI376" i="1"/>
  <c r="BI377" i="1"/>
  <c r="BI378" i="1"/>
  <c r="BI379" i="1"/>
  <c r="BI380" i="1"/>
  <c r="BI381" i="1"/>
  <c r="BI382" i="1"/>
  <c r="BI383" i="1"/>
  <c r="BI384" i="1"/>
  <c r="BI385" i="1"/>
  <c r="BI386" i="1"/>
  <c r="BI387" i="1"/>
  <c r="BI388" i="1"/>
  <c r="BI389" i="1"/>
  <c r="BI390" i="1"/>
  <c r="BI391" i="1"/>
  <c r="BI392" i="1"/>
  <c r="BI393" i="1"/>
  <c r="BI394" i="1"/>
  <c r="BI395" i="1"/>
  <c r="BI396" i="1"/>
  <c r="BI397" i="1"/>
  <c r="BI398" i="1"/>
  <c r="BI399" i="1"/>
  <c r="BI400" i="1"/>
  <c r="BI401" i="1"/>
  <c r="BI402" i="1"/>
  <c r="BI403" i="1"/>
  <c r="BI404" i="1"/>
  <c r="BI405" i="1"/>
  <c r="BI406" i="1"/>
  <c r="BI407" i="1"/>
  <c r="BI408" i="1"/>
  <c r="BI409" i="1"/>
  <c r="BI410" i="1"/>
  <c r="BI411" i="1"/>
  <c r="BI412" i="1"/>
  <c r="BI413" i="1"/>
  <c r="BI414" i="1"/>
  <c r="BI415" i="1"/>
  <c r="BI416" i="1"/>
  <c r="BI417" i="1"/>
  <c r="BI418" i="1"/>
  <c r="BI419" i="1"/>
  <c r="BI420" i="1"/>
  <c r="BI421" i="1"/>
  <c r="BI422" i="1"/>
  <c r="BI423" i="1"/>
  <c r="BI424" i="1"/>
  <c r="BI425" i="1"/>
  <c r="BI426" i="1"/>
  <c r="BI427" i="1"/>
  <c r="BI428" i="1"/>
  <c r="BI429" i="1"/>
  <c r="BI430" i="1"/>
  <c r="BI431" i="1"/>
  <c r="BI432" i="1"/>
  <c r="BI433" i="1"/>
  <c r="BI434" i="1"/>
  <c r="BI435" i="1"/>
  <c r="BI436" i="1"/>
  <c r="BI437" i="1"/>
  <c r="BI438" i="1"/>
  <c r="BI439" i="1"/>
  <c r="BI440" i="1"/>
  <c r="BI441" i="1"/>
  <c r="BI442" i="1"/>
  <c r="BI443" i="1"/>
  <c r="BI444" i="1"/>
  <c r="BI445" i="1"/>
  <c r="BI446" i="1"/>
  <c r="BI447" i="1"/>
  <c r="BI448" i="1"/>
  <c r="BI449" i="1"/>
  <c r="BI450" i="1"/>
  <c r="BI451" i="1"/>
  <c r="BI452" i="1"/>
  <c r="BI453" i="1"/>
  <c r="BI454" i="1"/>
  <c r="BI455" i="1"/>
  <c r="BI456" i="1"/>
  <c r="BI457" i="1"/>
  <c r="BI458" i="1"/>
  <c r="BI459" i="1"/>
  <c r="BI460" i="1"/>
  <c r="BI461" i="1"/>
  <c r="BI462" i="1"/>
  <c r="BI463" i="1"/>
  <c r="BI464" i="1"/>
  <c r="BI465" i="1"/>
  <c r="BI466" i="1"/>
  <c r="BI467" i="1"/>
  <c r="BI468" i="1"/>
  <c r="BI469" i="1"/>
  <c r="BI470" i="1"/>
  <c r="BI471" i="1"/>
  <c r="BI472" i="1"/>
  <c r="BI473" i="1"/>
  <c r="BI474" i="1"/>
  <c r="BI475" i="1"/>
  <c r="BI476" i="1"/>
  <c r="BI477" i="1"/>
  <c r="BI478" i="1"/>
  <c r="BI479" i="1"/>
  <c r="BI480" i="1"/>
  <c r="BI481" i="1"/>
  <c r="BI482" i="1"/>
  <c r="BI483" i="1"/>
  <c r="BI484" i="1"/>
  <c r="BI485" i="1"/>
  <c r="BI486" i="1"/>
  <c r="BI487" i="1"/>
  <c r="BI488" i="1"/>
  <c r="BI489" i="1"/>
  <c r="BI490" i="1"/>
  <c r="BI491" i="1"/>
  <c r="BI492" i="1"/>
  <c r="BI493" i="1"/>
  <c r="BI494" i="1"/>
  <c r="BI495" i="1"/>
  <c r="BI496" i="1"/>
  <c r="BI497" i="1"/>
  <c r="BI498" i="1"/>
  <c r="BI499" i="1"/>
  <c r="BI500" i="1"/>
  <c r="BI501" i="1"/>
  <c r="BI502" i="1"/>
  <c r="BI503" i="1"/>
  <c r="BI504" i="1"/>
  <c r="BI505" i="1"/>
  <c r="BI506" i="1"/>
  <c r="BI507" i="1"/>
  <c r="BI508" i="1"/>
  <c r="BI509" i="1"/>
  <c r="BI510" i="1"/>
  <c r="BI511" i="1"/>
  <c r="BI512" i="1"/>
  <c r="BI513" i="1"/>
  <c r="BI514" i="1"/>
  <c r="BI515" i="1"/>
  <c r="BI516" i="1"/>
  <c r="BI517" i="1"/>
  <c r="BI518" i="1"/>
  <c r="BI519" i="1"/>
  <c r="BI520" i="1"/>
  <c r="BI521" i="1"/>
  <c r="BI522" i="1"/>
  <c r="BI523" i="1"/>
  <c r="BI524" i="1"/>
  <c r="BI525" i="1"/>
  <c r="BI526" i="1"/>
  <c r="BI527" i="1"/>
  <c r="BI528" i="1"/>
  <c r="BI529" i="1"/>
  <c r="BI530" i="1"/>
  <c r="BI531" i="1"/>
  <c r="BI532" i="1"/>
  <c r="BI533" i="1"/>
  <c r="BI534" i="1"/>
  <c r="BI535" i="1"/>
  <c r="BI536" i="1"/>
  <c r="BI537" i="1"/>
  <c r="BI538" i="1"/>
  <c r="BI539" i="1"/>
  <c r="BI540" i="1"/>
  <c r="BI541" i="1"/>
  <c r="BI542" i="1"/>
  <c r="BI543" i="1"/>
  <c r="BI544" i="1"/>
  <c r="BI545" i="1"/>
  <c r="BI546" i="1"/>
  <c r="BI547" i="1"/>
  <c r="BI2" i="1"/>
  <c r="AS44" i="1"/>
  <c r="AS43" i="1"/>
  <c r="AS42" i="1"/>
  <c r="AS41" i="1"/>
  <c r="AS40" i="1"/>
  <c r="D30" i="3"/>
  <c r="E30" i="3" s="1"/>
  <c r="D29" i="3"/>
  <c r="E29" i="3" s="1"/>
  <c r="D28" i="3"/>
  <c r="E28" i="3" s="1"/>
  <c r="D27" i="3"/>
  <c r="E27" i="3" s="1"/>
  <c r="D26" i="3"/>
  <c r="E26" i="3" s="1"/>
  <c r="D25" i="3"/>
  <c r="E25" i="3" s="1"/>
  <c r="D22" i="3"/>
  <c r="E22" i="3" s="1"/>
  <c r="AM54" i="1"/>
  <c r="AL54" i="1"/>
  <c r="AK54" i="1" a="1"/>
  <c r="AK54" i="1" s="1"/>
  <c r="AJ54" i="1" a="1"/>
  <c r="AJ54" i="1" s="1"/>
  <c r="AI54" i="1" a="1"/>
  <c r="AI54" i="1" s="1"/>
  <c r="AH54" i="1" a="1"/>
  <c r="AH54" i="1" s="1"/>
  <c r="AG54" i="1"/>
  <c r="AM55" i="1"/>
  <c r="AL55" i="1"/>
  <c r="AK55" i="1" a="1"/>
  <c r="AK55" i="1" s="1"/>
  <c r="AJ55" i="1" a="1"/>
  <c r="AJ55" i="1" s="1"/>
  <c r="AI55" i="1" a="1"/>
  <c r="AI55" i="1" s="1"/>
  <c r="AH55" i="1" a="1"/>
  <c r="AH55" i="1" s="1"/>
  <c r="AG55" i="1"/>
  <c r="AM53" i="1"/>
  <c r="AL53" i="1"/>
  <c r="AK53" i="1" a="1"/>
  <c r="AK53" i="1" s="1"/>
  <c r="AJ53" i="1" a="1"/>
  <c r="AJ53" i="1" s="1"/>
  <c r="AI53" i="1" a="1"/>
  <c r="AI53" i="1" s="1"/>
  <c r="AH53" i="1" a="1"/>
  <c r="AH53" i="1" s="1"/>
  <c r="AG53" i="1"/>
  <c r="AM52" i="1"/>
  <c r="AL52" i="1"/>
  <c r="AK52" i="1" a="1"/>
  <c r="AK52" i="1" s="1"/>
  <c r="AJ52" i="1" a="1"/>
  <c r="AJ52" i="1" s="1"/>
  <c r="AI52" i="1" a="1"/>
  <c r="AI52" i="1" s="1"/>
  <c r="AH52" i="1" a="1"/>
  <c r="AH52" i="1" s="1"/>
  <c r="AG52" i="1"/>
  <c r="AM51" i="1"/>
  <c r="AL51" i="1"/>
  <c r="AK51" i="1" a="1"/>
  <c r="AK51" i="1" s="1"/>
  <c r="AJ51" i="1" a="1"/>
  <c r="AJ51" i="1" s="1"/>
  <c r="AI51" i="1" a="1"/>
  <c r="AI51" i="1" s="1"/>
  <c r="AH51" i="1" a="1"/>
  <c r="AH51" i="1" s="1"/>
  <c r="AG51" i="1"/>
  <c r="AM44" i="1"/>
  <c r="AL44" i="1"/>
  <c r="AK44" i="1"/>
  <c r="AJ44" i="1"/>
  <c r="AI44" i="1"/>
  <c r="AH44" i="1"/>
  <c r="AG44" i="1"/>
  <c r="AM43" i="1"/>
  <c r="AL43" i="1"/>
  <c r="AK43" i="1"/>
  <c r="AJ43" i="1"/>
  <c r="AI43" i="1"/>
  <c r="AH43" i="1"/>
  <c r="AG43" i="1"/>
  <c r="AM42" i="1"/>
  <c r="AL42" i="1"/>
  <c r="AK42" i="1"/>
  <c r="AJ42" i="1"/>
  <c r="AI42" i="1"/>
  <c r="AH42" i="1"/>
  <c r="AG42" i="1"/>
  <c r="AM41" i="1"/>
  <c r="AL41" i="1"/>
  <c r="AK41" i="1"/>
  <c r="AJ41" i="1"/>
  <c r="AI41" i="1"/>
  <c r="AH41" i="1"/>
  <c r="AG41" i="1"/>
  <c r="AM40" i="1"/>
  <c r="AL40" i="1"/>
  <c r="AK40" i="1"/>
  <c r="AJ40" i="1"/>
  <c r="AI40" i="1"/>
  <c r="AH40" i="1"/>
  <c r="AG40" i="1"/>
  <c r="AS37" i="1" l="1"/>
  <c r="AR37" i="1"/>
  <c r="AQ37" i="1"/>
  <c r="AP37" i="1"/>
  <c r="AO37" i="1"/>
  <c r="AN37" i="1"/>
  <c r="AM37" i="1"/>
  <c r="AL37" i="1"/>
  <c r="AK37" i="1" a="1"/>
  <c r="AK37" i="1" s="1"/>
  <c r="AJ37" i="1" a="1"/>
  <c r="AJ37" i="1" s="1"/>
  <c r="AI37" i="1" a="1"/>
  <c r="AI37" i="1" s="1"/>
  <c r="AH37" i="1" a="1"/>
  <c r="AH37" i="1" s="1"/>
  <c r="AG37" i="1"/>
  <c r="AV63" i="1"/>
  <c r="AV62" i="1"/>
  <c r="G8" i="7" l="1"/>
  <c r="G9" i="7"/>
  <c r="G10" i="7"/>
  <c r="G11" i="7"/>
  <c r="G12" i="7"/>
  <c r="G13" i="7"/>
  <c r="G14" i="7"/>
  <c r="G15" i="7"/>
  <c r="G16" i="7"/>
  <c r="G17" i="7"/>
  <c r="G18" i="7"/>
  <c r="G19" i="7"/>
  <c r="G20" i="7"/>
  <c r="G21" i="7"/>
  <c r="G22" i="7"/>
  <c r="G23" i="7"/>
  <c r="G24" i="7"/>
  <c r="G25" i="7"/>
  <c r="G26" i="7"/>
  <c r="G27" i="7"/>
  <c r="G28" i="7"/>
  <c r="G29" i="7"/>
  <c r="G30" i="7"/>
  <c r="G31" i="7"/>
  <c r="G32" i="7"/>
  <c r="G33" i="7"/>
  <c r="G34" i="7"/>
  <c r="G35" i="7"/>
  <c r="G36" i="7"/>
  <c r="G37" i="7"/>
  <c r="G38" i="7"/>
  <c r="G39" i="7"/>
  <c r="G40" i="7"/>
  <c r="G41" i="7"/>
  <c r="G42" i="7"/>
  <c r="G43" i="7"/>
  <c r="G44" i="7"/>
  <c r="G45" i="7"/>
  <c r="G46" i="7"/>
  <c r="G47" i="7"/>
  <c r="G48" i="7"/>
  <c r="G49" i="7"/>
  <c r="G50" i="7"/>
  <c r="G51" i="7"/>
  <c r="G52" i="7"/>
  <c r="G53" i="7"/>
  <c r="G54" i="7"/>
  <c r="G55" i="7"/>
  <c r="G56" i="7"/>
  <c r="G57" i="7"/>
  <c r="G58" i="7"/>
  <c r="G59" i="7"/>
  <c r="G60" i="7"/>
  <c r="G61" i="7"/>
  <c r="G62" i="7"/>
  <c r="G63" i="7"/>
  <c r="G64" i="7"/>
  <c r="G65" i="7"/>
  <c r="G66" i="7"/>
  <c r="G67" i="7"/>
  <c r="G68" i="7"/>
  <c r="G69" i="7"/>
  <c r="G70" i="7"/>
  <c r="G71" i="7"/>
  <c r="G72" i="7"/>
  <c r="G73" i="7"/>
  <c r="G74" i="7"/>
  <c r="G75" i="7"/>
  <c r="G76" i="7"/>
  <c r="G77" i="7"/>
  <c r="G78" i="7"/>
  <c r="G79" i="7"/>
  <c r="G80" i="7"/>
  <c r="G81" i="7"/>
  <c r="G82" i="7"/>
  <c r="G83" i="7"/>
  <c r="G84" i="7"/>
  <c r="G85" i="7"/>
  <c r="G86" i="7"/>
  <c r="G87" i="7"/>
  <c r="G88" i="7"/>
  <c r="G89" i="7"/>
  <c r="G90" i="7"/>
  <c r="G91" i="7"/>
  <c r="G92" i="7"/>
  <c r="G93" i="7"/>
  <c r="G94" i="7"/>
  <c r="G95" i="7"/>
  <c r="G96" i="7"/>
  <c r="G97" i="7"/>
  <c r="G98" i="7"/>
  <c r="G99" i="7"/>
  <c r="G100" i="7"/>
  <c r="G101" i="7"/>
  <c r="G102" i="7"/>
  <c r="G103" i="7"/>
  <c r="G104" i="7"/>
  <c r="G105" i="7"/>
  <c r="G106" i="7"/>
  <c r="G107" i="7"/>
  <c r="G108" i="7"/>
  <c r="G109" i="7"/>
  <c r="G110" i="7"/>
  <c r="G111" i="7"/>
  <c r="G112" i="7"/>
  <c r="G113" i="7"/>
  <c r="G114" i="7"/>
  <c r="G115" i="7"/>
  <c r="G116" i="7"/>
  <c r="G117" i="7"/>
  <c r="G118" i="7"/>
  <c r="G119" i="7"/>
  <c r="G120" i="7"/>
  <c r="G121" i="7"/>
  <c r="G122" i="7"/>
  <c r="G123" i="7"/>
  <c r="G124" i="7"/>
  <c r="G125" i="7"/>
  <c r="G126" i="7"/>
  <c r="G127" i="7"/>
  <c r="G128" i="7"/>
  <c r="G129" i="7"/>
  <c r="G130" i="7"/>
  <c r="G131" i="7"/>
  <c r="G132" i="7"/>
  <c r="G133" i="7"/>
  <c r="G134" i="7"/>
  <c r="G135" i="7"/>
  <c r="G136" i="7"/>
  <c r="G137" i="7"/>
  <c r="G138" i="7"/>
  <c r="G139" i="7"/>
  <c r="G140" i="7"/>
  <c r="G141" i="7"/>
  <c r="G142" i="7"/>
  <c r="G143" i="7"/>
  <c r="G144" i="7"/>
  <c r="G145" i="7"/>
  <c r="G146" i="7"/>
  <c r="G147" i="7"/>
  <c r="G148" i="7"/>
  <c r="G149" i="7"/>
  <c r="G150" i="7"/>
  <c r="G151" i="7"/>
  <c r="G152" i="7"/>
  <c r="G153" i="7"/>
  <c r="G154" i="7"/>
  <c r="G155" i="7"/>
  <c r="G156" i="7"/>
  <c r="G157" i="7"/>
  <c r="G158" i="7"/>
  <c r="G159" i="7"/>
  <c r="G160" i="7"/>
  <c r="G161" i="7"/>
  <c r="G162" i="7"/>
  <c r="G163" i="7"/>
  <c r="G164" i="7"/>
  <c r="G165" i="7"/>
  <c r="G166" i="7"/>
  <c r="G167" i="7"/>
  <c r="G168" i="7"/>
  <c r="G169" i="7"/>
  <c r="G170" i="7"/>
  <c r="G171" i="7"/>
  <c r="G172" i="7"/>
  <c r="G173" i="7"/>
  <c r="G174" i="7"/>
  <c r="G175" i="7"/>
  <c r="G176" i="7"/>
  <c r="G177" i="7"/>
  <c r="G178" i="7"/>
  <c r="G179" i="7"/>
  <c r="G180" i="7"/>
  <c r="G181" i="7"/>
  <c r="G182" i="7"/>
  <c r="G183" i="7"/>
  <c r="G184" i="7"/>
  <c r="G185" i="7"/>
  <c r="G186" i="7"/>
  <c r="G187" i="7"/>
  <c r="G188" i="7"/>
  <c r="G189" i="7"/>
  <c r="G190" i="7"/>
  <c r="G191" i="7"/>
  <c r="G192" i="7"/>
  <c r="G193" i="7"/>
  <c r="G194" i="7"/>
  <c r="G195" i="7"/>
  <c r="G196" i="7"/>
  <c r="G197" i="7"/>
  <c r="G198" i="7"/>
  <c r="G199" i="7"/>
  <c r="G200" i="7"/>
  <c r="G201" i="7"/>
  <c r="G202" i="7"/>
  <c r="G203" i="7"/>
  <c r="G204" i="7"/>
  <c r="G205" i="7"/>
  <c r="G206" i="7"/>
  <c r="G207" i="7"/>
  <c r="G208" i="7"/>
  <c r="G209" i="7"/>
  <c r="G210" i="7"/>
  <c r="G211" i="7"/>
  <c r="G212" i="7"/>
  <c r="G213" i="7"/>
  <c r="G214" i="7"/>
  <c r="G215" i="7"/>
  <c r="G216" i="7"/>
  <c r="G217" i="7"/>
  <c r="G218" i="7"/>
  <c r="G219" i="7"/>
  <c r="G220" i="7"/>
  <c r="G221" i="7"/>
  <c r="G222" i="7"/>
  <c r="G223" i="7"/>
  <c r="G224" i="7"/>
  <c r="G225" i="7"/>
  <c r="G226" i="7"/>
  <c r="G227" i="7"/>
  <c r="G228" i="7"/>
  <c r="G229" i="7"/>
  <c r="G230" i="7"/>
  <c r="G231" i="7"/>
  <c r="G232" i="7"/>
  <c r="G233" i="7"/>
  <c r="G234" i="7"/>
  <c r="G235" i="7"/>
  <c r="G236" i="7"/>
  <c r="G237" i="7"/>
  <c r="G238" i="7"/>
  <c r="G239" i="7"/>
  <c r="G240" i="7"/>
  <c r="G241" i="7"/>
  <c r="G242" i="7"/>
  <c r="G243" i="7"/>
  <c r="G244" i="7"/>
  <c r="G245" i="7"/>
  <c r="G246" i="7"/>
  <c r="G247" i="7"/>
  <c r="G248" i="7"/>
  <c r="G249" i="7"/>
  <c r="G250" i="7"/>
  <c r="G251" i="7"/>
  <c r="G252" i="7"/>
  <c r="G253" i="7"/>
  <c r="G254" i="7"/>
  <c r="G255" i="7"/>
  <c r="G256" i="7"/>
  <c r="G257" i="7"/>
  <c r="G258" i="7"/>
  <c r="G259" i="7"/>
  <c r="G260" i="7"/>
  <c r="G261" i="7"/>
  <c r="G262" i="7"/>
  <c r="G263" i="7"/>
  <c r="G264" i="7"/>
  <c r="G265" i="7"/>
  <c r="G266" i="7"/>
  <c r="G267" i="7"/>
  <c r="G268" i="7"/>
  <c r="G269" i="7"/>
  <c r="G270" i="7"/>
  <c r="G271" i="7"/>
  <c r="G272" i="7"/>
  <c r="G273" i="7"/>
  <c r="G274" i="7"/>
  <c r="G275" i="7"/>
  <c r="G276" i="7"/>
  <c r="G277" i="7"/>
  <c r="G278" i="7"/>
  <c r="G279" i="7"/>
  <c r="G280" i="7"/>
  <c r="G281" i="7"/>
  <c r="G282" i="7"/>
  <c r="G283" i="7"/>
  <c r="G284" i="7"/>
  <c r="G285" i="7"/>
  <c r="G286" i="7"/>
  <c r="G287" i="7"/>
  <c r="G288" i="7"/>
  <c r="G289" i="7"/>
  <c r="G290" i="7"/>
  <c r="G291" i="7"/>
  <c r="G292" i="7"/>
  <c r="G293" i="7"/>
  <c r="G294" i="7"/>
  <c r="G295" i="7"/>
  <c r="G296" i="7"/>
  <c r="G297" i="7"/>
  <c r="G298" i="7"/>
  <c r="G299" i="7"/>
  <c r="G300" i="7"/>
  <c r="G301" i="7"/>
  <c r="G302" i="7"/>
  <c r="G303" i="7"/>
  <c r="G304" i="7"/>
  <c r="G305" i="7"/>
  <c r="G306" i="7"/>
  <c r="G307" i="7"/>
  <c r="G308" i="7"/>
  <c r="G309" i="7"/>
  <c r="G310" i="7"/>
  <c r="G311" i="7"/>
  <c r="G312" i="7"/>
  <c r="G313" i="7"/>
  <c r="G314" i="7"/>
  <c r="G315" i="7"/>
  <c r="G316" i="7"/>
  <c r="G317" i="7"/>
  <c r="G318" i="7"/>
  <c r="G319" i="7"/>
  <c r="G320" i="7"/>
  <c r="G321" i="7"/>
  <c r="G322" i="7"/>
  <c r="G323" i="7"/>
  <c r="G324" i="7"/>
  <c r="G325" i="7"/>
  <c r="G326" i="7"/>
  <c r="G327" i="7"/>
  <c r="G328" i="7"/>
  <c r="G329" i="7"/>
  <c r="G330" i="7"/>
  <c r="G331" i="7"/>
  <c r="G332" i="7"/>
  <c r="G333" i="7"/>
  <c r="G334" i="7"/>
  <c r="G335" i="7"/>
  <c r="G336" i="7"/>
  <c r="G337" i="7"/>
  <c r="G338" i="7"/>
  <c r="G339" i="7"/>
  <c r="G340" i="7"/>
  <c r="G341" i="7"/>
  <c r="G342" i="7"/>
  <c r="G343" i="7"/>
  <c r="G344" i="7"/>
  <c r="G345" i="7"/>
  <c r="G346" i="7"/>
  <c r="G347" i="7"/>
  <c r="G348" i="7"/>
  <c r="G349" i="7"/>
  <c r="G350" i="7"/>
  <c r="G351" i="7"/>
  <c r="G352" i="7"/>
  <c r="G353" i="7"/>
  <c r="G354" i="7"/>
  <c r="G355" i="7"/>
  <c r="G356" i="7"/>
  <c r="G357" i="7"/>
  <c r="G358" i="7"/>
  <c r="G359" i="7"/>
  <c r="G360" i="7"/>
  <c r="G361" i="7"/>
  <c r="G362" i="7"/>
  <c r="G363" i="7"/>
  <c r="G364" i="7"/>
  <c r="G365" i="7"/>
  <c r="G366" i="7"/>
  <c r="G367" i="7"/>
  <c r="G368" i="7"/>
  <c r="G369" i="7"/>
  <c r="G370" i="7"/>
  <c r="G371" i="7"/>
  <c r="G372" i="7"/>
  <c r="G373" i="7"/>
  <c r="G374" i="7"/>
  <c r="G375" i="7"/>
  <c r="G376" i="7"/>
  <c r="G377" i="7"/>
  <c r="G378" i="7"/>
  <c r="G379" i="7"/>
  <c r="G380" i="7"/>
  <c r="G381" i="7"/>
  <c r="G382" i="7"/>
  <c r="G383" i="7"/>
  <c r="G384" i="7"/>
  <c r="G385" i="7"/>
  <c r="G386" i="7"/>
  <c r="G387" i="7"/>
  <c r="G388" i="7"/>
  <c r="G389" i="7"/>
  <c r="G390" i="7"/>
  <c r="G391" i="7"/>
  <c r="G392" i="7"/>
  <c r="G393" i="7"/>
  <c r="G394" i="7"/>
  <c r="G395" i="7"/>
  <c r="G396" i="7"/>
  <c r="G397" i="7"/>
  <c r="G398" i="7"/>
  <c r="G399" i="7"/>
  <c r="G400" i="7"/>
  <c r="G401" i="7"/>
  <c r="G402" i="7"/>
  <c r="G403" i="7"/>
  <c r="G404" i="7"/>
  <c r="G405" i="7"/>
  <c r="G406" i="7"/>
  <c r="G407" i="7"/>
  <c r="G408" i="7"/>
  <c r="G409" i="7"/>
  <c r="G410" i="7"/>
  <c r="G411" i="7"/>
  <c r="G412" i="7"/>
  <c r="G413" i="7"/>
  <c r="G414" i="7"/>
  <c r="G415" i="7"/>
  <c r="G416" i="7"/>
  <c r="G417" i="7"/>
  <c r="G418" i="7"/>
  <c r="G419" i="7"/>
  <c r="G420" i="7"/>
  <c r="G421" i="7"/>
  <c r="G422" i="7"/>
  <c r="G423" i="7"/>
  <c r="G424" i="7"/>
  <c r="G425" i="7"/>
  <c r="G426" i="7"/>
  <c r="G427" i="7"/>
  <c r="G428" i="7"/>
  <c r="G429" i="7"/>
  <c r="G430" i="7"/>
  <c r="G431" i="7"/>
  <c r="G432" i="7"/>
  <c r="G433" i="7"/>
  <c r="G434" i="7"/>
  <c r="G435" i="7"/>
  <c r="G436" i="7"/>
  <c r="G437" i="7"/>
  <c r="G438" i="7"/>
  <c r="G439" i="7"/>
  <c r="G440" i="7"/>
  <c r="G441" i="7"/>
  <c r="G442" i="7"/>
  <c r="G443" i="7"/>
  <c r="G444" i="7"/>
  <c r="G445" i="7"/>
  <c r="G446" i="7"/>
  <c r="G447" i="7"/>
  <c r="G448" i="7"/>
  <c r="G449" i="7"/>
  <c r="G450" i="7"/>
  <c r="G451" i="7"/>
  <c r="G452" i="7"/>
  <c r="G453" i="7"/>
  <c r="G454" i="7"/>
  <c r="G455" i="7"/>
  <c r="G456" i="7"/>
  <c r="G457" i="7"/>
  <c r="G458" i="7"/>
  <c r="G459" i="7"/>
  <c r="G460" i="7"/>
  <c r="G461" i="7"/>
  <c r="G462" i="7"/>
  <c r="G463" i="7"/>
  <c r="G464" i="7"/>
  <c r="G465" i="7"/>
  <c r="G466" i="7"/>
  <c r="G467" i="7"/>
  <c r="G468" i="7"/>
  <c r="G469" i="7"/>
  <c r="G470" i="7"/>
  <c r="G471" i="7"/>
  <c r="G472" i="7"/>
  <c r="G473" i="7"/>
  <c r="G474" i="7"/>
  <c r="G475" i="7"/>
  <c r="G476" i="7"/>
  <c r="G477" i="7"/>
  <c r="G478" i="7"/>
  <c r="G479" i="7"/>
  <c r="G480" i="7"/>
  <c r="G481" i="7"/>
  <c r="G482" i="7"/>
  <c r="G483" i="7"/>
  <c r="G484" i="7"/>
  <c r="G485" i="7"/>
  <c r="G486" i="7"/>
  <c r="G487" i="7"/>
  <c r="G488" i="7"/>
  <c r="G489" i="7"/>
  <c r="G490" i="7"/>
  <c r="G491" i="7"/>
  <c r="G492" i="7"/>
  <c r="G493" i="7"/>
  <c r="G494" i="7"/>
  <c r="G495" i="7"/>
  <c r="G496" i="7"/>
  <c r="G497" i="7"/>
  <c r="G498" i="7"/>
  <c r="G499" i="7"/>
  <c r="G500" i="7"/>
  <c r="G501" i="7"/>
  <c r="G502" i="7"/>
  <c r="G503" i="7"/>
  <c r="G504" i="7"/>
  <c r="G505" i="7"/>
  <c r="G506" i="7"/>
  <c r="G507" i="7"/>
  <c r="G508" i="7"/>
  <c r="G509" i="7"/>
  <c r="G510" i="7"/>
  <c r="G511" i="7"/>
  <c r="G512" i="7"/>
  <c r="G513" i="7"/>
  <c r="G514" i="7"/>
  <c r="G515" i="7"/>
  <c r="G516" i="7"/>
  <c r="G517" i="7"/>
  <c r="G518" i="7"/>
  <c r="G519" i="7"/>
  <c r="G520" i="7"/>
  <c r="G521" i="7"/>
  <c r="G522" i="7"/>
  <c r="G523" i="7"/>
  <c r="G524" i="7"/>
  <c r="G525" i="7"/>
  <c r="G526" i="7"/>
  <c r="G527" i="7"/>
  <c r="G528" i="7"/>
  <c r="G529" i="7"/>
  <c r="G530" i="7"/>
  <c r="G531" i="7"/>
  <c r="G532" i="7"/>
  <c r="G533" i="7"/>
  <c r="G534" i="7"/>
  <c r="G535" i="7"/>
  <c r="G536" i="7"/>
  <c r="G537" i="7"/>
  <c r="G538" i="7"/>
  <c r="G539" i="7"/>
  <c r="G540" i="7"/>
  <c r="G541" i="7"/>
  <c r="G542" i="7"/>
  <c r="G543" i="7"/>
  <c r="G544" i="7"/>
  <c r="G545" i="7"/>
  <c r="G546" i="7"/>
  <c r="G547" i="7"/>
  <c r="G548" i="7"/>
  <c r="G549" i="7"/>
  <c r="G550" i="7"/>
  <c r="G551" i="7"/>
  <c r="G552" i="7"/>
  <c r="G553" i="7"/>
  <c r="G554" i="7"/>
  <c r="G555" i="7"/>
  <c r="G556" i="7"/>
  <c r="G557" i="7"/>
  <c r="G558" i="7"/>
  <c r="G559" i="7"/>
  <c r="G560" i="7"/>
  <c r="G561" i="7"/>
  <c r="G562" i="7"/>
  <c r="G563" i="7"/>
  <c r="G564" i="7"/>
  <c r="G565" i="7"/>
  <c r="G566" i="7"/>
  <c r="G567" i="7"/>
  <c r="G568" i="7"/>
  <c r="G569" i="7"/>
  <c r="G570" i="7"/>
  <c r="G571" i="7"/>
  <c r="G572" i="7"/>
  <c r="G573" i="7"/>
  <c r="G574" i="7"/>
  <c r="G575" i="7"/>
  <c r="G576" i="7"/>
  <c r="G577" i="7"/>
  <c r="G578" i="7"/>
  <c r="G579" i="7"/>
  <c r="G580" i="7"/>
  <c r="G581" i="7"/>
  <c r="G582" i="7"/>
  <c r="G583" i="7"/>
  <c r="G584" i="7"/>
  <c r="G585" i="7"/>
  <c r="G586" i="7"/>
  <c r="G587" i="7"/>
  <c r="G588" i="7"/>
  <c r="G589" i="7"/>
  <c r="G590" i="7"/>
  <c r="G591" i="7"/>
  <c r="G592" i="7"/>
  <c r="G593" i="7"/>
  <c r="G594" i="7"/>
  <c r="G595" i="7"/>
  <c r="G596" i="7"/>
  <c r="G597" i="7"/>
  <c r="G598" i="7"/>
  <c r="G599" i="7"/>
  <c r="G600" i="7"/>
  <c r="G601" i="7"/>
  <c r="G602" i="7"/>
  <c r="G603" i="7"/>
  <c r="G604" i="7"/>
  <c r="G605" i="7"/>
  <c r="G606" i="7"/>
  <c r="G607" i="7"/>
  <c r="G608" i="7"/>
  <c r="G609" i="7"/>
  <c r="G610" i="7"/>
  <c r="G611" i="7"/>
  <c r="G612" i="7"/>
  <c r="G613" i="7"/>
  <c r="G614" i="7"/>
  <c r="G615" i="7"/>
  <c r="G616" i="7"/>
  <c r="G617" i="7"/>
  <c r="G618" i="7"/>
  <c r="G619" i="7"/>
  <c r="G620" i="7"/>
  <c r="G621" i="7"/>
  <c r="G622" i="7"/>
  <c r="G623" i="7"/>
  <c r="G624" i="7"/>
  <c r="G625" i="7"/>
  <c r="G626" i="7"/>
  <c r="G627" i="7"/>
  <c r="G628" i="7"/>
  <c r="G629" i="7"/>
  <c r="G630" i="7"/>
  <c r="G631" i="7"/>
  <c r="G632" i="7"/>
  <c r="G633" i="7"/>
  <c r="G634" i="7"/>
  <c r="G635" i="7"/>
  <c r="G636" i="7"/>
  <c r="G637" i="7"/>
  <c r="G638" i="7"/>
  <c r="G639" i="7"/>
  <c r="G640" i="7"/>
  <c r="G641" i="7"/>
  <c r="G642" i="7"/>
  <c r="G643" i="7"/>
  <c r="G644" i="7"/>
  <c r="G645" i="7"/>
  <c r="G646" i="7"/>
  <c r="G647" i="7"/>
  <c r="G648" i="7"/>
  <c r="G649" i="7"/>
  <c r="G650" i="7"/>
  <c r="G651" i="7"/>
  <c r="G652" i="7"/>
  <c r="G653" i="7"/>
  <c r="G654" i="7"/>
  <c r="G655" i="7"/>
  <c r="G656" i="7"/>
  <c r="G657" i="7"/>
  <c r="G658" i="7"/>
  <c r="G659" i="7"/>
  <c r="G660" i="7"/>
  <c r="G661" i="7"/>
  <c r="G662" i="7"/>
  <c r="G663" i="7"/>
  <c r="G664" i="7"/>
  <c r="G665" i="7"/>
  <c r="G666" i="7"/>
  <c r="G667" i="7"/>
  <c r="G668" i="7"/>
  <c r="G669" i="7"/>
  <c r="G670" i="7"/>
  <c r="G671" i="7"/>
  <c r="G672" i="7"/>
  <c r="G673" i="7"/>
  <c r="G674" i="7"/>
  <c r="G675" i="7"/>
  <c r="G676" i="7"/>
  <c r="G677" i="7"/>
  <c r="G678" i="7"/>
  <c r="G679" i="7"/>
  <c r="G680" i="7"/>
  <c r="G681" i="7"/>
  <c r="G682" i="7"/>
  <c r="G683" i="7"/>
  <c r="G684" i="7"/>
  <c r="G685" i="7"/>
  <c r="G686" i="7"/>
  <c r="G687" i="7"/>
  <c r="G688" i="7"/>
  <c r="G689" i="7"/>
  <c r="G690" i="7"/>
  <c r="G691" i="7"/>
  <c r="G692" i="7"/>
  <c r="G693" i="7"/>
  <c r="G694" i="7"/>
  <c r="G695" i="7"/>
  <c r="G696" i="7"/>
  <c r="G697" i="7"/>
  <c r="G698" i="7"/>
  <c r="G699" i="7"/>
  <c r="G700" i="7"/>
  <c r="G701" i="7"/>
  <c r="G702" i="7"/>
  <c r="G703" i="7"/>
  <c r="G704" i="7"/>
  <c r="G705" i="7"/>
  <c r="G706" i="7"/>
  <c r="G707" i="7"/>
  <c r="G708" i="7"/>
  <c r="G709" i="7"/>
  <c r="G710" i="7"/>
  <c r="G711" i="7"/>
  <c r="G712" i="7"/>
  <c r="G713" i="7"/>
  <c r="G714" i="7"/>
  <c r="G715" i="7"/>
  <c r="G716" i="7"/>
  <c r="G717" i="7"/>
  <c r="G718" i="7"/>
  <c r="G719" i="7"/>
  <c r="G720" i="7"/>
  <c r="G721" i="7"/>
  <c r="G722" i="7"/>
  <c r="G723" i="7"/>
  <c r="G724" i="7"/>
  <c r="G725" i="7"/>
  <c r="G726" i="7"/>
  <c r="G727" i="7"/>
  <c r="G728" i="7"/>
  <c r="G729" i="7"/>
  <c r="G730" i="7"/>
  <c r="G731" i="7"/>
  <c r="G732" i="7"/>
  <c r="G733" i="7"/>
  <c r="G734" i="7"/>
  <c r="G735" i="7"/>
  <c r="G736" i="7"/>
  <c r="G737" i="7"/>
  <c r="G738" i="7"/>
  <c r="G739" i="7"/>
  <c r="G740" i="7"/>
  <c r="G741" i="7"/>
  <c r="G742" i="7"/>
  <c r="G743" i="7"/>
  <c r="G744" i="7"/>
  <c r="G745" i="7"/>
  <c r="G746" i="7"/>
  <c r="G747" i="7"/>
  <c r="G748" i="7"/>
  <c r="G749" i="7"/>
  <c r="G750" i="7"/>
  <c r="G751" i="7"/>
  <c r="G752" i="7"/>
  <c r="G753" i="7"/>
  <c r="G754" i="7"/>
  <c r="G755" i="7"/>
  <c r="G756" i="7"/>
  <c r="G757" i="7"/>
  <c r="G758" i="7"/>
  <c r="G759" i="7"/>
  <c r="G760" i="7"/>
  <c r="G761" i="7"/>
  <c r="G762" i="7"/>
  <c r="G763" i="7"/>
  <c r="G764" i="7"/>
  <c r="G765" i="7"/>
  <c r="G766" i="7"/>
  <c r="G767" i="7"/>
  <c r="G768" i="7"/>
  <c r="G769" i="7"/>
  <c r="G770" i="7"/>
  <c r="G7" i="7"/>
  <c r="G6" i="7"/>
  <c r="G5" i="7"/>
  <c r="G4" i="7"/>
  <c r="G3" i="7"/>
  <c r="G2" i="7"/>
  <c r="G771" i="7"/>
  <c r="G772" i="7"/>
  <c r="G773" i="7"/>
  <c r="G774" i="7"/>
  <c r="G775" i="7"/>
  <c r="G776" i="7"/>
  <c r="G777" i="7"/>
  <c r="G778" i="7"/>
  <c r="G779" i="7"/>
  <c r="G780" i="7"/>
  <c r="G781" i="7"/>
  <c r="G782" i="7"/>
  <c r="G783" i="7"/>
  <c r="G784" i="7"/>
  <c r="G785" i="7"/>
  <c r="G786" i="7"/>
  <c r="G787" i="7"/>
  <c r="G788" i="7"/>
  <c r="G789" i="7"/>
  <c r="G790" i="7"/>
  <c r="G791" i="7"/>
  <c r="G792" i="7"/>
  <c r="G793" i="7"/>
  <c r="G794" i="7"/>
  <c r="G795" i="7"/>
  <c r="G796" i="7"/>
  <c r="G797" i="7"/>
  <c r="G798" i="7"/>
  <c r="G799" i="7"/>
  <c r="G800" i="7"/>
  <c r="G801" i="7"/>
  <c r="G802" i="7"/>
  <c r="G803" i="7"/>
  <c r="G804" i="7"/>
  <c r="G805" i="7"/>
  <c r="G806" i="7"/>
  <c r="G807" i="7"/>
  <c r="G808" i="7"/>
  <c r="G809" i="7"/>
  <c r="G810" i="7"/>
  <c r="G811" i="7"/>
  <c r="G812" i="7"/>
  <c r="G813" i="7"/>
  <c r="G814" i="7"/>
  <c r="G815" i="7"/>
  <c r="G816" i="7"/>
  <c r="G817" i="7"/>
  <c r="G818" i="7"/>
  <c r="G819" i="7"/>
  <c r="G820" i="7"/>
  <c r="G821" i="7"/>
  <c r="G822" i="7"/>
  <c r="G823" i="7"/>
  <c r="G824" i="7"/>
  <c r="G825" i="7"/>
  <c r="G826" i="7"/>
  <c r="G827" i="7"/>
  <c r="G828" i="7"/>
  <c r="G829" i="7"/>
  <c r="G830" i="7"/>
  <c r="G831" i="7"/>
  <c r="G832" i="7"/>
  <c r="G833" i="7"/>
  <c r="G834" i="7"/>
  <c r="G835" i="7"/>
  <c r="G836" i="7"/>
  <c r="G837" i="7"/>
  <c r="G838" i="7"/>
  <c r="G839" i="7"/>
  <c r="G840" i="7"/>
  <c r="G841" i="7"/>
  <c r="G842" i="7"/>
  <c r="G843" i="7"/>
  <c r="G844" i="7"/>
  <c r="G845" i="7"/>
  <c r="G846" i="7"/>
  <c r="G847" i="7"/>
  <c r="G848" i="7"/>
  <c r="G849" i="7"/>
  <c r="G850" i="7"/>
  <c r="G851" i="7"/>
  <c r="G852" i="7"/>
  <c r="G853" i="7"/>
  <c r="G854" i="7"/>
  <c r="G855" i="7"/>
  <c r="G856" i="7"/>
  <c r="G857" i="7"/>
  <c r="G858" i="7"/>
  <c r="G859" i="7"/>
  <c r="G860" i="7"/>
  <c r="G861" i="7"/>
  <c r="G862" i="7"/>
  <c r="G863" i="7"/>
  <c r="G864" i="7"/>
  <c r="G865" i="7"/>
  <c r="G866" i="7"/>
  <c r="G867" i="7"/>
  <c r="G868" i="7"/>
  <c r="G869" i="7"/>
  <c r="G870" i="7"/>
  <c r="G871" i="7"/>
  <c r="G872" i="7"/>
  <c r="G873" i="7"/>
  <c r="G874" i="7"/>
  <c r="G875" i="7"/>
  <c r="G876" i="7"/>
  <c r="G877" i="7"/>
  <c r="G878" i="7"/>
  <c r="G879" i="7"/>
  <c r="G880" i="7"/>
  <c r="G881" i="7"/>
  <c r="G882" i="7"/>
  <c r="G883" i="7"/>
  <c r="G884" i="7"/>
  <c r="G885" i="7"/>
  <c r="G886" i="7"/>
  <c r="G887" i="7"/>
  <c r="G888" i="7"/>
  <c r="G889" i="7"/>
  <c r="G890" i="7"/>
  <c r="G891" i="7"/>
  <c r="G892" i="7"/>
  <c r="G893" i="7"/>
  <c r="G894" i="7"/>
  <c r="G895" i="7"/>
  <c r="G896" i="7"/>
  <c r="G897" i="7"/>
  <c r="G898" i="7"/>
  <c r="G899" i="7"/>
  <c r="G900" i="7"/>
  <c r="G901" i="7"/>
  <c r="G902" i="7"/>
  <c r="G903" i="7"/>
  <c r="G904" i="7"/>
  <c r="G905" i="7"/>
  <c r="G906" i="7"/>
  <c r="G907" i="7"/>
  <c r="G908" i="7"/>
  <c r="G909" i="7"/>
  <c r="G910" i="7"/>
  <c r="G911" i="7"/>
  <c r="G912" i="7"/>
  <c r="G913" i="7"/>
  <c r="G914" i="7"/>
  <c r="G915" i="7"/>
  <c r="G916" i="7"/>
  <c r="G917" i="7"/>
  <c r="G918" i="7"/>
  <c r="G919" i="7"/>
  <c r="G920" i="7"/>
  <c r="G921" i="7"/>
  <c r="G922" i="7"/>
  <c r="G923" i="7"/>
  <c r="G924" i="7"/>
  <c r="G925" i="7"/>
  <c r="G926" i="7"/>
  <c r="G927" i="7"/>
  <c r="G928" i="7"/>
  <c r="G929" i="7"/>
  <c r="G930" i="7"/>
  <c r="G931" i="7"/>
  <c r="G932" i="7"/>
  <c r="G933" i="7"/>
  <c r="G934" i="7"/>
  <c r="G935" i="7"/>
  <c r="G936" i="7"/>
  <c r="G937" i="7"/>
  <c r="G938" i="7"/>
  <c r="G939" i="7"/>
  <c r="G940" i="7"/>
  <c r="G941" i="7"/>
  <c r="G942" i="7"/>
  <c r="G943" i="7"/>
  <c r="G944" i="7"/>
  <c r="G945" i="7"/>
  <c r="G946" i="7"/>
  <c r="G947" i="7"/>
  <c r="G948" i="7"/>
  <c r="G949" i="7"/>
  <c r="G950" i="7"/>
  <c r="G951" i="7"/>
  <c r="G952" i="7"/>
  <c r="G953" i="7"/>
  <c r="G954" i="7"/>
  <c r="G955" i="7"/>
  <c r="G956" i="7"/>
  <c r="G957" i="7"/>
  <c r="G958" i="7"/>
  <c r="G959" i="7"/>
  <c r="G960" i="7"/>
  <c r="G961" i="7"/>
  <c r="G962" i="7"/>
  <c r="G963" i="7"/>
  <c r="G964" i="7"/>
  <c r="G965" i="7"/>
  <c r="G966" i="7"/>
  <c r="G967" i="7"/>
  <c r="G968" i="7"/>
  <c r="G969" i="7"/>
  <c r="G970" i="7"/>
  <c r="G971" i="7"/>
  <c r="G972" i="7"/>
  <c r="G973" i="7"/>
  <c r="G974" i="7"/>
  <c r="G975" i="7"/>
  <c r="G976" i="7"/>
  <c r="G977" i="7"/>
  <c r="G978" i="7"/>
  <c r="G979" i="7"/>
  <c r="G980" i="7"/>
  <c r="G981" i="7"/>
  <c r="G982" i="7"/>
  <c r="G983" i="7"/>
  <c r="G984" i="7"/>
  <c r="G985" i="7"/>
  <c r="G986" i="7"/>
  <c r="G987" i="7"/>
  <c r="G988" i="7"/>
  <c r="G989" i="7"/>
  <c r="G990" i="7"/>
  <c r="G991" i="7"/>
  <c r="G992" i="7"/>
  <c r="G993" i="7"/>
  <c r="G994" i="7"/>
  <c r="G995" i="7"/>
  <c r="G996" i="7"/>
  <c r="G997" i="7"/>
  <c r="G998" i="7"/>
  <c r="G999" i="7"/>
  <c r="G1000" i="7"/>
  <c r="AG2" i="1"/>
  <c r="AV55" i="1" l="1"/>
  <c r="AV54" i="1"/>
  <c r="AV56" i="1"/>
  <c r="AV57" i="1"/>
  <c r="AV58" i="1" l="1"/>
  <c r="AK38" i="1"/>
  <c r="AK36" i="1"/>
  <c r="AK35" i="1"/>
  <c r="AK32" i="1"/>
  <c r="AK31" i="1"/>
  <c r="AK30" i="1"/>
  <c r="AK26" i="1"/>
  <c r="AK25" i="1"/>
  <c r="AK24" i="1"/>
  <c r="AK23" i="1"/>
  <c r="AK22" i="1"/>
  <c r="AK12" i="1"/>
  <c r="AK11" i="1"/>
  <c r="AK10" i="1"/>
  <c r="AK9" i="1"/>
  <c r="AK8" i="1"/>
  <c r="AK6" i="1"/>
  <c r="AK5" i="1"/>
  <c r="AK4" i="1"/>
  <c r="AK3" i="1"/>
  <c r="AK2" i="1"/>
  <c r="AM56" i="1" l="1"/>
  <c r="AL56" i="1"/>
  <c r="AK56" i="1" a="1"/>
  <c r="AK56" i="1" s="1"/>
  <c r="AJ56" i="1" a="1"/>
  <c r="AJ56" i="1" s="1"/>
  <c r="AI56" i="1" a="1"/>
  <c r="AI56" i="1" s="1"/>
  <c r="AH56" i="1" a="1"/>
  <c r="AH56" i="1" s="1"/>
  <c r="AG56" i="1"/>
  <c r="AS51" i="1" l="1"/>
  <c r="AV51" i="1"/>
  <c r="AV61" i="1" l="1"/>
  <c r="AS55" i="1" l="1"/>
  <c r="AS54" i="1"/>
  <c r="AS56" i="1" l="1"/>
  <c r="AS53" i="1"/>
  <c r="AS52" i="1"/>
  <c r="F25" i="4" l="1"/>
  <c r="F24" i="4"/>
  <c r="F20" i="4"/>
  <c r="C20" i="4"/>
  <c r="F19" i="4"/>
  <c r="C19" i="4"/>
  <c r="F18" i="4"/>
  <c r="C18" i="4"/>
  <c r="F17" i="4"/>
  <c r="C17" i="4"/>
  <c r="F16" i="4"/>
  <c r="C16" i="4"/>
  <c r="F15" i="4"/>
  <c r="C15" i="4"/>
  <c r="F14" i="4"/>
  <c r="C14" i="4"/>
  <c r="F10" i="4"/>
  <c r="C10" i="4"/>
  <c r="F9" i="4"/>
  <c r="C9" i="4"/>
  <c r="F8" i="4"/>
  <c r="C8" i="4"/>
  <c r="F7" i="4"/>
  <c r="C7" i="4"/>
  <c r="F6" i="4"/>
  <c r="C6" i="4"/>
  <c r="F5" i="4"/>
  <c r="C5" i="4"/>
  <c r="F4" i="4"/>
  <c r="C4" i="4"/>
  <c r="AS38" i="1" l="1"/>
  <c r="AR38" i="1"/>
  <c r="AQ38" i="1"/>
  <c r="AP38" i="1"/>
  <c r="AO38" i="1"/>
  <c r="AN38" i="1"/>
  <c r="AM38" i="1"/>
  <c r="AL38" i="1"/>
  <c r="AJ38" i="1"/>
  <c r="AI38" i="1"/>
  <c r="AH38" i="1"/>
  <c r="AG38" i="1"/>
  <c r="AS36" i="1"/>
  <c r="AR36" i="1"/>
  <c r="AQ36" i="1"/>
  <c r="AP36" i="1"/>
  <c r="AO36" i="1"/>
  <c r="AN36" i="1"/>
  <c r="AM36" i="1"/>
  <c r="AL36" i="1"/>
  <c r="AJ36" i="1"/>
  <c r="AI36" i="1"/>
  <c r="AH36" i="1"/>
  <c r="AG36" i="1"/>
  <c r="AS35" i="1"/>
  <c r="AR35" i="1"/>
  <c r="AQ35" i="1"/>
  <c r="AP35" i="1"/>
  <c r="AO35" i="1"/>
  <c r="AN35" i="1"/>
  <c r="AM35" i="1"/>
  <c r="AL35" i="1"/>
  <c r="AJ35" i="1"/>
  <c r="AI35" i="1"/>
  <c r="AH35" i="1"/>
  <c r="AG35" i="1"/>
  <c r="AS30" i="1"/>
  <c r="AR30" i="1"/>
  <c r="AQ30" i="1"/>
  <c r="AP30" i="1"/>
  <c r="AO30" i="1"/>
  <c r="AN30" i="1"/>
  <c r="AM30" i="1"/>
  <c r="AL30" i="1"/>
  <c r="AJ30" i="1"/>
  <c r="AI30" i="1"/>
  <c r="AH30" i="1"/>
  <c r="AG30" i="1"/>
  <c r="AS24" i="1"/>
  <c r="AR24" i="1"/>
  <c r="AQ24" i="1"/>
  <c r="AP24" i="1"/>
  <c r="AO24" i="1"/>
  <c r="AN24" i="1"/>
  <c r="AM24" i="1"/>
  <c r="AL24" i="1"/>
  <c r="AJ24" i="1"/>
  <c r="AI24" i="1"/>
  <c r="AH24" i="1"/>
  <c r="AG24" i="1"/>
  <c r="AS10" i="1"/>
  <c r="AR10" i="1"/>
  <c r="AQ10" i="1"/>
  <c r="AP10" i="1"/>
  <c r="AO10" i="1"/>
  <c r="AN10" i="1"/>
  <c r="AM10" i="1"/>
  <c r="AL10" i="1"/>
  <c r="AJ10" i="1"/>
  <c r="AI10" i="1"/>
  <c r="AH10" i="1"/>
  <c r="AG10" i="1"/>
  <c r="AS22" i="1"/>
  <c r="AR22" i="1"/>
  <c r="AQ22" i="1"/>
  <c r="AP22" i="1"/>
  <c r="AO22" i="1"/>
  <c r="AN22" i="1"/>
  <c r="AM22" i="1"/>
  <c r="AL22" i="1"/>
  <c r="AJ22" i="1"/>
  <c r="AI22" i="1"/>
  <c r="AH22" i="1"/>
  <c r="AG22" i="1"/>
  <c r="AS8" i="1"/>
  <c r="AR8" i="1"/>
  <c r="AQ8" i="1"/>
  <c r="AP8" i="1"/>
  <c r="AO8" i="1"/>
  <c r="AN8" i="1"/>
  <c r="AM8" i="1"/>
  <c r="AL8" i="1"/>
  <c r="AJ8" i="1"/>
  <c r="AI8" i="1"/>
  <c r="AH8" i="1"/>
  <c r="AG8" i="1"/>
  <c r="AS2" i="1"/>
  <c r="AR2" i="1"/>
  <c r="AQ2" i="1"/>
  <c r="AP2" i="1"/>
  <c r="AO2" i="1"/>
  <c r="AN2" i="1"/>
  <c r="AM2" i="1"/>
  <c r="AL2" i="1"/>
  <c r="AJ2" i="1"/>
  <c r="AI2" i="1"/>
  <c r="AH2" i="1"/>
  <c r="AG3" i="1"/>
  <c r="AG4" i="1"/>
  <c r="AG5" i="1"/>
  <c r="AG6" i="1"/>
  <c r="AS4" i="1"/>
  <c r="AR4" i="1"/>
  <c r="AQ4" i="1"/>
  <c r="AP4" i="1"/>
  <c r="AO4" i="1"/>
  <c r="AN4" i="1"/>
  <c r="AM4" i="1"/>
  <c r="AL4" i="1"/>
  <c r="AJ4" i="1"/>
  <c r="AI4" i="1"/>
  <c r="AH4" i="1"/>
  <c r="AS23" i="1"/>
  <c r="AR23" i="1"/>
  <c r="AQ23" i="1"/>
  <c r="AP23" i="1"/>
  <c r="AO23" i="1"/>
  <c r="AN23" i="1"/>
  <c r="AM23" i="1"/>
  <c r="AL23" i="1"/>
  <c r="AJ23" i="1"/>
  <c r="AI23" i="1"/>
  <c r="AH23" i="1"/>
  <c r="AG23" i="1"/>
  <c r="AS9" i="1"/>
  <c r="AR9" i="1"/>
  <c r="AQ9" i="1"/>
  <c r="AP9" i="1"/>
  <c r="AO9" i="1"/>
  <c r="AN9" i="1"/>
  <c r="AM9" i="1"/>
  <c r="AL9" i="1"/>
  <c r="AJ9" i="1"/>
  <c r="AI9" i="1"/>
  <c r="AH9" i="1"/>
  <c r="AG9" i="1"/>
  <c r="AS3" i="1"/>
  <c r="AR3" i="1"/>
  <c r="AQ3" i="1"/>
  <c r="AP3" i="1"/>
  <c r="AO3" i="1"/>
  <c r="AN3" i="1"/>
  <c r="AM3" i="1"/>
  <c r="AL3" i="1"/>
  <c r="AJ3" i="1"/>
  <c r="AI3" i="1"/>
  <c r="AH3" i="1"/>
  <c r="AS31" i="1"/>
  <c r="AR31" i="1"/>
  <c r="AQ31" i="1"/>
  <c r="AP31" i="1"/>
  <c r="AO31" i="1"/>
  <c r="AN31" i="1"/>
  <c r="AM31" i="1"/>
  <c r="AL31" i="1"/>
  <c r="AJ31" i="1"/>
  <c r="AI31" i="1"/>
  <c r="AH31" i="1"/>
  <c r="AG31" i="1"/>
  <c r="AS25" i="1"/>
  <c r="AR25" i="1"/>
  <c r="AQ25" i="1"/>
  <c r="AP25" i="1"/>
  <c r="AO25" i="1"/>
  <c r="AN25" i="1"/>
  <c r="AM25" i="1"/>
  <c r="AL25" i="1"/>
  <c r="AJ25" i="1"/>
  <c r="AI25" i="1"/>
  <c r="AH25" i="1"/>
  <c r="AG25" i="1"/>
  <c r="AS11" i="1"/>
  <c r="AR11" i="1"/>
  <c r="AQ11" i="1"/>
  <c r="AP11" i="1"/>
  <c r="AO11" i="1"/>
  <c r="AN11" i="1"/>
  <c r="AM11" i="1"/>
  <c r="AL11" i="1"/>
  <c r="AJ11" i="1"/>
  <c r="AI11" i="1"/>
  <c r="AH11" i="1"/>
  <c r="AG11" i="1"/>
  <c r="AS5" i="1"/>
  <c r="AR5" i="1"/>
  <c r="AQ5" i="1"/>
  <c r="AP5" i="1"/>
  <c r="AO5" i="1"/>
  <c r="AN5" i="1"/>
  <c r="AM5" i="1"/>
  <c r="AL5" i="1"/>
  <c r="AJ5" i="1"/>
  <c r="AI5" i="1"/>
  <c r="AH5" i="1"/>
  <c r="AS32" i="1"/>
  <c r="AR32" i="1"/>
  <c r="AQ32" i="1"/>
  <c r="AP32" i="1"/>
  <c r="AO32" i="1"/>
  <c r="AN32" i="1"/>
  <c r="AM32" i="1"/>
  <c r="AL32" i="1"/>
  <c r="AJ32" i="1"/>
  <c r="AI32" i="1"/>
  <c r="AH32" i="1"/>
  <c r="AG32" i="1"/>
  <c r="AS26" i="1"/>
  <c r="AR26" i="1"/>
  <c r="AQ26" i="1"/>
  <c r="AP26" i="1"/>
  <c r="AO26" i="1"/>
  <c r="AN26" i="1"/>
  <c r="AM26" i="1"/>
  <c r="AL26" i="1"/>
  <c r="AJ26" i="1"/>
  <c r="AI26" i="1"/>
  <c r="AH26" i="1"/>
  <c r="AG26" i="1"/>
  <c r="AS12" i="1"/>
  <c r="AR12" i="1"/>
  <c r="AQ12" i="1"/>
  <c r="AP12" i="1"/>
  <c r="AO12" i="1"/>
  <c r="AN12" i="1"/>
  <c r="AM12" i="1"/>
  <c r="AL12" i="1"/>
  <c r="AJ12" i="1"/>
  <c r="AI12" i="1"/>
  <c r="AH12" i="1"/>
  <c r="AG12" i="1"/>
  <c r="AS6" i="1"/>
  <c r="AR6" i="1"/>
  <c r="AQ6" i="1"/>
  <c r="AP6" i="1"/>
  <c r="AO6" i="1"/>
  <c r="AN6" i="1"/>
  <c r="AM6" i="1"/>
  <c r="AL6" i="1"/>
  <c r="AJ6" i="1"/>
  <c r="AI6" i="1"/>
  <c r="AH6" i="1"/>
  <c r="AM47" i="1"/>
  <c r="AN47" i="1"/>
  <c r="AG64" i="1"/>
  <c r="AG63" i="1"/>
  <c r="AG62" i="1"/>
  <c r="AG61" i="1"/>
  <c r="AG60" i="1"/>
  <c r="AG59" i="1"/>
  <c r="AG58" i="1"/>
  <c r="AV64" i="1"/>
  <c r="AV60" i="1"/>
  <c r="AV59" i="1"/>
  <c r="AV53" i="1"/>
  <c r="AV52" i="1"/>
  <c r="AV50" i="1"/>
  <c r="AV48" i="1"/>
  <c r="AV49" i="1"/>
  <c r="AV47" i="1"/>
  <c r="AV46" i="1"/>
  <c r="AV45" i="1"/>
  <c r="AL47" i="1"/>
  <c r="AK47" i="1"/>
  <c r="AG19" i="1"/>
  <c r="H5" i="7"/>
  <c r="H2" i="7"/>
  <c r="J4" i="7"/>
  <c r="AG27" i="1" l="1"/>
  <c r="AG33" i="1"/>
  <c r="J6" i="7"/>
  <c r="J3" i="7"/>
  <c r="AG7" i="1"/>
  <c r="AG13" i="1"/>
  <c r="AV66" i="1"/>
  <c r="H4" i="7"/>
  <c r="J5" i="7"/>
  <c r="AO47" i="1"/>
  <c r="J2" i="7"/>
  <c r="H575" i="7" l="1"/>
  <c r="J575" i="7"/>
  <c r="H315" i="7"/>
  <c r="J315" i="7"/>
  <c r="H414" i="7"/>
  <c r="J414" i="7"/>
  <c r="H755" i="7"/>
  <c r="J755" i="7"/>
  <c r="H191" i="7"/>
  <c r="J191" i="7"/>
  <c r="J661" i="7"/>
  <c r="H661" i="7"/>
  <c r="H322" i="7"/>
  <c r="J322" i="7"/>
  <c r="H57" i="7"/>
  <c r="J57" i="7"/>
  <c r="H505" i="7"/>
  <c r="J505" i="7"/>
  <c r="H450" i="7"/>
  <c r="J450" i="7"/>
  <c r="H783" i="7"/>
  <c r="J783" i="7"/>
  <c r="J759" i="7"/>
  <c r="H759" i="7"/>
  <c r="H482" i="7"/>
  <c r="J482" i="7"/>
  <c r="H555" i="7"/>
  <c r="J555" i="7"/>
  <c r="H944" i="7"/>
  <c r="J944" i="7"/>
  <c r="J784" i="7"/>
  <c r="H784" i="7"/>
  <c r="H270" i="7"/>
  <c r="J270" i="7"/>
  <c r="H374" i="7"/>
  <c r="J374" i="7"/>
  <c r="J990" i="7"/>
  <c r="H990" i="7"/>
  <c r="J162" i="7"/>
  <c r="H162" i="7"/>
  <c r="H266" i="7"/>
  <c r="J266" i="7"/>
  <c r="H403" i="7"/>
  <c r="J403" i="7"/>
  <c r="J82" i="7"/>
  <c r="H82" i="7"/>
  <c r="J630" i="7"/>
  <c r="H630" i="7"/>
  <c r="H326" i="7"/>
  <c r="J326" i="7"/>
  <c r="H908" i="7"/>
  <c r="J908" i="7"/>
  <c r="H187" i="7"/>
  <c r="J187" i="7"/>
  <c r="H379" i="7"/>
  <c r="J379" i="7"/>
  <c r="H606" i="7"/>
  <c r="J606" i="7"/>
  <c r="J998" i="7"/>
  <c r="H998" i="7"/>
  <c r="J74" i="7"/>
  <c r="H74" i="7"/>
  <c r="J400" i="7"/>
  <c r="H400" i="7"/>
  <c r="H506" i="7"/>
  <c r="J506" i="7"/>
  <c r="J986" i="7"/>
  <c r="H986" i="7"/>
  <c r="H752" i="7"/>
  <c r="J752" i="7"/>
  <c r="J410" i="7"/>
  <c r="H410" i="7"/>
  <c r="H473" i="7"/>
  <c r="J473" i="7"/>
  <c r="H109" i="7"/>
  <c r="J109" i="7"/>
  <c r="H757" i="7"/>
  <c r="J757" i="7"/>
  <c r="J413" i="7"/>
  <c r="H413" i="7"/>
  <c r="H268" i="7"/>
  <c r="J268" i="7"/>
  <c r="H180" i="7"/>
  <c r="J180" i="7"/>
  <c r="H488" i="7"/>
  <c r="J488" i="7"/>
  <c r="J445" i="7"/>
  <c r="H445" i="7"/>
  <c r="J249" i="7"/>
  <c r="H249" i="7"/>
  <c r="J811" i="7"/>
  <c r="H811" i="7"/>
  <c r="J668" i="7"/>
  <c r="H668" i="7"/>
  <c r="H325" i="7"/>
  <c r="J325" i="7"/>
  <c r="J726" i="7"/>
  <c r="H726" i="7"/>
  <c r="H151" i="7"/>
  <c r="J151" i="7"/>
  <c r="J598" i="7"/>
  <c r="H598" i="7"/>
  <c r="H593" i="7"/>
  <c r="J593" i="7"/>
  <c r="J129" i="7"/>
  <c r="H129" i="7"/>
  <c r="H848" i="7"/>
  <c r="J848" i="7"/>
  <c r="H15" i="7"/>
  <c r="J15" i="7"/>
  <c r="J651" i="7"/>
  <c r="H651" i="7"/>
  <c r="J821" i="7"/>
  <c r="H821" i="7"/>
  <c r="J304" i="7"/>
  <c r="H304" i="7"/>
  <c r="J138" i="7"/>
  <c r="H138" i="7"/>
  <c r="J437" i="7"/>
  <c r="H437" i="7"/>
  <c r="H844" i="7"/>
  <c r="J844" i="7"/>
  <c r="J644" i="7"/>
  <c r="H644" i="7"/>
  <c r="H900" i="7"/>
  <c r="J900" i="7"/>
  <c r="J519" i="7"/>
  <c r="H519" i="7"/>
  <c r="H887" i="7"/>
  <c r="J887" i="7"/>
  <c r="H814" i="7"/>
  <c r="J814" i="7"/>
  <c r="H652" i="7"/>
  <c r="J652" i="7"/>
  <c r="H774" i="7"/>
  <c r="J774" i="7"/>
  <c r="H623" i="7"/>
  <c r="J623" i="7"/>
  <c r="J627" i="7"/>
  <c r="H627" i="7"/>
  <c r="H286" i="7"/>
  <c r="J286" i="7"/>
  <c r="H976" i="7"/>
  <c r="J976" i="7"/>
  <c r="H556" i="7"/>
  <c r="J556" i="7"/>
  <c r="J991" i="7"/>
  <c r="H991" i="7"/>
  <c r="H70" i="7"/>
  <c r="J70" i="7"/>
  <c r="J587" i="7"/>
  <c r="H587" i="7"/>
  <c r="H456" i="7"/>
  <c r="J456" i="7"/>
  <c r="J959" i="7"/>
  <c r="H959" i="7"/>
  <c r="H822" i="7"/>
  <c r="J822" i="7"/>
  <c r="H568" i="7"/>
  <c r="J568" i="7"/>
  <c r="J298" i="7"/>
  <c r="H298" i="7"/>
  <c r="J128" i="7"/>
  <c r="H128" i="7"/>
  <c r="H125" i="7"/>
  <c r="J125" i="7"/>
  <c r="J34" i="7"/>
  <c r="H34" i="7"/>
  <c r="J329" i="7"/>
  <c r="H329" i="7"/>
  <c r="J958" i="7"/>
  <c r="H958" i="7"/>
  <c r="J112" i="7"/>
  <c r="H112" i="7"/>
  <c r="H33" i="7"/>
  <c r="J33" i="7"/>
  <c r="H372" i="7"/>
  <c r="J372" i="7"/>
  <c r="J761" i="7"/>
  <c r="H761" i="7"/>
  <c r="H504" i="7"/>
  <c r="J504" i="7"/>
  <c r="J194" i="7"/>
  <c r="H194" i="7"/>
  <c r="J854" i="7"/>
  <c r="H854" i="7"/>
  <c r="J152" i="7"/>
  <c r="H152" i="7"/>
  <c r="J491" i="7"/>
  <c r="H491" i="7"/>
  <c r="H561" i="7"/>
  <c r="J561" i="7"/>
  <c r="H916" i="7"/>
  <c r="J916" i="7"/>
  <c r="J42" i="7"/>
  <c r="H42" i="7"/>
  <c r="H704" i="7"/>
  <c r="J704" i="7"/>
  <c r="H463" i="7"/>
  <c r="J463" i="7"/>
  <c r="J895" i="7"/>
  <c r="H895" i="7"/>
  <c r="H722" i="7"/>
  <c r="J722" i="7"/>
  <c r="H30" i="7"/>
  <c r="J30" i="7"/>
  <c r="H553" i="7"/>
  <c r="J553" i="7"/>
  <c r="H39" i="7"/>
  <c r="J39" i="7"/>
  <c r="H655" i="7"/>
  <c r="J655" i="7"/>
  <c r="J966" i="7"/>
  <c r="H966" i="7"/>
  <c r="J677" i="7"/>
  <c r="H677" i="7"/>
  <c r="J185" i="7"/>
  <c r="H185" i="7"/>
  <c r="H269" i="7"/>
  <c r="J269" i="7"/>
  <c r="H60" i="7"/>
  <c r="J60" i="7"/>
  <c r="J337" i="7"/>
  <c r="H337" i="7"/>
  <c r="J573" i="7"/>
  <c r="H573" i="7"/>
  <c r="J206" i="7"/>
  <c r="H206" i="7"/>
  <c r="J106" i="7"/>
  <c r="H106" i="7"/>
  <c r="H387" i="7"/>
  <c r="J387" i="7"/>
  <c r="J158" i="7"/>
  <c r="H158" i="7"/>
  <c r="J242" i="7"/>
  <c r="H242" i="7"/>
  <c r="H874" i="7"/>
  <c r="J874" i="7"/>
  <c r="J111" i="7"/>
  <c r="H111" i="7"/>
  <c r="H521" i="7"/>
  <c r="J521" i="7"/>
  <c r="H691" i="7"/>
  <c r="J691" i="7"/>
  <c r="H543" i="7"/>
  <c r="J543" i="7"/>
  <c r="H882" i="7"/>
  <c r="J882" i="7"/>
  <c r="J886" i="7"/>
  <c r="H886" i="7"/>
  <c r="H331" i="7"/>
  <c r="J331" i="7"/>
  <c r="J200" i="7"/>
  <c r="H200" i="7"/>
  <c r="H979" i="7"/>
  <c r="J979" i="7"/>
  <c r="H68" i="7"/>
  <c r="J68" i="7"/>
  <c r="J526" i="7"/>
  <c r="H526" i="7"/>
  <c r="J353" i="7"/>
  <c r="H353" i="7"/>
  <c r="H780" i="7"/>
  <c r="J780" i="7"/>
  <c r="H686" i="7"/>
  <c r="J686" i="7"/>
  <c r="J397" i="7"/>
  <c r="H397" i="7"/>
  <c r="H213" i="7"/>
  <c r="J213" i="7"/>
  <c r="H771" i="7"/>
  <c r="J771" i="7"/>
  <c r="H654" i="7"/>
  <c r="J654" i="7"/>
  <c r="J507" i="7"/>
  <c r="H507" i="7"/>
  <c r="H813" i="7"/>
  <c r="J813" i="7"/>
  <c r="H856" i="7"/>
  <c r="J856" i="7"/>
  <c r="J356" i="7"/>
  <c r="H356" i="7"/>
  <c r="J264" i="7"/>
  <c r="H264" i="7"/>
  <c r="J948" i="7"/>
  <c r="H948" i="7"/>
  <c r="H961" i="7"/>
  <c r="J961" i="7"/>
  <c r="H471" i="7"/>
  <c r="J471" i="7"/>
  <c r="J312" i="7"/>
  <c r="H312" i="7"/>
  <c r="H754" i="7"/>
  <c r="J754" i="7"/>
  <c r="H635" i="7"/>
  <c r="J635" i="7"/>
  <c r="J484" i="7"/>
  <c r="H484" i="7"/>
  <c r="H295" i="7"/>
  <c r="J295" i="7"/>
  <c r="H850" i="7"/>
  <c r="J850" i="7"/>
  <c r="H212" i="7"/>
  <c r="J212" i="7"/>
  <c r="H418" i="7"/>
  <c r="J418" i="7"/>
  <c r="J168" i="7"/>
  <c r="H168" i="7"/>
  <c r="J729" i="7"/>
  <c r="H729" i="7"/>
  <c r="J690" i="7"/>
  <c r="H690" i="7"/>
  <c r="H261" i="7"/>
  <c r="J261" i="7"/>
  <c r="H812" i="7"/>
  <c r="J812" i="7"/>
  <c r="J885" i="7"/>
  <c r="H885" i="7"/>
  <c r="J665" i="7"/>
  <c r="H665" i="7"/>
  <c r="J226" i="7"/>
  <c r="H226" i="7"/>
  <c r="H890" i="7"/>
  <c r="J890" i="7"/>
  <c r="H911" i="7"/>
  <c r="J911" i="7"/>
  <c r="H572" i="7"/>
  <c r="J572" i="7"/>
  <c r="J407" i="7"/>
  <c r="H407" i="7"/>
  <c r="J838" i="7"/>
  <c r="H838" i="7"/>
  <c r="J66" i="7"/>
  <c r="H66" i="7"/>
  <c r="H585" i="7"/>
  <c r="J585" i="7"/>
  <c r="H229" i="7"/>
  <c r="J229" i="7"/>
  <c r="H945" i="7"/>
  <c r="J945" i="7"/>
  <c r="H681" i="7"/>
  <c r="J681" i="7"/>
  <c r="H518" i="7"/>
  <c r="J518" i="7"/>
  <c r="H902" i="7"/>
  <c r="J902" i="7"/>
  <c r="H38" i="7"/>
  <c r="J38" i="7"/>
  <c r="J499" i="7"/>
  <c r="H499" i="7"/>
  <c r="H417" i="7"/>
  <c r="J417" i="7"/>
  <c r="J866" i="7"/>
  <c r="H866" i="7"/>
  <c r="J974" i="7"/>
  <c r="H974" i="7"/>
  <c r="H448" i="7"/>
  <c r="J448" i="7"/>
  <c r="H231" i="7"/>
  <c r="J231" i="7"/>
  <c r="H175" i="7"/>
  <c r="J175" i="7"/>
  <c r="H86" i="7"/>
  <c r="J86" i="7"/>
  <c r="H14" i="7"/>
  <c r="J14" i="7"/>
  <c r="H554" i="7"/>
  <c r="J554" i="7"/>
  <c r="H773" i="7"/>
  <c r="J773" i="7"/>
  <c r="H841" i="7"/>
  <c r="J841" i="7"/>
  <c r="H346" i="7"/>
  <c r="J346" i="7"/>
  <c r="J230" i="7"/>
  <c r="H230" i="7"/>
  <c r="J134" i="7"/>
  <c r="H134" i="7"/>
  <c r="H406" i="7"/>
  <c r="J406" i="7"/>
  <c r="H594" i="7"/>
  <c r="J594" i="7"/>
  <c r="H65" i="7"/>
  <c r="J65" i="7"/>
  <c r="H101" i="7"/>
  <c r="J101" i="7"/>
  <c r="H244" i="7"/>
  <c r="J244" i="7"/>
  <c r="H342" i="7"/>
  <c r="J342" i="7"/>
  <c r="J925" i="7"/>
  <c r="H925" i="7"/>
  <c r="J924" i="7"/>
  <c r="H924" i="7"/>
  <c r="J415" i="7"/>
  <c r="H415" i="7"/>
  <c r="J516" i="7"/>
  <c r="H516" i="7"/>
  <c r="J718" i="7"/>
  <c r="H718" i="7"/>
  <c r="H815" i="7"/>
  <c r="J815" i="7"/>
  <c r="H284" i="7"/>
  <c r="J284" i="7"/>
  <c r="J202" i="7"/>
  <c r="H202" i="7"/>
  <c r="H102" i="7"/>
  <c r="J102" i="7"/>
  <c r="H641" i="7"/>
  <c r="J641" i="7"/>
  <c r="J345" i="7"/>
  <c r="H345" i="7"/>
  <c r="H972" i="7"/>
  <c r="J972" i="7"/>
  <c r="H716" i="7"/>
  <c r="J716" i="7"/>
  <c r="J405" i="7"/>
  <c r="H405" i="7"/>
  <c r="J613" i="7"/>
  <c r="H613" i="7"/>
  <c r="J136" i="7"/>
  <c r="H136" i="7"/>
  <c r="J80" i="7"/>
  <c r="H80" i="7"/>
  <c r="H416" i="7"/>
  <c r="J416" i="7"/>
  <c r="H512" i="7"/>
  <c r="J512" i="7"/>
  <c r="J782" i="7"/>
  <c r="H782" i="7"/>
  <c r="H758" i="7"/>
  <c r="J758" i="7"/>
  <c r="H227" i="7"/>
  <c r="J227" i="7"/>
  <c r="J477" i="7"/>
  <c r="H477" i="7"/>
  <c r="H116" i="7"/>
  <c r="J116" i="7"/>
  <c r="J763" i="7"/>
  <c r="H763" i="7"/>
  <c r="J421" i="7"/>
  <c r="H421" i="7"/>
  <c r="H275" i="7"/>
  <c r="J275" i="7"/>
  <c r="H188" i="7"/>
  <c r="J188" i="7"/>
  <c r="J591" i="7"/>
  <c r="H591" i="7"/>
  <c r="H451" i="7"/>
  <c r="J451" i="7"/>
  <c r="J262" i="7"/>
  <c r="H262" i="7"/>
  <c r="J817" i="7"/>
  <c r="H817" i="7"/>
  <c r="J674" i="7"/>
  <c r="H674" i="7"/>
  <c r="J335" i="7"/>
  <c r="H335" i="7"/>
  <c r="H806" i="7"/>
  <c r="J806" i="7"/>
  <c r="H164" i="7"/>
  <c r="J164" i="7"/>
  <c r="H616" i="7"/>
  <c r="J616" i="7"/>
  <c r="H605" i="7"/>
  <c r="J605" i="7"/>
  <c r="H156" i="7"/>
  <c r="J156" i="7"/>
  <c r="J855" i="7"/>
  <c r="H855" i="7"/>
  <c r="H552" i="7"/>
  <c r="J552" i="7"/>
  <c r="H195" i="7"/>
  <c r="J195" i="7"/>
  <c r="H807" i="7"/>
  <c r="J807" i="7"/>
  <c r="H867" i="7"/>
  <c r="J867" i="7"/>
  <c r="H29" i="7"/>
  <c r="J29" i="7"/>
  <c r="J962" i="7"/>
  <c r="H962" i="7"/>
  <c r="H523" i="7"/>
  <c r="J523" i="7"/>
  <c r="H586" i="7"/>
  <c r="J586" i="7"/>
  <c r="H582" i="7"/>
  <c r="J582" i="7"/>
  <c r="J90" i="7"/>
  <c r="H90" i="7"/>
  <c r="H835" i="7"/>
  <c r="J835" i="7"/>
  <c r="J336" i="7"/>
  <c r="H336" i="7"/>
  <c r="J420" i="7"/>
  <c r="H420" i="7"/>
  <c r="H45" i="7"/>
  <c r="J45" i="7"/>
  <c r="J721" i="7"/>
  <c r="H721" i="7"/>
  <c r="H672" i="7"/>
  <c r="J672" i="7"/>
  <c r="J328" i="7"/>
  <c r="H328" i="7"/>
  <c r="J135" i="7"/>
  <c r="H135" i="7"/>
  <c r="H520" i="7"/>
  <c r="J520" i="7"/>
  <c r="J457" i="7"/>
  <c r="H457" i="7"/>
  <c r="J801" i="7"/>
  <c r="H801" i="7"/>
  <c r="J765" i="7"/>
  <c r="H765" i="7"/>
  <c r="J498" i="7"/>
  <c r="H498" i="7"/>
  <c r="H560" i="7"/>
  <c r="J560" i="7"/>
  <c r="J122" i="7"/>
  <c r="H122" i="7"/>
  <c r="H796" i="7"/>
  <c r="J796" i="7"/>
  <c r="H285" i="7"/>
  <c r="J285" i="7"/>
  <c r="H382" i="7"/>
  <c r="J382" i="7"/>
  <c r="H996" i="7"/>
  <c r="J996" i="7"/>
  <c r="J170" i="7"/>
  <c r="H170" i="7"/>
  <c r="H633" i="7"/>
  <c r="J633" i="7"/>
  <c r="H301" i="7"/>
  <c r="J301" i="7"/>
  <c r="H983" i="7"/>
  <c r="J983" i="7"/>
  <c r="H611" i="7"/>
  <c r="J611" i="7"/>
  <c r="J565" i="7"/>
  <c r="H565" i="7"/>
  <c r="H720" i="7"/>
  <c r="J720" i="7"/>
  <c r="J75" i="7"/>
  <c r="H75" i="7"/>
  <c r="J603" i="7"/>
  <c r="H603" i="7"/>
  <c r="H464" i="7"/>
  <c r="J464" i="7"/>
  <c r="H46" i="7"/>
  <c r="J46" i="7"/>
  <c r="J828" i="7"/>
  <c r="H828" i="7"/>
  <c r="J581" i="7"/>
  <c r="H581" i="7"/>
  <c r="J320" i="7"/>
  <c r="H320" i="7"/>
  <c r="H155" i="7"/>
  <c r="J155" i="7"/>
  <c r="H131" i="7"/>
  <c r="J131" i="7"/>
  <c r="H211" i="7"/>
  <c r="J211" i="7"/>
  <c r="H339" i="7"/>
  <c r="J339" i="7"/>
  <c r="H964" i="7"/>
  <c r="J964" i="7"/>
  <c r="H124" i="7"/>
  <c r="J124" i="7"/>
  <c r="H196" i="7"/>
  <c r="J196" i="7"/>
  <c r="J381" i="7"/>
  <c r="H381" i="7"/>
  <c r="H44" i="7"/>
  <c r="J44" i="7"/>
  <c r="J547" i="7"/>
  <c r="H547" i="7"/>
  <c r="J236" i="7"/>
  <c r="H236" i="7"/>
  <c r="H903" i="7"/>
  <c r="J903" i="7"/>
  <c r="H159" i="7"/>
  <c r="J159" i="7"/>
  <c r="H624" i="7"/>
  <c r="J624" i="7"/>
  <c r="H576" i="7"/>
  <c r="J576" i="7"/>
  <c r="J940" i="7"/>
  <c r="H940" i="7"/>
  <c r="H49" i="7"/>
  <c r="J49" i="7"/>
  <c r="J711" i="7"/>
  <c r="H711" i="7"/>
  <c r="H478" i="7"/>
  <c r="J478" i="7"/>
  <c r="H910" i="7"/>
  <c r="J910" i="7"/>
  <c r="J728" i="7"/>
  <c r="H728" i="7"/>
  <c r="H361" i="7"/>
  <c r="J361" i="7"/>
  <c r="H433" i="7"/>
  <c r="J433" i="7"/>
  <c r="H77" i="7"/>
  <c r="J77" i="7"/>
  <c r="H733" i="7"/>
  <c r="J733" i="7"/>
  <c r="H13" i="7"/>
  <c r="J13" i="7"/>
  <c r="H790" i="7"/>
  <c r="J790" i="7"/>
  <c r="J697" i="7"/>
  <c r="H697" i="7"/>
  <c r="J455" i="7"/>
  <c r="H455" i="7"/>
  <c r="J860" i="7"/>
  <c r="H860" i="7"/>
  <c r="J192" i="7"/>
  <c r="H192" i="7"/>
  <c r="H649" i="7"/>
  <c r="J649" i="7"/>
  <c r="H276" i="7"/>
  <c r="J276" i="7"/>
  <c r="H915" i="7"/>
  <c r="J915" i="7"/>
  <c r="H67" i="7"/>
  <c r="J67" i="7"/>
  <c r="J525" i="7"/>
  <c r="H525" i="7"/>
  <c r="H343" i="7"/>
  <c r="J343" i="7"/>
  <c r="J893" i="7"/>
  <c r="H893" i="7"/>
  <c r="J620" i="7"/>
  <c r="H620" i="7"/>
  <c r="J232" i="7"/>
  <c r="H232" i="7"/>
  <c r="H832" i="7"/>
  <c r="J832" i="7"/>
  <c r="H113" i="7"/>
  <c r="J113" i="7"/>
  <c r="H659" i="7"/>
  <c r="J659" i="7"/>
  <c r="H394" i="7"/>
  <c r="J394" i="7"/>
  <c r="J793" i="7"/>
  <c r="H793" i="7"/>
  <c r="H163" i="7"/>
  <c r="J163" i="7"/>
  <c r="J628" i="7"/>
  <c r="H628" i="7"/>
  <c r="J247" i="7"/>
  <c r="H247" i="7"/>
  <c r="H881" i="7"/>
  <c r="J881" i="7"/>
  <c r="J118" i="7"/>
  <c r="H118" i="7"/>
  <c r="J503" i="7"/>
  <c r="H503" i="7"/>
  <c r="H300" i="7"/>
  <c r="J300" i="7"/>
  <c r="H857" i="7"/>
  <c r="J857" i="7"/>
  <c r="J355" i="7"/>
  <c r="H355" i="7"/>
  <c r="H427" i="7"/>
  <c r="J427" i="7"/>
  <c r="H719" i="7"/>
  <c r="J719" i="7"/>
  <c r="H735" i="7"/>
  <c r="J735" i="7"/>
  <c r="H698" i="7"/>
  <c r="J698" i="7"/>
  <c r="H299" i="7"/>
  <c r="J299" i="7"/>
  <c r="J845" i="7"/>
  <c r="H845" i="7"/>
  <c r="J892" i="7"/>
  <c r="H892" i="7"/>
  <c r="H683" i="7"/>
  <c r="J683" i="7"/>
  <c r="H237" i="7"/>
  <c r="J237" i="7"/>
  <c r="J909" i="7"/>
  <c r="H909" i="7"/>
  <c r="J930" i="7"/>
  <c r="H930" i="7"/>
  <c r="J579" i="7"/>
  <c r="H579" i="7"/>
  <c r="H419" i="7"/>
  <c r="J419" i="7"/>
  <c r="H851" i="7"/>
  <c r="J851" i="7"/>
  <c r="H79" i="7"/>
  <c r="J79" i="7"/>
  <c r="H595" i="7"/>
  <c r="J595" i="7"/>
  <c r="J234" i="7"/>
  <c r="H234" i="7"/>
  <c r="H952" i="7"/>
  <c r="J952" i="7"/>
  <c r="J702" i="7"/>
  <c r="H702" i="7"/>
  <c r="H524" i="7"/>
  <c r="J524" i="7"/>
  <c r="H918" i="7"/>
  <c r="J918" i="7"/>
  <c r="J43" i="7"/>
  <c r="H43" i="7"/>
  <c r="H515" i="7"/>
  <c r="J515" i="7"/>
  <c r="H425" i="7"/>
  <c r="J425" i="7"/>
  <c r="J941" i="7"/>
  <c r="H941" i="7"/>
  <c r="H981" i="7"/>
  <c r="J981" i="7"/>
  <c r="H467" i="7"/>
  <c r="J467" i="7"/>
  <c r="J245" i="7"/>
  <c r="H245" i="7"/>
  <c r="H768" i="7"/>
  <c r="J768" i="7"/>
  <c r="H93" i="7"/>
  <c r="J93" i="7"/>
  <c r="H673" i="7"/>
  <c r="J673" i="7"/>
  <c r="J296" i="7"/>
  <c r="H296" i="7"/>
  <c r="J927" i="7"/>
  <c r="H927" i="7"/>
  <c r="H85" i="7"/>
  <c r="J85" i="7"/>
  <c r="H28" i="7"/>
  <c r="J28" i="7"/>
  <c r="H540" i="7"/>
  <c r="J540" i="7"/>
  <c r="H786" i="7"/>
  <c r="J786" i="7"/>
  <c r="J513" i="7"/>
  <c r="H513" i="7"/>
  <c r="H862" i="7"/>
  <c r="J862" i="7"/>
  <c r="H271" i="7"/>
  <c r="J271" i="7"/>
  <c r="H800" i="7"/>
  <c r="J800" i="7"/>
  <c r="H481" i="7"/>
  <c r="J481" i="7"/>
  <c r="H318" i="7"/>
  <c r="J318" i="7"/>
  <c r="J760" i="7"/>
  <c r="H760" i="7"/>
  <c r="H650" i="7"/>
  <c r="J650" i="7"/>
  <c r="J351" i="7"/>
  <c r="H351" i="7"/>
  <c r="H35" i="7"/>
  <c r="J35" i="7"/>
  <c r="H730" i="7"/>
  <c r="J730" i="7"/>
  <c r="J485" i="7"/>
  <c r="H485" i="7"/>
  <c r="H622" i="7"/>
  <c r="J622" i="7"/>
  <c r="J161" i="7"/>
  <c r="H161" i="7"/>
  <c r="H87" i="7"/>
  <c r="J87" i="7"/>
  <c r="J436" i="7"/>
  <c r="H436" i="7"/>
  <c r="J517" i="7"/>
  <c r="H517" i="7"/>
  <c r="J901" i="7"/>
  <c r="H901" i="7"/>
  <c r="H764" i="7"/>
  <c r="J764" i="7"/>
  <c r="J287" i="7"/>
  <c r="H287" i="7"/>
  <c r="J486" i="7"/>
  <c r="H486" i="7"/>
  <c r="J127" i="7"/>
  <c r="H127" i="7"/>
  <c r="H776" i="7"/>
  <c r="J776" i="7"/>
  <c r="J429" i="7"/>
  <c r="H429" i="7"/>
  <c r="J281" i="7"/>
  <c r="H281" i="7"/>
  <c r="H717" i="7"/>
  <c r="J717" i="7"/>
  <c r="J642" i="7"/>
  <c r="H642" i="7"/>
  <c r="J458" i="7"/>
  <c r="H458" i="7"/>
  <c r="H267" i="7"/>
  <c r="J267" i="7"/>
  <c r="J823" i="7"/>
  <c r="H823" i="7"/>
  <c r="J685" i="7"/>
  <c r="H685" i="7"/>
  <c r="H350" i="7"/>
  <c r="J350" i="7"/>
  <c r="J933" i="7"/>
  <c r="H933" i="7"/>
  <c r="J178" i="7"/>
  <c r="H178" i="7"/>
  <c r="H636" i="7"/>
  <c r="J636" i="7"/>
  <c r="H612" i="7"/>
  <c r="J612" i="7"/>
  <c r="J183" i="7"/>
  <c r="H183" i="7"/>
  <c r="J861" i="7"/>
  <c r="H861" i="7"/>
  <c r="J563" i="7"/>
  <c r="H563" i="7"/>
  <c r="J205" i="7"/>
  <c r="H205" i="7"/>
  <c r="H825" i="7"/>
  <c r="J825" i="7"/>
  <c r="J877" i="7"/>
  <c r="H877" i="7"/>
  <c r="H551" i="7"/>
  <c r="J551" i="7"/>
  <c r="J373" i="7"/>
  <c r="H373" i="7"/>
  <c r="H799" i="7"/>
  <c r="J799" i="7"/>
  <c r="J40" i="7"/>
  <c r="H40" i="7"/>
  <c r="H12" i="7"/>
  <c r="J12" i="7"/>
  <c r="J422" i="7"/>
  <c r="H422" i="7"/>
  <c r="H889" i="7"/>
  <c r="J889" i="7"/>
  <c r="J363" i="7"/>
  <c r="H363" i="7"/>
  <c r="J693" i="7"/>
  <c r="H693" i="7"/>
  <c r="H404" i="7"/>
  <c r="J404" i="7"/>
  <c r="J218" i="7"/>
  <c r="H218" i="7"/>
  <c r="H779" i="7"/>
  <c r="J779" i="7"/>
  <c r="H667" i="7"/>
  <c r="J667" i="7"/>
  <c r="J831" i="7"/>
  <c r="H831" i="7"/>
  <c r="J534" i="7"/>
  <c r="H534" i="7"/>
  <c r="H973" i="7"/>
  <c r="J973" i="7"/>
  <c r="J535" i="7"/>
  <c r="H535" i="7"/>
  <c r="J32" i="7"/>
  <c r="H32" i="7"/>
  <c r="H788" i="7"/>
  <c r="J788" i="7"/>
  <c r="H847" i="7"/>
  <c r="J847" i="7"/>
  <c r="H354" i="7"/>
  <c r="J354" i="7"/>
  <c r="H235" i="7"/>
  <c r="J235" i="7"/>
  <c r="J140" i="7"/>
  <c r="H140" i="7"/>
  <c r="J423" i="7"/>
  <c r="H423" i="7"/>
  <c r="J600" i="7"/>
  <c r="H600" i="7"/>
  <c r="H117" i="7"/>
  <c r="J117" i="7"/>
  <c r="H107" i="7"/>
  <c r="J107" i="7"/>
  <c r="J297" i="7"/>
  <c r="H297" i="7"/>
  <c r="H375" i="7"/>
  <c r="J375" i="7"/>
  <c r="J938" i="7"/>
  <c r="H938" i="7"/>
  <c r="J937" i="7"/>
  <c r="H937" i="7"/>
  <c r="H431" i="7"/>
  <c r="J431" i="7"/>
  <c r="J522" i="7"/>
  <c r="H522" i="7"/>
  <c r="J78" i="7"/>
  <c r="H78" i="7"/>
  <c r="H820" i="7"/>
  <c r="J820" i="7"/>
  <c r="J305" i="7"/>
  <c r="H305" i="7"/>
  <c r="J208" i="7"/>
  <c r="H208" i="7"/>
  <c r="H108" i="7"/>
  <c r="J108" i="7"/>
  <c r="J670" i="7"/>
  <c r="H670" i="7"/>
  <c r="J571" i="7"/>
  <c r="H571" i="7"/>
  <c r="J839" i="7"/>
  <c r="H839" i="7"/>
  <c r="H81" i="7"/>
  <c r="J81" i="7"/>
  <c r="H617" i="7"/>
  <c r="J617" i="7"/>
  <c r="J469" i="7"/>
  <c r="H469" i="7"/>
  <c r="J160" i="7"/>
  <c r="H160" i="7"/>
  <c r="H836" i="7"/>
  <c r="J836" i="7"/>
  <c r="J597" i="7"/>
  <c r="H597" i="7"/>
  <c r="H341" i="7"/>
  <c r="J341" i="7"/>
  <c r="H182" i="7"/>
  <c r="J182" i="7"/>
  <c r="J137" i="7"/>
  <c r="H137" i="7"/>
  <c r="J225" i="7"/>
  <c r="H225" i="7"/>
  <c r="J344" i="7"/>
  <c r="H344" i="7"/>
  <c r="J971" i="7"/>
  <c r="H971" i="7"/>
  <c r="J130" i="7"/>
  <c r="H130" i="7"/>
  <c r="J209" i="7"/>
  <c r="H209" i="7"/>
  <c r="H385" i="7"/>
  <c r="J385" i="7"/>
  <c r="H51" i="7"/>
  <c r="J51" i="7"/>
  <c r="H574" i="7"/>
  <c r="J574" i="7"/>
  <c r="J265" i="7"/>
  <c r="H265" i="7"/>
  <c r="J980" i="7"/>
  <c r="H980" i="7"/>
  <c r="J165" i="7"/>
  <c r="H165" i="7"/>
  <c r="H703" i="7"/>
  <c r="J703" i="7"/>
  <c r="H583" i="7"/>
  <c r="J583" i="7"/>
  <c r="J954" i="7"/>
  <c r="H954" i="7"/>
  <c r="H55" i="7"/>
  <c r="J55" i="7"/>
  <c r="H592" i="7"/>
  <c r="J592" i="7"/>
  <c r="H483" i="7"/>
  <c r="J483" i="7"/>
  <c r="J923" i="7"/>
  <c r="H923" i="7"/>
  <c r="H734" i="7"/>
  <c r="J734" i="7"/>
  <c r="J378" i="7"/>
  <c r="H378" i="7"/>
  <c r="J442" i="7"/>
  <c r="H442" i="7"/>
  <c r="H83" i="7"/>
  <c r="J83" i="7"/>
  <c r="H738" i="7"/>
  <c r="J738" i="7"/>
  <c r="H370" i="7"/>
  <c r="J370" i="7"/>
  <c r="H250" i="7"/>
  <c r="J250" i="7"/>
  <c r="J153" i="7"/>
  <c r="H153" i="7"/>
  <c r="J23" i="7"/>
  <c r="H23" i="7"/>
  <c r="H27" i="7"/>
  <c r="J27" i="7"/>
  <c r="H393" i="7"/>
  <c r="J393" i="7"/>
  <c r="J347" i="7"/>
  <c r="H347" i="7"/>
  <c r="J426" i="7"/>
  <c r="H426" i="7"/>
  <c r="H52" i="7"/>
  <c r="J52" i="7"/>
  <c r="J727" i="7"/>
  <c r="H727" i="7"/>
  <c r="H676" i="7"/>
  <c r="J676" i="7"/>
  <c r="H334" i="7"/>
  <c r="J334" i="7"/>
  <c r="H154" i="7"/>
  <c r="J154" i="7"/>
  <c r="H610" i="7"/>
  <c r="J610" i="7"/>
  <c r="H465" i="7"/>
  <c r="J465" i="7"/>
  <c r="J819" i="7"/>
  <c r="H819" i="7"/>
  <c r="H770" i="7"/>
  <c r="J770" i="7"/>
  <c r="J527" i="7"/>
  <c r="H527" i="7"/>
  <c r="J564" i="7"/>
  <c r="H564" i="7"/>
  <c r="H947" i="7"/>
  <c r="J947" i="7"/>
  <c r="J809" i="7"/>
  <c r="H809" i="7"/>
  <c r="H294" i="7"/>
  <c r="J294" i="7"/>
  <c r="J390" i="7"/>
  <c r="H390" i="7"/>
  <c r="J121" i="7"/>
  <c r="H121" i="7"/>
  <c r="J176" i="7"/>
  <c r="H176" i="7"/>
  <c r="J637" i="7"/>
  <c r="H637" i="7"/>
  <c r="H307" i="7"/>
  <c r="J307" i="7"/>
  <c r="H989" i="7"/>
  <c r="J989" i="7"/>
  <c r="H430" i="7"/>
  <c r="J430" i="7"/>
  <c r="H434" i="7"/>
  <c r="J434" i="7"/>
  <c r="J743" i="7"/>
  <c r="H743" i="7"/>
  <c r="J740" i="7"/>
  <c r="H740" i="7"/>
  <c r="J705" i="7"/>
  <c r="H705" i="7"/>
  <c r="H311" i="7"/>
  <c r="J311" i="7"/>
  <c r="H876" i="7"/>
  <c r="J876" i="7"/>
  <c r="H899" i="7"/>
  <c r="J899" i="7"/>
  <c r="J688" i="7"/>
  <c r="H688" i="7"/>
  <c r="H243" i="7"/>
  <c r="J243" i="7"/>
  <c r="H934" i="7"/>
  <c r="J934" i="7"/>
  <c r="H936" i="7"/>
  <c r="J936" i="7"/>
  <c r="H589" i="7"/>
  <c r="J589" i="7"/>
  <c r="H37" i="7"/>
  <c r="J37" i="7"/>
  <c r="H858" i="7"/>
  <c r="J858" i="7"/>
  <c r="H91" i="7"/>
  <c r="J91" i="7"/>
  <c r="H601" i="7"/>
  <c r="J601" i="7"/>
  <c r="H255" i="7"/>
  <c r="J255" i="7"/>
  <c r="H957" i="7"/>
  <c r="J957" i="7"/>
  <c r="H215" i="7"/>
  <c r="J215" i="7"/>
  <c r="J532" i="7"/>
  <c r="H532" i="7"/>
  <c r="H929" i="7"/>
  <c r="J929" i="7"/>
  <c r="H50" i="7"/>
  <c r="J50" i="7"/>
  <c r="J542" i="7"/>
  <c r="H542" i="7"/>
  <c r="H438" i="7"/>
  <c r="J438" i="7"/>
  <c r="H988" i="7"/>
  <c r="J988" i="7"/>
  <c r="J994" i="7"/>
  <c r="H994" i="7"/>
  <c r="H493" i="7"/>
  <c r="J493" i="7"/>
  <c r="J260" i="7"/>
  <c r="H260" i="7"/>
  <c r="J922" i="7"/>
  <c r="H922" i="7"/>
  <c r="H99" i="7"/>
  <c r="J99" i="7"/>
  <c r="J695" i="7"/>
  <c r="H695" i="7"/>
  <c r="H303" i="7"/>
  <c r="J303" i="7"/>
  <c r="H939" i="7"/>
  <c r="J939" i="7"/>
  <c r="H92" i="7"/>
  <c r="J92" i="7"/>
  <c r="J689" i="7"/>
  <c r="H689" i="7"/>
  <c r="H352" i="7"/>
  <c r="J352" i="7"/>
  <c r="H189" i="7"/>
  <c r="J189" i="7"/>
  <c r="H22" i="7"/>
  <c r="J22" i="7"/>
  <c r="H11" i="7"/>
  <c r="J11" i="7"/>
  <c r="H662" i="7"/>
  <c r="J662" i="7"/>
  <c r="H291" i="7"/>
  <c r="J291" i="7"/>
  <c r="H921" i="7"/>
  <c r="J921" i="7"/>
  <c r="J72" i="7"/>
  <c r="H72" i="7"/>
  <c r="J529" i="7"/>
  <c r="H529" i="7"/>
  <c r="H36" i="7"/>
  <c r="J36" i="7"/>
  <c r="J907" i="7"/>
  <c r="H907" i="7"/>
  <c r="J629" i="7"/>
  <c r="H629" i="7"/>
  <c r="J248" i="7"/>
  <c r="H248" i="7"/>
  <c r="H852" i="7"/>
  <c r="J852" i="7"/>
  <c r="H126" i="7"/>
  <c r="J126" i="7"/>
  <c r="J666" i="7"/>
  <c r="H666" i="7"/>
  <c r="H424" i="7"/>
  <c r="J424" i="7"/>
  <c r="J808" i="7"/>
  <c r="H808" i="7"/>
  <c r="H171" i="7"/>
  <c r="J171" i="7"/>
  <c r="J634" i="7"/>
  <c r="H634" i="7"/>
  <c r="H251" i="7"/>
  <c r="J251" i="7"/>
  <c r="H888" i="7"/>
  <c r="J888" i="7"/>
  <c r="J48" i="7"/>
  <c r="H48" i="7"/>
  <c r="J509" i="7"/>
  <c r="H509" i="7"/>
  <c r="H316" i="7"/>
  <c r="J316" i="7"/>
  <c r="J863" i="7"/>
  <c r="H863" i="7"/>
  <c r="H530" i="7"/>
  <c r="J530" i="7"/>
  <c r="J626" i="7"/>
  <c r="H626" i="7"/>
  <c r="H190" i="7"/>
  <c r="J190" i="7"/>
  <c r="H94" i="7"/>
  <c r="J94" i="7"/>
  <c r="J453" i="7"/>
  <c r="H453" i="7"/>
  <c r="J531" i="7"/>
  <c r="H531" i="7"/>
  <c r="J955" i="7"/>
  <c r="H955" i="7"/>
  <c r="J769" i="7"/>
  <c r="H769" i="7"/>
  <c r="J330" i="7"/>
  <c r="H330" i="7"/>
  <c r="H496" i="7"/>
  <c r="J496" i="7"/>
  <c r="H141" i="7"/>
  <c r="J141" i="7"/>
  <c r="J789" i="7"/>
  <c r="H789" i="7"/>
  <c r="H440" i="7"/>
  <c r="J440" i="7"/>
  <c r="H290" i="7"/>
  <c r="J290" i="7"/>
  <c r="H724" i="7"/>
  <c r="J724" i="7"/>
  <c r="H657" i="7"/>
  <c r="J657" i="7"/>
  <c r="H466" i="7"/>
  <c r="J466" i="7"/>
  <c r="J273" i="7"/>
  <c r="H273" i="7"/>
  <c r="J829" i="7"/>
  <c r="H829" i="7"/>
  <c r="H692" i="7"/>
  <c r="J692" i="7"/>
  <c r="J359" i="7"/>
  <c r="H359" i="7"/>
  <c r="J58" i="7"/>
  <c r="H58" i="7"/>
  <c r="H186" i="7"/>
  <c r="J186" i="7"/>
  <c r="H646" i="7"/>
  <c r="J646" i="7"/>
  <c r="J618" i="7"/>
  <c r="H618" i="7"/>
  <c r="H732" i="7"/>
  <c r="J732" i="7"/>
  <c r="H868" i="7"/>
  <c r="J868" i="7"/>
  <c r="H580" i="7"/>
  <c r="J580" i="7"/>
  <c r="H210" i="7"/>
  <c r="J210" i="7"/>
  <c r="H840" i="7"/>
  <c r="J840" i="7"/>
  <c r="J891" i="7"/>
  <c r="H891" i="7"/>
  <c r="H557" i="7"/>
  <c r="J557" i="7"/>
  <c r="J377" i="7"/>
  <c r="H377" i="7"/>
  <c r="H818" i="7"/>
  <c r="J818" i="7"/>
  <c r="H47" i="7"/>
  <c r="J47" i="7"/>
  <c r="H550" i="7"/>
  <c r="J550" i="7"/>
  <c r="J201" i="7"/>
  <c r="H201" i="7"/>
  <c r="H920" i="7"/>
  <c r="J920" i="7"/>
  <c r="H21" i="7"/>
  <c r="J21" i="7"/>
  <c r="J7" i="7"/>
  <c r="H7" i="7"/>
  <c r="J792" i="7"/>
  <c r="H792" i="7"/>
  <c r="H409" i="7"/>
  <c r="J409" i="7"/>
  <c r="J223" i="7"/>
  <c r="H223" i="7"/>
  <c r="J785" i="7"/>
  <c r="H785" i="7"/>
  <c r="H679" i="7"/>
  <c r="J679" i="7"/>
  <c r="H528" i="7"/>
  <c r="J528" i="7"/>
  <c r="H846" i="7"/>
  <c r="J846" i="7"/>
  <c r="H873" i="7"/>
  <c r="J873" i="7"/>
  <c r="H664" i="7"/>
  <c r="J664" i="7"/>
  <c r="H278" i="7"/>
  <c r="J278" i="7"/>
  <c r="H883" i="7"/>
  <c r="J883" i="7"/>
  <c r="H41" i="7"/>
  <c r="J41" i="7"/>
  <c r="J490" i="7"/>
  <c r="H490" i="7"/>
  <c r="H323" i="7"/>
  <c r="J323" i="7"/>
  <c r="J766" i="7"/>
  <c r="H766" i="7"/>
  <c r="H656" i="7"/>
  <c r="J656" i="7"/>
  <c r="H369" i="7"/>
  <c r="J369" i="7"/>
  <c r="H197" i="7"/>
  <c r="J197" i="7"/>
  <c r="J741" i="7"/>
  <c r="H741" i="7"/>
  <c r="H639" i="7"/>
  <c r="J639" i="7"/>
  <c r="J474" i="7"/>
  <c r="H474" i="7"/>
  <c r="H762" i="7"/>
  <c r="J762" i="7"/>
  <c r="H842" i="7"/>
  <c r="J842" i="7"/>
  <c r="H615" i="7"/>
  <c r="J615" i="7"/>
  <c r="J349" i="7"/>
  <c r="H349" i="7"/>
  <c r="J731" i="7"/>
  <c r="H731" i="7"/>
  <c r="H143" i="7"/>
  <c r="J143" i="7"/>
  <c r="H239" i="7"/>
  <c r="J239" i="7"/>
  <c r="J358" i="7"/>
  <c r="H358" i="7"/>
  <c r="H977" i="7"/>
  <c r="J977" i="7"/>
  <c r="H149" i="7"/>
  <c r="J149" i="7"/>
  <c r="H238" i="7"/>
  <c r="J238" i="7"/>
  <c r="H395" i="7"/>
  <c r="J395" i="7"/>
  <c r="J64" i="7"/>
  <c r="H64" i="7"/>
  <c r="H590" i="7"/>
  <c r="J590" i="7"/>
  <c r="J282" i="7"/>
  <c r="H282" i="7"/>
  <c r="J71" i="7"/>
  <c r="H71" i="7"/>
  <c r="H172" i="7"/>
  <c r="J172" i="7"/>
  <c r="H199" i="7"/>
  <c r="J199" i="7"/>
  <c r="H588" i="7"/>
  <c r="J588" i="7"/>
  <c r="H965" i="7"/>
  <c r="J965" i="7"/>
  <c r="H62" i="7"/>
  <c r="J62" i="7"/>
  <c r="H687" i="7"/>
  <c r="J687" i="7"/>
  <c r="H494" i="7"/>
  <c r="J494" i="7"/>
  <c r="H935" i="7"/>
  <c r="J935" i="7"/>
  <c r="H739" i="7"/>
  <c r="J739" i="7"/>
  <c r="H384" i="7"/>
  <c r="J384" i="7"/>
  <c r="H447" i="7"/>
  <c r="J447" i="7"/>
  <c r="H89" i="7"/>
  <c r="J89" i="7"/>
  <c r="J745" i="7"/>
  <c r="H745" i="7"/>
  <c r="J376" i="7"/>
  <c r="H376" i="7"/>
  <c r="J256" i="7"/>
  <c r="H256" i="7"/>
  <c r="H166" i="7"/>
  <c r="J166" i="7"/>
  <c r="J272" i="7"/>
  <c r="H272" i="7"/>
  <c r="H435" i="7"/>
  <c r="J435" i="7"/>
  <c r="J240" i="7"/>
  <c r="H240" i="7"/>
  <c r="J798" i="7"/>
  <c r="H798" i="7"/>
  <c r="H20" i="7"/>
  <c r="J20" i="7"/>
  <c r="J26" i="7"/>
  <c r="H26" i="7"/>
  <c r="J217" i="7"/>
  <c r="H217" i="7"/>
  <c r="H708" i="7"/>
  <c r="J708" i="7"/>
  <c r="H360" i="7"/>
  <c r="J360" i="7"/>
  <c r="J146" i="7"/>
  <c r="H146" i="7"/>
  <c r="J607" i="7"/>
  <c r="H607" i="7"/>
  <c r="J169" i="7"/>
  <c r="H169" i="7"/>
  <c r="J114" i="7"/>
  <c r="H114" i="7"/>
  <c r="H396" i="7"/>
  <c r="J396" i="7"/>
  <c r="H951" i="7"/>
  <c r="J951" i="7"/>
  <c r="J950" i="7"/>
  <c r="H950" i="7"/>
  <c r="H492" i="7"/>
  <c r="J492" i="7"/>
  <c r="J533" i="7"/>
  <c r="H533" i="7"/>
  <c r="H123" i="7"/>
  <c r="J123" i="7"/>
  <c r="H827" i="7"/>
  <c r="J827" i="7"/>
  <c r="J314" i="7"/>
  <c r="H314" i="7"/>
  <c r="H220" i="7"/>
  <c r="J220" i="7"/>
  <c r="H115" i="7"/>
  <c r="J115" i="7"/>
  <c r="J258" i="7"/>
  <c r="H258" i="7"/>
  <c r="H577" i="7"/>
  <c r="J577" i="7"/>
  <c r="J871" i="7"/>
  <c r="H871" i="7"/>
  <c r="J88" i="7"/>
  <c r="H88" i="7"/>
  <c r="J713" i="7"/>
  <c r="H713" i="7"/>
  <c r="J321" i="7"/>
  <c r="H321" i="7"/>
  <c r="H896" i="7"/>
  <c r="J896" i="7"/>
  <c r="H905" i="7"/>
  <c r="J905" i="7"/>
  <c r="J696" i="7"/>
  <c r="H696" i="7"/>
  <c r="H253" i="7"/>
  <c r="J253" i="7"/>
  <c r="H985" i="7"/>
  <c r="J985" i="7"/>
  <c r="J943" i="7"/>
  <c r="H943" i="7"/>
  <c r="J602" i="7"/>
  <c r="H602" i="7"/>
  <c r="H203" i="7"/>
  <c r="J203" i="7"/>
  <c r="H864" i="7"/>
  <c r="J864" i="7"/>
  <c r="H97" i="7"/>
  <c r="J97" i="7"/>
  <c r="H608" i="7"/>
  <c r="J608" i="7"/>
  <c r="J274" i="7"/>
  <c r="H274" i="7"/>
  <c r="H963" i="7"/>
  <c r="J963" i="7"/>
  <c r="H319" i="7"/>
  <c r="J319" i="7"/>
  <c r="J538" i="7"/>
  <c r="H538" i="7"/>
  <c r="H942" i="7"/>
  <c r="J942" i="7"/>
  <c r="J56" i="7"/>
  <c r="H56" i="7"/>
  <c r="J558" i="7"/>
  <c r="H558" i="7"/>
  <c r="H443" i="7"/>
  <c r="J443" i="7"/>
  <c r="H919" i="7"/>
  <c r="J919" i="7"/>
  <c r="H1000" i="7"/>
  <c r="J1000" i="7"/>
  <c r="J511" i="7"/>
  <c r="H511" i="7"/>
  <c r="H277" i="7"/>
  <c r="J277" i="7"/>
  <c r="J982" i="7"/>
  <c r="H982" i="7"/>
  <c r="J105" i="7"/>
  <c r="H105" i="7"/>
  <c r="H701" i="7"/>
  <c r="J701" i="7"/>
  <c r="H309" i="7"/>
  <c r="J309" i="7"/>
  <c r="J946" i="7"/>
  <c r="H946" i="7"/>
  <c r="J98" i="7"/>
  <c r="H98" i="7"/>
  <c r="H700" i="7"/>
  <c r="J700" i="7"/>
  <c r="H357" i="7"/>
  <c r="J357" i="7"/>
  <c r="H725" i="7"/>
  <c r="J725" i="7"/>
  <c r="H472" i="7"/>
  <c r="J472" i="7"/>
  <c r="H632" i="7"/>
  <c r="J632" i="7"/>
  <c r="J787" i="7"/>
  <c r="H787" i="7"/>
  <c r="H139" i="7"/>
  <c r="J139" i="7"/>
  <c r="J19" i="7"/>
  <c r="H19" i="7"/>
  <c r="H10" i="7"/>
  <c r="J10" i="7"/>
  <c r="J853" i="7"/>
  <c r="H853" i="7"/>
  <c r="J241" i="7"/>
  <c r="H241" i="7"/>
  <c r="H441" i="7"/>
  <c r="J441" i="7"/>
  <c r="H371" i="7"/>
  <c r="J371" i="7"/>
  <c r="H680" i="7"/>
  <c r="J680" i="7"/>
  <c r="J338" i="7"/>
  <c r="H338" i="7"/>
  <c r="H174" i="7"/>
  <c r="J174" i="7"/>
  <c r="J631" i="7"/>
  <c r="H631" i="7"/>
  <c r="H470" i="7"/>
  <c r="J470" i="7"/>
  <c r="H833" i="7"/>
  <c r="J833" i="7"/>
  <c r="H778" i="7"/>
  <c r="J778" i="7"/>
  <c r="J541" i="7"/>
  <c r="H541" i="7"/>
  <c r="J570" i="7"/>
  <c r="H570" i="7"/>
  <c r="J992" i="7"/>
  <c r="H992" i="7"/>
  <c r="J816" i="7"/>
  <c r="H816" i="7"/>
  <c r="J306" i="7"/>
  <c r="H306" i="7"/>
  <c r="J411" i="7"/>
  <c r="H411" i="7"/>
  <c r="H736" i="7"/>
  <c r="J736" i="7"/>
  <c r="J184" i="7"/>
  <c r="H184" i="7"/>
  <c r="H658" i="7"/>
  <c r="J658" i="7"/>
  <c r="H317" i="7"/>
  <c r="J317" i="7"/>
  <c r="H995" i="7"/>
  <c r="J995" i="7"/>
  <c r="J476" i="7"/>
  <c r="H476" i="7"/>
  <c r="J444" i="7"/>
  <c r="H444" i="7"/>
  <c r="J767" i="7"/>
  <c r="H767" i="7"/>
  <c r="J753" i="7"/>
  <c r="H753" i="7"/>
  <c r="J468" i="7"/>
  <c r="H468" i="7"/>
  <c r="J548" i="7"/>
  <c r="H548" i="7"/>
  <c r="H999" i="7"/>
  <c r="J999" i="7"/>
  <c r="J777" i="7"/>
  <c r="H777" i="7"/>
  <c r="J364" i="7"/>
  <c r="H364" i="7"/>
  <c r="H502" i="7"/>
  <c r="J502" i="7"/>
  <c r="H167" i="7"/>
  <c r="J167" i="7"/>
  <c r="J795" i="7"/>
  <c r="H795" i="7"/>
  <c r="J452" i="7"/>
  <c r="H452" i="7"/>
  <c r="H302" i="7"/>
  <c r="J302" i="7"/>
  <c r="J742" i="7"/>
  <c r="H742" i="7"/>
  <c r="J694" i="7"/>
  <c r="H694" i="7"/>
  <c r="J475" i="7"/>
  <c r="H475" i="7"/>
  <c r="H279" i="7"/>
  <c r="J279" i="7"/>
  <c r="J837" i="7"/>
  <c r="H837" i="7"/>
  <c r="J699" i="7"/>
  <c r="H699" i="7"/>
  <c r="H366" i="7"/>
  <c r="J366" i="7"/>
  <c r="H110" i="7"/>
  <c r="J110" i="7"/>
  <c r="J193" i="7"/>
  <c r="H193" i="7"/>
  <c r="J653" i="7"/>
  <c r="H653" i="7"/>
  <c r="J621" i="7"/>
  <c r="H621" i="7"/>
  <c r="J775" i="7"/>
  <c r="H775" i="7"/>
  <c r="H872" i="7"/>
  <c r="J872" i="7"/>
  <c r="J596" i="7"/>
  <c r="H596" i="7"/>
  <c r="J216" i="7"/>
  <c r="H216" i="7"/>
  <c r="H859" i="7"/>
  <c r="J859" i="7"/>
  <c r="J898" i="7"/>
  <c r="H898" i="7"/>
  <c r="J562" i="7"/>
  <c r="H562" i="7"/>
  <c r="H386" i="7"/>
  <c r="J386" i="7"/>
  <c r="H824" i="7"/>
  <c r="J824" i="7"/>
  <c r="H53" i="7"/>
  <c r="J53" i="7"/>
  <c r="J566" i="7"/>
  <c r="H566" i="7"/>
  <c r="H214" i="7"/>
  <c r="J214" i="7"/>
  <c r="H926" i="7"/>
  <c r="J926" i="7"/>
  <c r="J663" i="7"/>
  <c r="H663" i="7"/>
  <c r="H495" i="7"/>
  <c r="J495" i="7"/>
  <c r="J870" i="7"/>
  <c r="H870" i="7"/>
  <c r="H797" i="7"/>
  <c r="J797" i="7"/>
  <c r="H18" i="7"/>
  <c r="J18" i="7"/>
  <c r="H25" i="7"/>
  <c r="J25" i="7"/>
  <c r="H479" i="7"/>
  <c r="J479" i="7"/>
  <c r="H73" i="7"/>
  <c r="J73" i="7"/>
  <c r="J539" i="7"/>
  <c r="H539" i="7"/>
  <c r="H198" i="7"/>
  <c r="J198" i="7"/>
  <c r="H914" i="7"/>
  <c r="J914" i="7"/>
  <c r="H640" i="7"/>
  <c r="J640" i="7"/>
  <c r="H292" i="7"/>
  <c r="J292" i="7"/>
  <c r="J917" i="7"/>
  <c r="H917" i="7"/>
  <c r="H132" i="7"/>
  <c r="J132" i="7"/>
  <c r="H671" i="7"/>
  <c r="J671" i="7"/>
  <c r="J432" i="7"/>
  <c r="H432" i="7"/>
  <c r="J826" i="7"/>
  <c r="H826" i="7"/>
  <c r="J177" i="7"/>
  <c r="H177" i="7"/>
  <c r="H638" i="7"/>
  <c r="J638" i="7"/>
  <c r="H257" i="7"/>
  <c r="J257" i="7"/>
  <c r="H894" i="7"/>
  <c r="J894" i="7"/>
  <c r="J54" i="7"/>
  <c r="H54" i="7"/>
  <c r="J514" i="7"/>
  <c r="H514" i="7"/>
  <c r="H333" i="7"/>
  <c r="J333" i="7"/>
  <c r="H880" i="7"/>
  <c r="J880" i="7"/>
  <c r="J559" i="7"/>
  <c r="H559" i="7"/>
  <c r="H643" i="7"/>
  <c r="J643" i="7"/>
  <c r="H737" i="7"/>
  <c r="J737" i="7"/>
  <c r="H100" i="7"/>
  <c r="J100" i="7"/>
  <c r="J645" i="7"/>
  <c r="H645" i="7"/>
  <c r="J365" i="7"/>
  <c r="H365" i="7"/>
  <c r="H756" i="7"/>
  <c r="J756" i="7"/>
  <c r="H150" i="7"/>
  <c r="J150" i="7"/>
  <c r="J254" i="7"/>
  <c r="H254" i="7"/>
  <c r="H368" i="7"/>
  <c r="J368" i="7"/>
  <c r="H984" i="7"/>
  <c r="J984" i="7"/>
  <c r="H157" i="7"/>
  <c r="J157" i="7"/>
  <c r="H252" i="7"/>
  <c r="J252" i="7"/>
  <c r="H399" i="7"/>
  <c r="J399" i="7"/>
  <c r="H76" i="7"/>
  <c r="J76" i="7"/>
  <c r="H604" i="7"/>
  <c r="J604" i="7"/>
  <c r="H293" i="7"/>
  <c r="J293" i="7"/>
  <c r="H750" i="7"/>
  <c r="J750" i="7"/>
  <c r="J179" i="7"/>
  <c r="H179" i="7"/>
  <c r="J310" i="7"/>
  <c r="H310" i="7"/>
  <c r="J599" i="7"/>
  <c r="H599" i="7"/>
  <c r="J978" i="7"/>
  <c r="H978" i="7"/>
  <c r="H69" i="7"/>
  <c r="J69" i="7"/>
  <c r="H340" i="7"/>
  <c r="J340" i="7"/>
  <c r="H500" i="7"/>
  <c r="J500" i="7"/>
  <c r="J960" i="7"/>
  <c r="H960" i="7"/>
  <c r="H746" i="7"/>
  <c r="J746" i="7"/>
  <c r="J391" i="7"/>
  <c r="H391" i="7"/>
  <c r="H459" i="7"/>
  <c r="J459" i="7"/>
  <c r="J96" i="7"/>
  <c r="H96" i="7"/>
  <c r="H751" i="7"/>
  <c r="J751" i="7"/>
  <c r="J398" i="7"/>
  <c r="H398" i="7"/>
  <c r="J263" i="7"/>
  <c r="H263" i="7"/>
  <c r="H173" i="7"/>
  <c r="J173" i="7"/>
  <c r="J462" i="7"/>
  <c r="H462" i="7"/>
  <c r="J439" i="7"/>
  <c r="H439" i="7"/>
  <c r="J246" i="7"/>
  <c r="H246" i="7"/>
  <c r="H805" i="7"/>
  <c r="J805" i="7"/>
  <c r="J660" i="7"/>
  <c r="H660" i="7"/>
  <c r="J313" i="7"/>
  <c r="H313" i="7"/>
  <c r="H931" i="7"/>
  <c r="J931" i="7"/>
  <c r="J144" i="7"/>
  <c r="H144" i="7"/>
  <c r="H17" i="7"/>
  <c r="J17" i="7"/>
  <c r="H9" i="7"/>
  <c r="J9" i="7"/>
  <c r="J987" i="7"/>
  <c r="H987" i="7"/>
  <c r="H546" i="7"/>
  <c r="J546" i="7"/>
  <c r="J233" i="7"/>
  <c r="H233" i="7"/>
  <c r="J537" i="7"/>
  <c r="H537" i="7"/>
  <c r="H865" i="7"/>
  <c r="J865" i="7"/>
  <c r="H228" i="7"/>
  <c r="J228" i="7"/>
  <c r="H283" i="7"/>
  <c r="J283" i="7"/>
  <c r="H928" i="7"/>
  <c r="J928" i="7"/>
  <c r="H61" i="7"/>
  <c r="J61" i="7"/>
  <c r="J497" i="7"/>
  <c r="H497" i="7"/>
  <c r="H348" i="7"/>
  <c r="J348" i="7"/>
  <c r="H772" i="7"/>
  <c r="J772" i="7"/>
  <c r="J675" i="7"/>
  <c r="H675" i="7"/>
  <c r="J388" i="7"/>
  <c r="H388" i="7"/>
  <c r="J207" i="7"/>
  <c r="H207" i="7"/>
  <c r="J747" i="7"/>
  <c r="H747" i="7"/>
  <c r="H647" i="7"/>
  <c r="J647" i="7"/>
  <c r="H489" i="7"/>
  <c r="J489" i="7"/>
  <c r="H781" i="7"/>
  <c r="J781" i="7"/>
  <c r="H849" i="7"/>
  <c r="J849" i="7"/>
  <c r="H710" i="7"/>
  <c r="J710" i="7"/>
  <c r="H259" i="7"/>
  <c r="J259" i="7"/>
  <c r="H993" i="7"/>
  <c r="J993" i="7"/>
  <c r="H949" i="7"/>
  <c r="J949" i="7"/>
  <c r="H609" i="7"/>
  <c r="J609" i="7"/>
  <c r="H221" i="7"/>
  <c r="J221" i="7"/>
  <c r="J869" i="7"/>
  <c r="H869" i="7"/>
  <c r="H103" i="7"/>
  <c r="J103" i="7"/>
  <c r="H614" i="7"/>
  <c r="J614" i="7"/>
  <c r="J280" i="7"/>
  <c r="H280" i="7"/>
  <c r="J970" i="7"/>
  <c r="H970" i="7"/>
  <c r="H446" i="7"/>
  <c r="J446" i="7"/>
  <c r="J545" i="7"/>
  <c r="H545" i="7"/>
  <c r="H967" i="7"/>
  <c r="J967" i="7"/>
  <c r="H63" i="7"/>
  <c r="J63" i="7"/>
  <c r="J569" i="7"/>
  <c r="H569" i="7"/>
  <c r="H449" i="7"/>
  <c r="J449" i="7"/>
  <c r="J147" i="7"/>
  <c r="H147" i="7"/>
  <c r="H810" i="7"/>
  <c r="J810" i="7"/>
  <c r="H536" i="7"/>
  <c r="J536" i="7"/>
  <c r="J288" i="7"/>
  <c r="H288" i="7"/>
  <c r="H84" i="7"/>
  <c r="J84" i="7"/>
  <c r="H119" i="7"/>
  <c r="J119" i="7"/>
  <c r="J712" i="7"/>
  <c r="H712" i="7"/>
  <c r="H324" i="7"/>
  <c r="J324" i="7"/>
  <c r="H953" i="7"/>
  <c r="J953" i="7"/>
  <c r="J104" i="7"/>
  <c r="H104" i="7"/>
  <c r="H707" i="7"/>
  <c r="J707" i="7"/>
  <c r="H362" i="7"/>
  <c r="J362" i="7"/>
  <c r="H749" i="7"/>
  <c r="J749" i="7"/>
  <c r="J487" i="7"/>
  <c r="H487" i="7"/>
  <c r="J648" i="7"/>
  <c r="H648" i="7"/>
  <c r="J802" i="7"/>
  <c r="H802" i="7"/>
  <c r="J145" i="7"/>
  <c r="H145" i="7"/>
  <c r="J706" i="7"/>
  <c r="H706" i="7"/>
  <c r="J549" i="7"/>
  <c r="H549" i="7"/>
  <c r="H897" i="7"/>
  <c r="J897" i="7"/>
  <c r="J906" i="7"/>
  <c r="H906" i="7"/>
  <c r="J16" i="7"/>
  <c r="H16" i="7"/>
  <c r="J24" i="7"/>
  <c r="H24" i="7"/>
  <c r="H408" i="7"/>
  <c r="J408" i="7"/>
  <c r="H367" i="7"/>
  <c r="J367" i="7"/>
  <c r="H715" i="7"/>
  <c r="J715" i="7"/>
  <c r="H428" i="7"/>
  <c r="J428" i="7"/>
  <c r="H791" i="7"/>
  <c r="J791" i="7"/>
  <c r="H684" i="7"/>
  <c r="J684" i="7"/>
  <c r="H879" i="7"/>
  <c r="J879" i="7"/>
  <c r="J461" i="7"/>
  <c r="H461" i="7"/>
  <c r="H619" i="7"/>
  <c r="J619" i="7"/>
  <c r="H744" i="7"/>
  <c r="J744" i="7"/>
  <c r="H133" i="7"/>
  <c r="J133" i="7"/>
  <c r="H401" i="7"/>
  <c r="J401" i="7"/>
  <c r="J402" i="7"/>
  <c r="H402" i="7"/>
  <c r="H975" i="7"/>
  <c r="J975" i="7"/>
  <c r="H956" i="7"/>
  <c r="J956" i="7"/>
  <c r="J510" i="7"/>
  <c r="H510" i="7"/>
  <c r="H544" i="7"/>
  <c r="J544" i="7"/>
  <c r="H148" i="7"/>
  <c r="J148" i="7"/>
  <c r="J834" i="7"/>
  <c r="H834" i="7"/>
  <c r="J327" i="7"/>
  <c r="H327" i="7"/>
  <c r="J224" i="7"/>
  <c r="H224" i="7"/>
  <c r="J120" i="7"/>
  <c r="H120" i="7"/>
  <c r="H380" i="7"/>
  <c r="J380" i="7"/>
  <c r="H584" i="7"/>
  <c r="J584" i="7"/>
  <c r="H969" i="7"/>
  <c r="J969" i="7"/>
  <c r="H95" i="7"/>
  <c r="J95" i="7"/>
  <c r="H682" i="7"/>
  <c r="J682" i="7"/>
  <c r="H332" i="7"/>
  <c r="J332" i="7"/>
  <c r="H913" i="7"/>
  <c r="J913" i="7"/>
  <c r="H912" i="7"/>
  <c r="J912" i="7"/>
  <c r="H392" i="7"/>
  <c r="J392" i="7"/>
  <c r="J508" i="7"/>
  <c r="H508" i="7"/>
  <c r="H181" i="7"/>
  <c r="J181" i="7"/>
  <c r="J803" i="7"/>
  <c r="H803" i="7"/>
  <c r="H460" i="7"/>
  <c r="J460" i="7"/>
  <c r="H308" i="7"/>
  <c r="J308" i="7"/>
  <c r="H748" i="7"/>
  <c r="J748" i="7"/>
  <c r="H709" i="7"/>
  <c r="J709" i="7"/>
  <c r="H480" i="7"/>
  <c r="J480" i="7"/>
  <c r="J289" i="7"/>
  <c r="H289" i="7"/>
  <c r="H843" i="7"/>
  <c r="J843" i="7"/>
  <c r="H714" i="7"/>
  <c r="J714" i="7"/>
  <c r="H383" i="7"/>
  <c r="J383" i="7"/>
  <c r="J142" i="7"/>
  <c r="H142" i="7"/>
  <c r="J723" i="7"/>
  <c r="H723" i="7"/>
  <c r="H678" i="7"/>
  <c r="J678" i="7"/>
  <c r="H204" i="7"/>
  <c r="J204" i="7"/>
  <c r="J794" i="7"/>
  <c r="H794" i="7"/>
  <c r="H878" i="7"/>
  <c r="J878" i="7"/>
  <c r="H625" i="7"/>
  <c r="J625" i="7"/>
  <c r="H222" i="7"/>
  <c r="J222" i="7"/>
  <c r="J875" i="7"/>
  <c r="H875" i="7"/>
  <c r="H904" i="7"/>
  <c r="J904" i="7"/>
  <c r="J567" i="7"/>
  <c r="H567" i="7"/>
  <c r="J389" i="7"/>
  <c r="H389" i="7"/>
  <c r="H830" i="7"/>
  <c r="J830" i="7"/>
  <c r="H59" i="7"/>
  <c r="J59" i="7"/>
  <c r="J578" i="7"/>
  <c r="H578" i="7"/>
  <c r="H219" i="7"/>
  <c r="J219" i="7"/>
  <c r="H932" i="7"/>
  <c r="J932" i="7"/>
  <c r="J669" i="7"/>
  <c r="H669" i="7"/>
  <c r="J501" i="7"/>
  <c r="H501" i="7"/>
  <c r="H884" i="7"/>
  <c r="J884" i="7"/>
  <c r="H804" i="7"/>
  <c r="J804" i="7"/>
  <c r="J454" i="7"/>
  <c r="H454" i="7"/>
  <c r="H412" i="7"/>
  <c r="J412" i="7"/>
  <c r="H997" i="7"/>
  <c r="J997" i="7"/>
  <c r="H968" i="7"/>
  <c r="J968" i="7"/>
  <c r="J31" i="7"/>
  <c r="H31" i="7"/>
  <c r="H8" i="7"/>
  <c r="J8" i="7"/>
  <c r="H6" i="7"/>
  <c r="H3"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<sst xmlns="http://schemas.openxmlformats.org/spreadsheetml/2006/main" count="7581" uniqueCount="1498">
  <si>
    <t>Last Name</t>
  </si>
  <si>
    <t>First Name</t>
  </si>
  <si>
    <t>Student ID</t>
  </si>
  <si>
    <t>Gen</t>
  </si>
  <si>
    <t>Grade</t>
  </si>
  <si>
    <t>Sped Flag</t>
  </si>
  <si>
    <t>TAG</t>
  </si>
  <si>
    <t>SPECIAL PROGRAM</t>
  </si>
  <si>
    <t>Academic</t>
  </si>
  <si>
    <t>Behavior</t>
  </si>
  <si>
    <t>Math Pl</t>
  </si>
  <si>
    <t>iReady ELA</t>
  </si>
  <si>
    <t>iReady Math</t>
  </si>
  <si>
    <t>Math Red Z</t>
  </si>
  <si>
    <t>LA Red Z</t>
  </si>
  <si>
    <t>reading</t>
  </si>
  <si>
    <t>writing</t>
  </si>
  <si>
    <t>INC interv</t>
  </si>
  <si>
    <t>Core 1 </t>
  </si>
  <si>
    <t>Core 2 </t>
  </si>
  <si>
    <t>Core 3 </t>
  </si>
  <si>
    <t>Core 4 </t>
  </si>
  <si>
    <t xml:space="preserve">Core 5 </t>
  </si>
  <si>
    <t>HR</t>
  </si>
  <si>
    <t>T1 INC          5B</t>
  </si>
  <si>
    <t>T2 INC</t>
  </si>
  <si>
    <t>T3 INC</t>
  </si>
  <si>
    <t>Aplied Learning Time</t>
  </si>
  <si>
    <t>Total</t>
  </si>
  <si>
    <t>Male</t>
  </si>
  <si>
    <t>Female</t>
  </si>
  <si>
    <t>IEP</t>
  </si>
  <si>
    <t>7th</t>
  </si>
  <si>
    <t>8th</t>
  </si>
  <si>
    <t>a-1</t>
  </si>
  <si>
    <t>a-2</t>
  </si>
  <si>
    <t>a-3</t>
  </si>
  <si>
    <t>b-1</t>
  </si>
  <si>
    <t>b-2</t>
  </si>
  <si>
    <t>b-3</t>
  </si>
  <si>
    <t>S ID</t>
  </si>
  <si>
    <t>Core 1</t>
  </si>
  <si>
    <t>Core 2</t>
  </si>
  <si>
    <t>Core 3</t>
  </si>
  <si>
    <t>Core 4</t>
  </si>
  <si>
    <t>Core 5</t>
  </si>
  <si>
    <t>T1 INC</t>
  </si>
  <si>
    <t>pre alg</t>
  </si>
  <si>
    <t>Early 6</t>
  </si>
  <si>
    <t>IM7</t>
  </si>
  <si>
    <t>LA</t>
  </si>
  <si>
    <t>SS</t>
  </si>
  <si>
    <t>SCI</t>
  </si>
  <si>
    <t>SP</t>
  </si>
  <si>
    <t>AV</t>
  </si>
  <si>
    <t>OT</t>
  </si>
  <si>
    <t>LA C1</t>
  </si>
  <si>
    <t>IEP: M, R, W</t>
  </si>
  <si>
    <t>Level 3</t>
  </si>
  <si>
    <t>Level 4</t>
  </si>
  <si>
    <t>Below</t>
  </si>
  <si>
    <t>math</t>
  </si>
  <si>
    <t>SPED SS</t>
  </si>
  <si>
    <t>LA C2</t>
  </si>
  <si>
    <t> </t>
  </si>
  <si>
    <t>LA C3</t>
  </si>
  <si>
    <t>ALG</t>
  </si>
  <si>
    <t>Level 5</t>
  </si>
  <si>
    <t>Above</t>
  </si>
  <si>
    <t>LA C4</t>
  </si>
  <si>
    <t>Allario</t>
  </si>
  <si>
    <t>Sage</t>
  </si>
  <si>
    <t>M</t>
  </si>
  <si>
    <t>504p</t>
  </si>
  <si>
    <t>Late 6</t>
  </si>
  <si>
    <t>BAND</t>
  </si>
  <si>
    <t>LA C5</t>
  </si>
  <si>
    <t>Allen</t>
  </si>
  <si>
    <t>Tuleah</t>
  </si>
  <si>
    <t>F</t>
  </si>
  <si>
    <t>yes</t>
  </si>
  <si>
    <t>IM8</t>
  </si>
  <si>
    <t>Karina</t>
  </si>
  <si>
    <t>WB</t>
  </si>
  <si>
    <t>TH</t>
  </si>
  <si>
    <t>SS C1</t>
  </si>
  <si>
    <t>Anderson</t>
  </si>
  <si>
    <t>Dakota</t>
  </si>
  <si>
    <t>KP</t>
  </si>
  <si>
    <t>SS C2</t>
  </si>
  <si>
    <t>Avery</t>
  </si>
  <si>
    <t>Alex</t>
  </si>
  <si>
    <t xml:space="preserve"> </t>
  </si>
  <si>
    <t>Level 9</t>
  </si>
  <si>
    <t>Mid 6</t>
  </si>
  <si>
    <t>JG</t>
  </si>
  <si>
    <t>SS C3</t>
  </si>
  <si>
    <t>Baker</t>
  </si>
  <si>
    <t>Grace</t>
  </si>
  <si>
    <t>OFF</t>
  </si>
  <si>
    <t>SS C4</t>
  </si>
  <si>
    <t>Barnard</t>
  </si>
  <si>
    <t>Pepper</t>
  </si>
  <si>
    <t>SS C5</t>
  </si>
  <si>
    <t>Barrey</t>
  </si>
  <si>
    <t>Saya</t>
  </si>
  <si>
    <t>Level 7</t>
  </si>
  <si>
    <t>Bell</t>
  </si>
  <si>
    <t>Maddie</t>
  </si>
  <si>
    <t>ASC, Math</t>
  </si>
  <si>
    <t>ASC</t>
  </si>
  <si>
    <t>M C1</t>
  </si>
  <si>
    <t>Benson-Frazier</t>
  </si>
  <si>
    <t>Lillian</t>
  </si>
  <si>
    <t>M C2</t>
  </si>
  <si>
    <t>Bernard</t>
  </si>
  <si>
    <t>Sawyer</t>
  </si>
  <si>
    <t>Level 8</t>
  </si>
  <si>
    <t>M C3</t>
  </si>
  <si>
    <t>Billett</t>
  </si>
  <si>
    <t>Peter</t>
  </si>
  <si>
    <t>M C4</t>
  </si>
  <si>
    <t>Birney</t>
  </si>
  <si>
    <t>Cloud</t>
  </si>
  <si>
    <t>X</t>
  </si>
  <si>
    <t xml:space="preserve">SP </t>
  </si>
  <si>
    <t>M C5</t>
  </si>
  <si>
    <t>Blakeley</t>
  </si>
  <si>
    <t>Sojo</t>
  </si>
  <si>
    <t>Bolton</t>
  </si>
  <si>
    <t>Finley</t>
  </si>
  <si>
    <t xml:space="preserve"> ASC</t>
  </si>
  <si>
    <t>Broesamle</t>
  </si>
  <si>
    <t>Eve</t>
  </si>
  <si>
    <t>Class size alert</t>
  </si>
  <si>
    <t>Bywater</t>
  </si>
  <si>
    <t>Wren</t>
  </si>
  <si>
    <t>Sci C1</t>
  </si>
  <si>
    <t>Gender ratio alert</t>
  </si>
  <si>
    <t>Chandler</t>
  </si>
  <si>
    <t>Ezra</t>
  </si>
  <si>
    <t>TAG:G</t>
  </si>
  <si>
    <t>Sci C2</t>
  </si>
  <si>
    <t>iep alert</t>
  </si>
  <si>
    <t>Clark</t>
  </si>
  <si>
    <t>Sadie</t>
  </si>
  <si>
    <t>Sci C3</t>
  </si>
  <si>
    <t>7:8 alert</t>
  </si>
  <si>
    <t>Clason</t>
  </si>
  <si>
    <t>Canyon</t>
  </si>
  <si>
    <t>Sci C4</t>
  </si>
  <si>
    <t>Collins</t>
  </si>
  <si>
    <t>Ella</t>
  </si>
  <si>
    <t>Sci C5</t>
  </si>
  <si>
    <t>Coulter</t>
  </si>
  <si>
    <t>Stephen</t>
  </si>
  <si>
    <t>Cowart</t>
  </si>
  <si>
    <t>Kaeli</t>
  </si>
  <si>
    <t>ADV</t>
  </si>
  <si>
    <t>Sp C1</t>
  </si>
  <si>
    <t>Crawford</t>
  </si>
  <si>
    <t>Sp C2</t>
  </si>
  <si>
    <t>Cropper</t>
  </si>
  <si>
    <t>Dean</t>
  </si>
  <si>
    <t>TAG:R</t>
  </si>
  <si>
    <t>7&amp;8</t>
  </si>
  <si>
    <t>Sp C3</t>
  </si>
  <si>
    <t>Culver</t>
  </si>
  <si>
    <t>Abigail</t>
  </si>
  <si>
    <t>Sp C4</t>
  </si>
  <si>
    <t>Cunningham</t>
  </si>
  <si>
    <t>Wyatt</t>
  </si>
  <si>
    <t xml:space="preserve">IEP: M, R </t>
  </si>
  <si>
    <t>PHIL</t>
  </si>
  <si>
    <t>Sp C5</t>
  </si>
  <si>
    <t>Cutler</t>
  </si>
  <si>
    <t>Brecon</t>
  </si>
  <si>
    <t>Level 1</t>
  </si>
  <si>
    <t>Cymore</t>
  </si>
  <si>
    <t>Perry</t>
  </si>
  <si>
    <t>Davis</t>
  </si>
  <si>
    <t>Alee</t>
  </si>
  <si>
    <t>C1</t>
  </si>
  <si>
    <t>DeNeui</t>
  </si>
  <si>
    <t>Owsley</t>
  </si>
  <si>
    <t>C2</t>
  </si>
  <si>
    <t>Dickinson</t>
  </si>
  <si>
    <t>Harper John</t>
  </si>
  <si>
    <t>Sped</t>
  </si>
  <si>
    <t>SPLA</t>
  </si>
  <si>
    <t>C3</t>
  </si>
  <si>
    <t>Ding</t>
  </si>
  <si>
    <t>Samuel</t>
  </si>
  <si>
    <t>m</t>
  </si>
  <si>
    <t>H Geo</t>
  </si>
  <si>
    <t>AHS</t>
  </si>
  <si>
    <t>C4</t>
  </si>
  <si>
    <t>Dunbrasky</t>
  </si>
  <si>
    <t>Max</t>
  </si>
  <si>
    <t>Exited Speech 5/12</t>
  </si>
  <si>
    <t>R</t>
  </si>
  <si>
    <t>Dygert</t>
  </si>
  <si>
    <t>Esa</t>
  </si>
  <si>
    <t>Vankuiken HR</t>
  </si>
  <si>
    <t>Elster</t>
  </si>
  <si>
    <t>Forest</t>
  </si>
  <si>
    <t>Yes</t>
  </si>
  <si>
    <t>Hampton HR</t>
  </si>
  <si>
    <t>Evaristo</t>
  </si>
  <si>
    <t>Aurora</t>
  </si>
  <si>
    <t>Becket HR</t>
  </si>
  <si>
    <t>Farris</t>
  </si>
  <si>
    <t>Coen</t>
  </si>
  <si>
    <t>Patinio HR</t>
  </si>
  <si>
    <t>Manzanita</t>
  </si>
  <si>
    <t>Fleming</t>
  </si>
  <si>
    <t>Opal</t>
  </si>
  <si>
    <t>Gonzalez HR</t>
  </si>
  <si>
    <t>Flucas</t>
  </si>
  <si>
    <t>Dominic</t>
  </si>
  <si>
    <t>Foust</t>
  </si>
  <si>
    <t>Loki</t>
  </si>
  <si>
    <t>ALL</t>
  </si>
  <si>
    <t>Fox</t>
  </si>
  <si>
    <t>Sylvia</t>
  </si>
  <si>
    <t>Fretwell</t>
  </si>
  <si>
    <t>Addison</t>
  </si>
  <si>
    <t>Garfas-Knowles</t>
  </si>
  <si>
    <t>Mason</t>
  </si>
  <si>
    <t>IEP: R, W</t>
  </si>
  <si>
    <t>sped</t>
  </si>
  <si>
    <t>INC</t>
  </si>
  <si>
    <t>Girard</t>
  </si>
  <si>
    <t>Gumm</t>
  </si>
  <si>
    <t>Mack</t>
  </si>
  <si>
    <t>Level 2</t>
  </si>
  <si>
    <t>Vankuiken</t>
  </si>
  <si>
    <t>Hammer</t>
  </si>
  <si>
    <t>Rowan</t>
  </si>
  <si>
    <t>Hammond</t>
  </si>
  <si>
    <t>Maggie</t>
  </si>
  <si>
    <t>Beckett</t>
  </si>
  <si>
    <t>Harris</t>
  </si>
  <si>
    <t>Lohi</t>
  </si>
  <si>
    <t>Hampton</t>
  </si>
  <si>
    <t>Hendrix</t>
  </si>
  <si>
    <t>Kai</t>
  </si>
  <si>
    <t xml:space="preserve">SCI </t>
  </si>
  <si>
    <t>Gonzalez</t>
  </si>
  <si>
    <t>Henvy</t>
  </si>
  <si>
    <t>Tyler</t>
  </si>
  <si>
    <t>Off Team Inc</t>
  </si>
  <si>
    <t>7TH</t>
  </si>
  <si>
    <t>Hernandez</t>
  </si>
  <si>
    <t>Caylee</t>
  </si>
  <si>
    <t>8TH</t>
  </si>
  <si>
    <t>Hetland</t>
  </si>
  <si>
    <t>Hannah</t>
  </si>
  <si>
    <t>Greg</t>
  </si>
  <si>
    <t>SPED LA C1</t>
  </si>
  <si>
    <t>BOTH SPED LA AND MAINSTREAM LA</t>
  </si>
  <si>
    <t>Hodzilla</t>
  </si>
  <si>
    <t>Sebastian</t>
  </si>
  <si>
    <t>Rosie</t>
  </si>
  <si>
    <t>SPED M C1</t>
  </si>
  <si>
    <t>Houston</t>
  </si>
  <si>
    <t>Dylan</t>
  </si>
  <si>
    <t>SPED LA C2</t>
  </si>
  <si>
    <t>7th M</t>
  </si>
  <si>
    <t>Johnnson</t>
  </si>
  <si>
    <t>Layla</t>
  </si>
  <si>
    <t>SPED M C2</t>
  </si>
  <si>
    <t>P alg</t>
  </si>
  <si>
    <t>Jones</t>
  </si>
  <si>
    <t>Andrew</t>
  </si>
  <si>
    <t>IEP:M,R,W</t>
  </si>
  <si>
    <t>SPM</t>
  </si>
  <si>
    <t>SPED LA C3</t>
  </si>
  <si>
    <t>Alg</t>
  </si>
  <si>
    <t>Kaiser</t>
  </si>
  <si>
    <t>Ellie</t>
  </si>
  <si>
    <t>SPED M C3</t>
  </si>
  <si>
    <t>Keith</t>
  </si>
  <si>
    <t>Aiden</t>
  </si>
  <si>
    <t>SPED M C4</t>
  </si>
  <si>
    <t>SPED M</t>
  </si>
  <si>
    <t>Kendrick</t>
  </si>
  <si>
    <t>Audrina</t>
  </si>
  <si>
    <t>Math</t>
  </si>
  <si>
    <t>Kinzie</t>
  </si>
  <si>
    <t>Lia</t>
  </si>
  <si>
    <t>Kneip</t>
  </si>
  <si>
    <t>Adeline</t>
  </si>
  <si>
    <t>Kotler</t>
  </si>
  <si>
    <t>Sophia</t>
  </si>
  <si>
    <t>Kovash</t>
  </si>
  <si>
    <t>Mireya</t>
  </si>
  <si>
    <t>Krasner</t>
  </si>
  <si>
    <t>Liam</t>
  </si>
  <si>
    <t>Kukuk</t>
  </si>
  <si>
    <t>Asher</t>
  </si>
  <si>
    <t>Larsen</t>
  </si>
  <si>
    <t>Avani</t>
  </si>
  <si>
    <t>Speech</t>
  </si>
  <si>
    <t>Larson</t>
  </si>
  <si>
    <t>Lee-Drake</t>
  </si>
  <si>
    <t>Sophie</t>
  </si>
  <si>
    <t>Loftus</t>
  </si>
  <si>
    <t>Kaden</t>
  </si>
  <si>
    <t>Lupton</t>
  </si>
  <si>
    <t>Magana</t>
  </si>
  <si>
    <t>Martin</t>
  </si>
  <si>
    <t>Maybin</t>
  </si>
  <si>
    <t>Jack</t>
  </si>
  <si>
    <t>McChesney</t>
  </si>
  <si>
    <t>Ava</t>
  </si>
  <si>
    <t>McCollom</t>
  </si>
  <si>
    <t>Griffin</t>
  </si>
  <si>
    <t>McKernon</t>
  </si>
  <si>
    <t>Rhys</t>
  </si>
  <si>
    <t>Nixon</t>
  </si>
  <si>
    <t>Ama</t>
  </si>
  <si>
    <t>Norris</t>
  </si>
  <si>
    <t>Reid</t>
  </si>
  <si>
    <t>Orozco</t>
  </si>
  <si>
    <t>Kayla</t>
  </si>
  <si>
    <t>Pedersen</t>
  </si>
  <si>
    <t>Level K</t>
  </si>
  <si>
    <t>Pelay</t>
  </si>
  <si>
    <t>Haley</t>
  </si>
  <si>
    <t>pereira</t>
  </si>
  <si>
    <t>Genevieve</t>
  </si>
  <si>
    <t>Phelps</t>
  </si>
  <si>
    <t>Edie</t>
  </si>
  <si>
    <t>Pitt</t>
  </si>
  <si>
    <t>Damien</t>
  </si>
  <si>
    <t>Platko</t>
  </si>
  <si>
    <t>Kambrynn</t>
  </si>
  <si>
    <t>rings</t>
  </si>
  <si>
    <t>Pratchios-Gay</t>
  </si>
  <si>
    <t>Calliope</t>
  </si>
  <si>
    <t>Purkerson</t>
  </si>
  <si>
    <t>Clara</t>
  </si>
  <si>
    <t>Ramsey</t>
  </si>
  <si>
    <t>Reeves</t>
  </si>
  <si>
    <t>Richardson</t>
  </si>
  <si>
    <t>Asa</t>
  </si>
  <si>
    <t>Rimes</t>
  </si>
  <si>
    <t>Dolly</t>
  </si>
  <si>
    <t>Rodgers</t>
  </si>
  <si>
    <t>Jolene</t>
  </si>
  <si>
    <t>Rowbotham</t>
  </si>
  <si>
    <t>Emmett</t>
  </si>
  <si>
    <t>Ruff</t>
  </si>
  <si>
    <t>Tallen</t>
  </si>
  <si>
    <t>Santiago</t>
  </si>
  <si>
    <t>Zion</t>
  </si>
  <si>
    <t>Sargent</t>
  </si>
  <si>
    <t>Savannah</t>
  </si>
  <si>
    <t>Saturen</t>
  </si>
  <si>
    <t>Anya</t>
  </si>
  <si>
    <t>Serbu-Vrang</t>
  </si>
  <si>
    <t>Iris</t>
  </si>
  <si>
    <t>Shannon</t>
  </si>
  <si>
    <t>Aspen</t>
  </si>
  <si>
    <t xml:space="preserve">  Math</t>
  </si>
  <si>
    <t>Short</t>
  </si>
  <si>
    <t>Uriah</t>
  </si>
  <si>
    <t>Sible</t>
  </si>
  <si>
    <t>Sloper</t>
  </si>
  <si>
    <t>Quinn</t>
  </si>
  <si>
    <t>Smith</t>
  </si>
  <si>
    <t>Andy</t>
  </si>
  <si>
    <t>Sparks</t>
  </si>
  <si>
    <t>Taitum</t>
  </si>
  <si>
    <t>R, math</t>
  </si>
  <si>
    <t>Strait</t>
  </si>
  <si>
    <t>Cooper</t>
  </si>
  <si>
    <t>Swofford</t>
  </si>
  <si>
    <t>Celia</t>
  </si>
  <si>
    <t>Templer</t>
  </si>
  <si>
    <t>DeeDee</t>
  </si>
  <si>
    <t>Tilton</t>
  </si>
  <si>
    <t>Xandir</t>
  </si>
  <si>
    <t>Vaughn-Brown</t>
  </si>
  <si>
    <t>Soren</t>
  </si>
  <si>
    <t>Voelker</t>
  </si>
  <si>
    <t>Jasper</t>
  </si>
  <si>
    <t>Walkup</t>
  </si>
  <si>
    <t>Teah</t>
  </si>
  <si>
    <t>Ward</t>
  </si>
  <si>
    <t>Caitlyn</t>
  </si>
  <si>
    <t>Wheeler</t>
  </si>
  <si>
    <t>Preston</t>
  </si>
  <si>
    <t>Williams</t>
  </si>
  <si>
    <t>Winstead</t>
  </si>
  <si>
    <t>London</t>
  </si>
  <si>
    <t>Zaldana</t>
  </si>
  <si>
    <t>Math, ASC</t>
  </si>
  <si>
    <t>Ziegler</t>
  </si>
  <si>
    <t>Manz</t>
  </si>
  <si>
    <t>Seq</t>
  </si>
  <si>
    <t>Per Team</t>
  </si>
  <si>
    <t>c,e</t>
  </si>
  <si>
    <t>a,d</t>
  </si>
  <si>
    <t>b,f</t>
  </si>
  <si>
    <t>ELL</t>
  </si>
  <si>
    <t>TOTAL</t>
  </si>
  <si>
    <t>Student #</t>
  </si>
  <si>
    <t>Gender</t>
  </si>
  <si>
    <t>6th Home_room</t>
  </si>
  <si>
    <t>6th Team</t>
  </si>
  <si>
    <t>DOB</t>
  </si>
  <si>
    <t>Case Manager</t>
  </si>
  <si>
    <t>SPED</t>
  </si>
  <si>
    <t>IEP Reading</t>
  </si>
  <si>
    <t>IEP Writing</t>
  </si>
  <si>
    <t>IEP Math</t>
  </si>
  <si>
    <t>IEP Speech</t>
  </si>
  <si>
    <t>IEP Behavior/Social</t>
  </si>
  <si>
    <t>504 Reason</t>
  </si>
  <si>
    <t>Math Rec</t>
  </si>
  <si>
    <t>Reading</t>
  </si>
  <si>
    <t>Writing</t>
  </si>
  <si>
    <t>i-Ready ELA Winter</t>
  </si>
  <si>
    <t>i-Ready Math Winter</t>
  </si>
  <si>
    <t>6th INC</t>
  </si>
  <si>
    <t>INC Recommendation</t>
  </si>
  <si>
    <t>Core Reading Support</t>
  </si>
  <si>
    <t>Student Struggles with Organization</t>
  </si>
  <si>
    <t>Student Struggles with Work Completion</t>
  </si>
  <si>
    <t>Student Struggle with Attendance</t>
  </si>
  <si>
    <t>Native Spanish Speaker</t>
  </si>
  <si>
    <t>3 Postive Peers</t>
  </si>
  <si>
    <t>Negative Peers</t>
  </si>
  <si>
    <t>Band</t>
  </si>
  <si>
    <t>Orchestra</t>
  </si>
  <si>
    <t>Comments</t>
  </si>
  <si>
    <t>Pryor</t>
  </si>
  <si>
    <t>Cascades</t>
  </si>
  <si>
    <t>Recommend</t>
  </si>
  <si>
    <t xml:space="preserve">Vincent Jarvis, Dominic Flucas </t>
  </si>
  <si>
    <t>Devin Box</t>
  </si>
  <si>
    <t>seems like he suffers from ADD, but family unable to get a diagnosis; struggles a lot with focus, wanders the room incessantly</t>
  </si>
  <si>
    <t>x</t>
  </si>
  <si>
    <t>Werthaiser</t>
  </si>
  <si>
    <t>Mason Jones, Avani Larson, Caitlin Ward, Stella Bremmer</t>
  </si>
  <si>
    <t>processing a bit slower, but able to succeed with extra time, working on renewing the IEP for speech</t>
  </si>
  <si>
    <t>super sweet student; homeless--stays near Ashland Springs Hotel; attendance and work completion an issue; definitely needs ASC</t>
  </si>
  <si>
    <t>Colton</t>
  </si>
  <si>
    <t>Multanen</t>
  </si>
  <si>
    <t>Erika Williford</t>
  </si>
  <si>
    <t>Current</t>
  </si>
  <si>
    <t>Gavin LaVorse, Cole Iwamoto, Henry Schumacher</t>
  </si>
  <si>
    <t>Kayla Im, Vivi Connolly, Perry Cymore</t>
  </si>
  <si>
    <t>Melissa Alvarado</t>
  </si>
  <si>
    <t xml:space="preserve">Emmett Rothbottom, </t>
  </si>
  <si>
    <t>Oehler</t>
  </si>
  <si>
    <t>Sadie Clark, Kambrynn Platko, Lily Pelzer</t>
  </si>
  <si>
    <t>Hadji</t>
  </si>
  <si>
    <t>Zahra</t>
  </si>
  <si>
    <t>Lily Pelzer, Maggie Hammond, Lucy Bell, Sadie Clark</t>
  </si>
  <si>
    <t>parents may want higher math, but skill set does not support higher math</t>
  </si>
  <si>
    <t>M/R</t>
  </si>
  <si>
    <t>Jaysa Pippa, Max Dunbrosky, Ryder Freeman</t>
  </si>
  <si>
    <t>Street</t>
  </si>
  <si>
    <t>Siskiyous</t>
  </si>
  <si>
    <t>Jace Brooker, Sage Sawtell, Max Herron</t>
  </si>
  <si>
    <t>Katherine Holden</t>
  </si>
  <si>
    <t>ADHD inattentive type</t>
  </si>
  <si>
    <t>Opal Fleming, Darlene Templar, Evelynn Moore</t>
  </si>
  <si>
    <t>Conroy Browning, Caswell Dorcak, Cooper Strait</t>
  </si>
  <si>
    <t>Hardy</t>
  </si>
  <si>
    <t>ADHD</t>
  </si>
  <si>
    <t>Aemon Zohara, Xandir Tilton, Zachary McCoy</t>
  </si>
  <si>
    <t>Griffyn Simms</t>
  </si>
  <si>
    <t>Guerin</t>
  </si>
  <si>
    <t>Sage Sawtell   Ted Kiekhaefer  Sawyer Bernard</t>
  </si>
  <si>
    <t>Sage A</t>
  </si>
  <si>
    <t>Clara Purkeson, Ruby Brookes, Isabella Baldassar</t>
  </si>
  <si>
    <t>Sage Allario, Liam Krasner</t>
  </si>
  <si>
    <t>Signs of Dyslexia</t>
  </si>
  <si>
    <t>Alex Avery    Miriam Preskenis  Sage Satel</t>
  </si>
  <si>
    <t>Liam Krasner  Niko Moore  Sage Alario</t>
  </si>
  <si>
    <t>Kolni</t>
  </si>
  <si>
    <t>Owsley Deneui***, Sophia Overstreet, Maggie</t>
  </si>
  <si>
    <t>Conroy Browning, Alayla Robertson</t>
  </si>
  <si>
    <t>Maggie Hammond, Layla Martin, Perry Cymore</t>
  </si>
  <si>
    <t>Audrey Erickson</t>
  </si>
  <si>
    <t>blind in one eye - does not affect her at all</t>
  </si>
  <si>
    <t>Connolly</t>
  </si>
  <si>
    <t>Vivian</t>
  </si>
  <si>
    <t>Gwynn Collonge, Kalya Im, Perry Cymore, Emily Carter</t>
  </si>
  <si>
    <t>Corsbie</t>
  </si>
  <si>
    <t>Gabe</t>
  </si>
  <si>
    <t>Ruby Brookes, Lily Fleming, Brayden Hansen</t>
  </si>
  <si>
    <t>Nicky?, Jillin?</t>
  </si>
  <si>
    <t>Aarav Shearon, Nadine McCullough, Jack Gayton</t>
  </si>
  <si>
    <t>Logan Wileman</t>
  </si>
  <si>
    <t>Abigail Culver, Amelie Moore, Phoebe Stachel</t>
  </si>
  <si>
    <t>Sadie Crawford, Celia Swofford, Savannah Sargent</t>
  </si>
  <si>
    <t>Emmett Rothbottom, Vincent Jarvis, Zan Pollard</t>
  </si>
  <si>
    <t>Emmett Sible</t>
  </si>
  <si>
    <t>Kayla Im, Juniper Nohr, Hayden Hazel Turner, Layla Martin</t>
  </si>
  <si>
    <t>Sojo Blakely*, Ruby Brooks*, Jillian Taylor</t>
  </si>
  <si>
    <t>Calliope P-G</t>
  </si>
  <si>
    <t>Dorcak</t>
  </si>
  <si>
    <t>Caswell</t>
  </si>
  <si>
    <t>Jace Brooker, Nickolas Corona, Silas Sorensen</t>
  </si>
  <si>
    <t>Mantis Gumm Phoebe Stachel, Darlene Templar</t>
  </si>
  <si>
    <t>John Stroud</t>
  </si>
  <si>
    <t xml:space="preserve">Max Dunbrasky, </t>
  </si>
  <si>
    <t>Darlene Templar, Dolly (Isabella) Rimes  Vicky Austin</t>
  </si>
  <si>
    <t>Juniper Nohr, Jordan Kranz, Damian Pitt</t>
  </si>
  <si>
    <t>Rocket Victor</t>
  </si>
  <si>
    <t>Sawyer Bernard    Nickolas Corona  Carter Franks</t>
  </si>
  <si>
    <t xml:space="preserve">Jace Brooker </t>
  </si>
  <si>
    <t>Addison Fretwell, Hazel Turner, Kayla Im</t>
  </si>
  <si>
    <t>Syliva Fox, Juniper Nohr, Kayla Im</t>
  </si>
  <si>
    <t>Benji White, Dustin Corley, Nicky Grigg</t>
  </si>
  <si>
    <t>Alayla Robertson, Finnian Sullivan, Dustin Corley</t>
  </si>
  <si>
    <t>Niko Moore   Caswell Dorcak   Alayla Robertson</t>
  </si>
  <si>
    <t>V Austin</t>
  </si>
  <si>
    <t>Vincent Jarvis, Zan Pollard, Hayden Staten</t>
  </si>
  <si>
    <t>Emmett Sible, Wyatt Cunningham, Asher Magana</t>
  </si>
  <si>
    <t>was in accelerated math but borderline student in class</t>
  </si>
  <si>
    <t>Edie Phelps, Caitlin Ward, Jolene Rogers</t>
  </si>
  <si>
    <t>Zion santiago</t>
  </si>
  <si>
    <t>can be explosive, but much growth this year</t>
  </si>
  <si>
    <t>Jordan Kranz, Colton Hernandez, Max Lupton</t>
  </si>
  <si>
    <t>Zion Santiago, Wyatt Cunningham</t>
  </si>
  <si>
    <t>New to AMS in April - may have some gaps. Could be possible candidate for pre alg</t>
  </si>
  <si>
    <t xml:space="preserve">Mason Lupton, Perry Cymore, </t>
  </si>
  <si>
    <t>New to AMS in April - may have some gaps.</t>
  </si>
  <si>
    <t xml:space="preserve">Perry Cymore, Sadie Clark, </t>
  </si>
  <si>
    <t>Algebra - had Allen last year for math;</t>
  </si>
  <si>
    <t>Kelly Mazariegos-Rodas  Carter Franks  Ella Ramsey</t>
  </si>
  <si>
    <t>Dominic Flucas, Jaidan J. Rocket victor</t>
  </si>
  <si>
    <t>Jaysa Pippa, Emily Carter, Ryder Freeman, Kloie Bruce</t>
  </si>
  <si>
    <t>Clara Purkeson, Isabella Baldassar, Ruby Brookes</t>
  </si>
  <si>
    <t>Sage Allario, Miriam Preskenis</t>
  </si>
  <si>
    <t>Saya Barry, Isabella Baldassar, Ruby Brooks, Lily Pelzer</t>
  </si>
  <si>
    <t xml:space="preserve">*declined </t>
  </si>
  <si>
    <t>Anxiety</t>
  </si>
  <si>
    <t>Jacob Claasen, Saya Barrey, Sawyer Bernard</t>
  </si>
  <si>
    <t>Jace Brooker, Liam Krasner</t>
  </si>
  <si>
    <t>Robertson</t>
  </si>
  <si>
    <t>Alayla</t>
  </si>
  <si>
    <t>Hannah Hetland, Sojo Blakely, Dustin Corley</t>
  </si>
  <si>
    <t>Miriam Preskenis, Sofia Roman</t>
  </si>
  <si>
    <t>Max Dunbrasky. Mason Lupton, Zan Pollard, Rocket Victor</t>
  </si>
  <si>
    <t>Dublin Inman</t>
  </si>
  <si>
    <t>lots of contact with administrtion this year--sexualized comments, touching others inappropriately</t>
  </si>
  <si>
    <t>Layla Martin, Jillian Taylor, Cru Lang</t>
  </si>
  <si>
    <t>Pouya Sadri, Devin Box, Lucy Bell</t>
  </si>
  <si>
    <t>Very supportive parents; On behavior plan;</t>
  </si>
  <si>
    <t>Max Herron, Benett Willeby, Grant Heeter</t>
  </si>
  <si>
    <t>ADD</t>
  </si>
  <si>
    <t>Exited</t>
  </si>
  <si>
    <t>Sadie Crawford, Abigail Culver, Phoebe Stachel</t>
  </si>
  <si>
    <t>Dolly Rimes, Opal Fleming, (Nikki Grigg- may have changed)</t>
  </si>
  <si>
    <t>Zachary McCoy, Vicky Austin</t>
  </si>
  <si>
    <t>Carter Franks, Evelynn Jones, Sage Allario</t>
  </si>
  <si>
    <t>Benett Willeby, Griffyn Simms</t>
  </si>
  <si>
    <t>To Aspen</t>
  </si>
  <si>
    <t>To Sequoia</t>
  </si>
  <si>
    <t>Cucinello</t>
  </si>
  <si>
    <t>Francis</t>
  </si>
  <si>
    <t>Lustman</t>
  </si>
  <si>
    <t>Soli</t>
  </si>
  <si>
    <t>From Sequoia</t>
  </si>
  <si>
    <t>Oakley</t>
  </si>
  <si>
    <t>Cameron</t>
  </si>
  <si>
    <t>From Manzanita</t>
  </si>
  <si>
    <t>From Aspen</t>
  </si>
  <si>
    <t>SPED Math</t>
  </si>
  <si>
    <t>Blue Days</t>
  </si>
  <si>
    <t>Gold Days</t>
  </si>
  <si>
    <t>7/8 Math GE 0</t>
  </si>
  <si>
    <t>4 M Only &amp; 2 M/W students</t>
  </si>
  <si>
    <t>7/8 M  (10)</t>
  </si>
  <si>
    <t>7/8 M 5 (14)</t>
  </si>
  <si>
    <t>Lunch</t>
  </si>
  <si>
    <t>Prep</t>
  </si>
  <si>
    <t>7/8 M no CR sds</t>
  </si>
  <si>
    <t>B/G split of 12 students  btw G/R</t>
  </si>
  <si>
    <t>St Skills</t>
  </si>
  <si>
    <t>SPED Language Arts</t>
  </si>
  <si>
    <t>7/8 LA GE 0</t>
  </si>
  <si>
    <t>2 R only &amp; 6 R/W students</t>
  </si>
  <si>
    <t>7/8 LA 13</t>
  </si>
  <si>
    <t>7/8 LA  R/W (11)</t>
  </si>
  <si>
    <t>7/8 W (11)</t>
  </si>
  <si>
    <t xml:space="preserve">3 W only </t>
  </si>
  <si>
    <t>7/8  Asp</t>
  </si>
  <si>
    <t>6th</t>
  </si>
  <si>
    <t>Math Recommendation</t>
  </si>
  <si>
    <t>i-Ready ELA</t>
  </si>
  <si>
    <t>i-Ready Math</t>
  </si>
  <si>
    <t>CDL Participation Level</t>
  </si>
  <si>
    <t>Aarons</t>
  </si>
  <si>
    <t>Baylee</t>
  </si>
  <si>
    <t>Low</t>
  </si>
  <si>
    <t>Dylan Houston, Lexi Ledford, Abbi Hill, Noah Williams, Ella Collins</t>
  </si>
  <si>
    <t>Balestreri</t>
  </si>
  <si>
    <t>Jake</t>
  </si>
  <si>
    <t>High</t>
  </si>
  <si>
    <t>Oliver Naymik, Zinnia Merwin, Esa Dygert</t>
  </si>
  <si>
    <t>CDL all year, is responsible and gets assignments in</t>
  </si>
  <si>
    <t>Barlow</t>
  </si>
  <si>
    <t>Eric</t>
  </si>
  <si>
    <t>Joshua Engleman, Jase Mendivil, Case Johnston</t>
  </si>
  <si>
    <t>Super shy, but bright academically. Needs to be encouraged to give his best effort at times. Encourage him socially!</t>
  </si>
  <si>
    <t>Teah Walkup, Techin Francisco, Claudia Stadtmuller</t>
  </si>
  <si>
    <t>Transgender (he/him), excellent at math work completion</t>
  </si>
  <si>
    <t>Blackmore</t>
  </si>
  <si>
    <t>Chase</t>
  </si>
  <si>
    <t>Aiden Keith, Techin Francisco</t>
  </si>
  <si>
    <t>Struggles with work completion; was in INC all year long</t>
  </si>
  <si>
    <t>Breswick</t>
  </si>
  <si>
    <t>Micah</t>
  </si>
  <si>
    <t>Greg Hanzel</t>
  </si>
  <si>
    <t>Techin Francisco, Harrioson Long, Eric Barlow</t>
  </si>
  <si>
    <t>Struggles transfering ideas to paper, does better with verbal assessments. Parents both work in schools</t>
  </si>
  <si>
    <t>Callahan</t>
  </si>
  <si>
    <t>Solomon</t>
  </si>
  <si>
    <t>Killian Petersen, Techin Francisco, Jordan Carter, Bodie W., Saxon Brock, Andy Smith</t>
  </si>
  <si>
    <t>Carnahan</t>
  </si>
  <si>
    <t>Cusenza</t>
  </si>
  <si>
    <t>Anxiety &amp; Acute PTSD</t>
  </si>
  <si>
    <t>Moderate</t>
  </si>
  <si>
    <t>Gavin Conachy-Chang, Harper Dickenson</t>
  </si>
  <si>
    <t>remained in CDL, struggles with anxiety, needs lots of check-in's</t>
  </si>
  <si>
    <t>Cathey</t>
  </si>
  <si>
    <t>Larken</t>
  </si>
  <si>
    <t>?</t>
  </si>
  <si>
    <t>Totally disengaged at this time from CDL. Parents have not required him to attend.</t>
  </si>
  <si>
    <t>Conachy Chang</t>
  </si>
  <si>
    <t>Gavin</t>
  </si>
  <si>
    <t>Monet London, Leah lennett</t>
  </si>
  <si>
    <t>Great kid, great family, 100% all the time. Needs a challenge!</t>
  </si>
  <si>
    <t>Corona Melendez</t>
  </si>
  <si>
    <t>Fernando</t>
  </si>
  <si>
    <t>Rosalee Russell &amp; Alyssa Myers</t>
  </si>
  <si>
    <t>Trey Dickson, Eric Barlow, Cameron Oakley</t>
  </si>
  <si>
    <t xml:space="preserve">Great kid, great family, he's just the sweetest. He's low academically, and will need all the support he can get. He speaks Spanish at home, so maybe keep in Spanish so there is a place he can shine. 4-H and his animals are very important to him! </t>
  </si>
  <si>
    <t>Creel</t>
  </si>
  <si>
    <t>Killian Petersen</t>
  </si>
  <si>
    <t>assignment completion is a big issue, will sit in class and play with pencil instead of doing work</t>
  </si>
  <si>
    <t>Dickson</t>
  </si>
  <si>
    <t>Trey</t>
  </si>
  <si>
    <t> Kai Smith, Cameron Oakley, Logan Devore, Noah Williams</t>
  </si>
  <si>
    <t>Lillian Tilton, Sophia Kotler</t>
  </si>
  <si>
    <t>quiet, good student but lacks attention to detail, benefits from clear feedback</t>
  </si>
  <si>
    <t>Engleman</t>
  </si>
  <si>
    <t>Joshua</t>
  </si>
  <si>
    <t>Alyssa Myers</t>
  </si>
  <si>
    <t>Jase Mendevil, Eric Barlow</t>
  </si>
  <si>
    <t xml:space="preserve">High aptitude for math, very poor organizational skills and work completion. </t>
  </si>
  <si>
    <t>Francisco</t>
  </si>
  <si>
    <t>Techin</t>
  </si>
  <si>
    <t>Oliver Naymik, Kai Smith, Jude Whalen</t>
  </si>
  <si>
    <t>Sawyer Carstensen</t>
  </si>
  <si>
    <t>adopted; lots of family support</t>
  </si>
  <si>
    <t>Golden</t>
  </si>
  <si>
    <t>Sofia</t>
  </si>
  <si>
    <t>Lexi Ledford, Ada Santiago, Tia Mora</t>
  </si>
  <si>
    <t xml:space="preserve">struggled with work completion T1 but was able to establish better habits T2. </t>
  </si>
  <si>
    <t>Harper</t>
  </si>
  <si>
    <t>Vaeh</t>
  </si>
  <si>
    <t>Rosalee Russell</t>
  </si>
  <si>
    <t>Ally McCullough, Ella Collins</t>
  </si>
  <si>
    <t>Struggles with comprehesion, self-esteem. Little academic support at home.</t>
  </si>
  <si>
    <t>Hawkins</t>
  </si>
  <si>
    <t>Kenji</t>
  </si>
  <si>
    <t>Hutchins</t>
  </si>
  <si>
    <t>LUke Lyman, Alejandro, Killian, Chase, Elio James</t>
  </si>
  <si>
    <t>Emotionally immature, behind in reading and writing, needs clear boundaries</t>
  </si>
  <si>
    <t>Hering</t>
  </si>
  <si>
    <t>Hazel</t>
  </si>
  <si>
    <t>Austin Wallace</t>
  </si>
  <si>
    <t>alg</t>
  </si>
  <si>
    <t>Naia Haggeman, Josie Christensen, Ada Santiago, Avery Collins</t>
  </si>
  <si>
    <t>Great student, gives 100%. Was in pre algebra for math 6th grade.</t>
  </si>
  <si>
    <t>Hill</t>
  </si>
  <si>
    <t>Abbi</t>
  </si>
  <si>
    <t>Evan Twiss Harrison Long, Baylee Aaronds</t>
  </si>
  <si>
    <t>Houppermans</t>
  </si>
  <si>
    <t>Ada Santiago, Hazel Hering, Miles Shannon</t>
  </si>
  <si>
    <t>Luke Lyman, Daytonah Hohoenshelt, Saxon</t>
  </si>
  <si>
    <t xml:space="preserve">Such a great sense of humor! Soren might be little, but he has a BIG personality! His relationship with teachers is super important for his success. He can be an asset to the class (keeps the vibe positive, great engagement, etc.) if he uses his powers for good and not evil (or depending on how the teachers mangages his energy). Call to chat with Brittany. </t>
  </si>
  <si>
    <t>Francis Cucinello, Audrina Kendrick, Tia Mora</t>
  </si>
  <si>
    <t>Quiet, needs time to feel like her work is complete. Could use some support in establishing friends.</t>
  </si>
  <si>
    <t>Lilly</t>
  </si>
  <si>
    <t>Mara</t>
  </si>
  <si>
    <t>Aspen Shannon, Zinnia Merwin</t>
  </si>
  <si>
    <t>Fantastic student; quiet but always right there with you</t>
  </si>
  <si>
    <t>Monet</t>
  </si>
  <si>
    <t>Leah Lennett, Gavin Conachy-Chang</t>
  </si>
  <si>
    <t>Ainsley Dallas</t>
  </si>
  <si>
    <t xml:space="preserve">Requested to be refered to as they/them and is gender nuetral. Didn't want me to share that with parents. Very bright, struggles with anxiety, very kind and a great sense of humor. </t>
  </si>
  <si>
    <t>Long</t>
  </si>
  <si>
    <t>Harrison</t>
  </si>
  <si>
    <t>Killian Petersen, Evan Twiss, Jordan Carter</t>
  </si>
  <si>
    <t>Very capable but struggles getting assignments done outside of school</t>
  </si>
  <si>
    <t>McCullough</t>
  </si>
  <si>
    <t>Ally</t>
  </si>
  <si>
    <t xml:space="preserve"> inattention, anxiety, defiant behavior</t>
  </si>
  <si>
    <t>Math/ASC</t>
  </si>
  <si>
    <t xml:space="preserve">Neveah Harper, Eve Broesamle </t>
  </si>
  <si>
    <t xml:space="preserve">Very, very little engagement in either CDL or in person learning, poor quality of work, and very little work completion. Huge struggles with attendance. Her mom will be supportive when you talk with her, but there are always lots of excuses and zero follow through. I recommended counseling to the family, but as far as I know, they didn't take advantage of school supports as Ally receives private counseling and she struggles with confindence and self esteem. Very sweet and social with her small group of friends when at school, but attandance was a major issue for Ally. </t>
  </si>
  <si>
    <t>Mendivil</t>
  </si>
  <si>
    <t>Jase</t>
  </si>
  <si>
    <t>Josh Engleman, Eric Barlow</t>
  </si>
  <si>
    <t xml:space="preserve">remained in CDL, T3 was a challenge to stay engaged for Jase. Polite and would like to do well but will need lots of support with organization and writing skills. </t>
  </si>
  <si>
    <t>Merwin</t>
  </si>
  <si>
    <t>Zinnia</t>
  </si>
  <si>
    <t>Grace Baker, Mara Lily</t>
  </si>
  <si>
    <t>Transgender (they/them); great student - asks lots of clarifying questions. Comes to math office hours everyday just in case she has questions while working on assignments</t>
  </si>
  <si>
    <t>Mora</t>
  </si>
  <si>
    <t>Tia</t>
  </si>
  <si>
    <t>Teah Walkup, Claudia Stadtmueller, Josie Christensen</t>
  </si>
  <si>
    <t>Great kid; others want to be around her</t>
  </si>
  <si>
    <t>Naymik</t>
  </si>
  <si>
    <t>Oliver</t>
  </si>
  <si>
    <t>Transgender (they/them)</t>
  </si>
  <si>
    <t>Neal</t>
  </si>
  <si>
    <t>None</t>
  </si>
  <si>
    <t>"Cameron" from the other team</t>
  </si>
  <si>
    <t>Padilla</t>
  </si>
  <si>
    <t>Dayana</t>
  </si>
  <si>
    <t>Rosalee Russell and Alyssa Myers</t>
  </si>
  <si>
    <t>Regina (From Cascades)</t>
  </si>
  <si>
    <t>Painter</t>
  </si>
  <si>
    <t>Kasey</t>
  </si>
  <si>
    <t>Baylee Aarons, Lexi Ledford, Emma Long, Josie Christensen</t>
  </si>
  <si>
    <t>Put on 504 this year, should consider testing for IEP. Adopted by grandmother. Has moved around a lot. Has been doing well on assignment completion but skills are very low</t>
  </si>
  <si>
    <t>Palombo</t>
  </si>
  <si>
    <t>Jonahven</t>
  </si>
  <si>
    <t>CDL all year, constantly distracted by anything</t>
  </si>
  <si>
    <t>Pappas</t>
  </si>
  <si>
    <t>Angel</t>
  </si>
  <si>
    <t>Absent</t>
  </si>
  <si>
    <t>Peterson</t>
  </si>
  <si>
    <t>Killian</t>
  </si>
  <si>
    <t>Jude Whalen, Harrison Long, Solomon Callahan</t>
  </si>
  <si>
    <t>Quirky, and a little anxious despite his outgoing personality.</t>
  </si>
  <si>
    <t>Rodas Soto</t>
  </si>
  <si>
    <t>Regina</t>
  </si>
  <si>
    <t>Kasey Painter, Baylee Aarons, Dayana P</t>
  </si>
  <si>
    <t>Much better with assignment completion since returning in person, very quiet</t>
  </si>
  <si>
    <t>Ruvalcaba</t>
  </si>
  <si>
    <t>Alejandro</t>
  </si>
  <si>
    <t>Fernando Corona-Melendez, Dayana Padilla</t>
  </si>
  <si>
    <t>Good kid, low academicaly but tries very hard.</t>
  </si>
  <si>
    <t>Ada</t>
  </si>
  <si>
    <t>Stella Stewart, Avery Collins Josie (Cascade)</t>
  </si>
  <si>
    <t>Kenji Hawkins, Soren Houpermans</t>
  </si>
  <si>
    <t>Super awesome kid and family. Let Emily (Ada's mom) know if you need anything, and she's happy to help. Gives 100%</t>
  </si>
  <si>
    <t>Schmitz</t>
  </si>
  <si>
    <t>Asthma</t>
  </si>
  <si>
    <t>Chase Blackmore, Harrison Long, Even Twiss</t>
  </si>
  <si>
    <t>Stachel</t>
  </si>
  <si>
    <t>Ethan</t>
  </si>
  <si>
    <t>NEW</t>
  </si>
  <si>
    <t xml:space="preserve">Mother died and now lives with family friend.  Could use counseling.  Student will need a PEP for Gender and pronouns. </t>
  </si>
  <si>
    <t>Stadtmueller</t>
  </si>
  <si>
    <t>Claudia</t>
  </si>
  <si>
    <t>Tia Mora, Teah Walkup, Pepper Bernard</t>
  </si>
  <si>
    <t>Great kid; did 7th grade math this year</t>
  </si>
  <si>
    <t>Stewart</t>
  </si>
  <si>
    <t>Stella</t>
  </si>
  <si>
    <t>above</t>
  </si>
  <si>
    <t>Ada Santiago, Josie Christensen, Hazel Hering</t>
  </si>
  <si>
    <t>Great student, gives 100%</t>
  </si>
  <si>
    <t>Twiss</t>
  </si>
  <si>
    <t>Evan</t>
  </si>
  <si>
    <t>Abbi Hill, Pepper Bernard, Aspen Shannon</t>
  </si>
  <si>
    <t>Walker</t>
  </si>
  <si>
    <t>Yamato</t>
  </si>
  <si>
    <t>Tia Mora, Pepper Barnard, Claudia Stadtmueller</t>
  </si>
  <si>
    <t>Was in accelerated math and is better than average student but has to work hard to understand concepts</t>
  </si>
  <si>
    <t>student_number</t>
  </si>
  <si>
    <t>lastfirst</t>
  </si>
  <si>
    <t>team</t>
  </si>
  <si>
    <t>DNI_enroll_status</t>
  </si>
  <si>
    <t>DNI_entrydate</t>
  </si>
  <si>
    <t>DNI_schoolid</t>
  </si>
  <si>
    <t>section_number</t>
  </si>
  <si>
    <t>course_number</t>
  </si>
  <si>
    <t>DNI_name</t>
  </si>
  <si>
    <t>TermID</t>
  </si>
  <si>
    <t>DNI_lastfirst</t>
  </si>
  <si>
    <t>DNI_TeacherNumber</t>
  </si>
  <si>
    <t>DNI_Expression</t>
  </si>
  <si>
    <t>DNI_class_expression</t>
  </si>
  <si>
    <t>Dateenrolled</t>
  </si>
  <si>
    <t>DateLeft</t>
  </si>
  <si>
    <t>Allario, Sage Ronald</t>
  </si>
  <si>
    <t>Allen, Karina Rae</t>
  </si>
  <si>
    <t>Allen, Tuleah Grace</t>
  </si>
  <si>
    <t>Anderson, Dakota</t>
  </si>
  <si>
    <t>Avery, Alex Jude</t>
  </si>
  <si>
    <t>Baker, Grace</t>
  </si>
  <si>
    <t>Barnard, Pepper</t>
  </si>
  <si>
    <t>Barrey, Saya</t>
  </si>
  <si>
    <t>Bell, Maddie Sterling</t>
  </si>
  <si>
    <t>Benson-Frazier, Lillian M.</t>
  </si>
  <si>
    <t>Bernard, Sawyer Henry</t>
  </si>
  <si>
    <t>Billett, Peter James</t>
  </si>
  <si>
    <t>Birney, Cloud</t>
  </si>
  <si>
    <t>Blakeley, Sojo</t>
  </si>
  <si>
    <t>Bolton, Finley Anabelle</t>
  </si>
  <si>
    <t>Broesamle, Eve Patricia</t>
  </si>
  <si>
    <t>Bywater, Wren F</t>
  </si>
  <si>
    <t>Chandler, Ezra Alan</t>
  </si>
  <si>
    <t>Clark, Sadie Raye</t>
  </si>
  <si>
    <t>Clason, Canyon</t>
  </si>
  <si>
    <t>Collins, Ella May</t>
  </si>
  <si>
    <t>Connolly, Vivian K</t>
  </si>
  <si>
    <t>Corsbie, Gabe</t>
  </si>
  <si>
    <t>Coulter, Stephen James</t>
  </si>
  <si>
    <t>Crawford, Sadie Skye</t>
  </si>
  <si>
    <t>Cropper, Dean Stout</t>
  </si>
  <si>
    <t>Culver, Abigail Pitchaya</t>
  </si>
  <si>
    <t>Cunningham, Wyatt Parker</t>
  </si>
  <si>
    <t>Cutler, Brecon</t>
  </si>
  <si>
    <t>Cymore, Perry S.</t>
  </si>
  <si>
    <t>Davis, Alee</t>
  </si>
  <si>
    <t>DeNeui, Owsley Blue</t>
  </si>
  <si>
    <t>Dickinson, Harper John</t>
  </si>
  <si>
    <t>Ding, Samuel</t>
  </si>
  <si>
    <t>Dunbrasky, Max Lewis</t>
  </si>
  <si>
    <t>Dygert, Esa Ellis</t>
  </si>
  <si>
    <t>Elster, Forest D.</t>
  </si>
  <si>
    <t>Evaristo, Aurora Sophia</t>
  </si>
  <si>
    <t>Farris, Coen C</t>
  </si>
  <si>
    <t>Fleming, Opal C.</t>
  </si>
  <si>
    <t>Flucas, Dominic Bryson</t>
  </si>
  <si>
    <t>Foust, Loki</t>
  </si>
  <si>
    <t>Fox, Sylvia Willow</t>
  </si>
  <si>
    <t>Fretwell, Addison</t>
  </si>
  <si>
    <t>Garfas-Knowles, Mason J</t>
  </si>
  <si>
    <t>Girard, Ella Marie</t>
  </si>
  <si>
    <t>Gumm, Mack Renee</t>
  </si>
  <si>
    <t>Hammer, Rowan</t>
  </si>
  <si>
    <t>Hammond, Maggie R</t>
  </si>
  <si>
    <t>Harris, Lohi</t>
  </si>
  <si>
    <t>Hendrix, Kai Ocean</t>
  </si>
  <si>
    <t>Henvy, Tyler Rain</t>
  </si>
  <si>
    <t>Hernandez, Caylee</t>
  </si>
  <si>
    <t>Hernandez, Colton A</t>
  </si>
  <si>
    <t>Hetland, Hannah F</t>
  </si>
  <si>
    <t>Hohonshelt, Daytonah Matthew</t>
  </si>
  <si>
    <t>Houston, Dylan A</t>
  </si>
  <si>
    <t>Hozdevila, Sebastian</t>
  </si>
  <si>
    <t>Jones, Andrew</t>
  </si>
  <si>
    <t>Keith, Aiden Ethan</t>
  </si>
  <si>
    <t>Kendrick, Audrina Kloe</t>
  </si>
  <si>
    <t>Kinzie, Lia Rebeka</t>
  </si>
  <si>
    <t>Kotler, Sophia J</t>
  </si>
  <si>
    <t>Kovash, Mireya Jade</t>
  </si>
  <si>
    <t>Krasner, Liam Wolfgang</t>
  </si>
  <si>
    <t>Kukuk, Asher C</t>
  </si>
  <si>
    <t>Larsen, Avani Rose</t>
  </si>
  <si>
    <t>Larson, Asher</t>
  </si>
  <si>
    <t>Lee-Drake, Sophie Anna</t>
  </si>
  <si>
    <t>Loftus, Kaden T.</t>
  </si>
  <si>
    <t>Lupton, Mason John</t>
  </si>
  <si>
    <t>Lupton, Max Byron</t>
  </si>
  <si>
    <t>Lustman, Soli</t>
  </si>
  <si>
    <t>Magana, Asher Arcadio</t>
  </si>
  <si>
    <t>Martin, Layla Brooklyn Juliette</t>
  </si>
  <si>
    <t>Maybin, Jack T</t>
  </si>
  <si>
    <t>McChesney, Ava L</t>
  </si>
  <si>
    <t>McCollom, Griffin</t>
  </si>
  <si>
    <t>McKernon, Rhys Jackson</t>
  </si>
  <si>
    <t>Murphy, Bella Jane</t>
  </si>
  <si>
    <t>Nixon, Ama</t>
  </si>
  <si>
    <t>Norris, Reid Mitchell</t>
  </si>
  <si>
    <t>Orozco, Kayla Lynn</t>
  </si>
  <si>
    <t>Pedersen, Grace Marie</t>
  </si>
  <si>
    <t>Pelay, Haley</t>
  </si>
  <si>
    <t>Pereira, Genevieve</t>
  </si>
  <si>
    <t>Phelps, Edie Sparrow</t>
  </si>
  <si>
    <t>Pitt, Damien E</t>
  </si>
  <si>
    <t>Platko, Kambrynn Ranae</t>
  </si>
  <si>
    <t>Pratchios-Gay, Calliope F</t>
  </si>
  <si>
    <t>Purkerson, Clara Ruth</t>
  </si>
  <si>
    <t>Ramsey, Ella O.</t>
  </si>
  <si>
    <t>Reeves, Kai Hunter</t>
  </si>
  <si>
    <t>Richardson, Asa Allen Murray</t>
  </si>
  <si>
    <t>Rimes, Dolly Sapphira</t>
  </si>
  <si>
    <t>Rodgers, Jolene</t>
  </si>
  <si>
    <t>Rowbotham, Emmett Cooper</t>
  </si>
  <si>
    <t>Ruff, Tallen Kane</t>
  </si>
  <si>
    <t>Santiago, Zion De</t>
  </si>
  <si>
    <t>Sargent, Savannah Janae</t>
  </si>
  <si>
    <t>Saturen, Anya Vida Chambers</t>
  </si>
  <si>
    <t>Serbu-Vrang, Iris Liv</t>
  </si>
  <si>
    <t>Shannon, Aspen M</t>
  </si>
  <si>
    <t>Sible, Emmett Steven</t>
  </si>
  <si>
    <t>Sloper, Quinn Carroll</t>
  </si>
  <si>
    <t>Smith, Andy Jack</t>
  </si>
  <si>
    <t>Sparks, Taitum Ainsleigh</t>
  </si>
  <si>
    <t>Strait, Cooper Nathaniel</t>
  </si>
  <si>
    <t>Swofford, Celia R</t>
  </si>
  <si>
    <t>Templer, DeeDee</t>
  </si>
  <si>
    <t>Tilton, Xandir</t>
  </si>
  <si>
    <t>Vaughn-Brown, Soren</t>
  </si>
  <si>
    <t>Voelker, Jasper C</t>
  </si>
  <si>
    <t>Walkup, Teah H</t>
  </si>
  <si>
    <t>Ward, Caitlyn Marie</t>
  </si>
  <si>
    <t>Wheeler, Preston J</t>
  </si>
  <si>
    <t>Williams, Andy</t>
  </si>
  <si>
    <t>Winstead, London Matthew</t>
  </si>
  <si>
    <t>Zaldana, Tyler J</t>
  </si>
  <si>
    <t>Ziegler, Jack</t>
  </si>
  <si>
    <t>SCHOOLID</t>
  </si>
  <si>
    <t>SECTION_NUMBER</t>
  </si>
  <si>
    <t>COURSE_NUMBER</t>
  </si>
  <si>
    <t>TERMID</t>
  </si>
  <si>
    <t>COURSE_NAME</t>
  </si>
  <si>
    <t>TEACHER</t>
  </si>
  <si>
    <t>TEACHERNUMBER</t>
  </si>
  <si>
    <t>PERIOD</t>
  </si>
  <si>
    <t>SLAC1</t>
  </si>
  <si>
    <t>M_LA</t>
  </si>
  <si>
    <t>Language Arts</t>
  </si>
  <si>
    <t>Inada, Julie A</t>
  </si>
  <si>
    <t>IN64572</t>
  </si>
  <si>
    <t>1(B)</t>
  </si>
  <si>
    <t>SLAC2</t>
  </si>
  <si>
    <t>2(B)</t>
  </si>
  <si>
    <t>SLAC3</t>
  </si>
  <si>
    <t>1(G)</t>
  </si>
  <si>
    <t>SLAC4</t>
  </si>
  <si>
    <t>2(G)</t>
  </si>
  <si>
    <t>SLAC5</t>
  </si>
  <si>
    <t>5(G)</t>
  </si>
  <si>
    <t>MLAC1</t>
  </si>
  <si>
    <t>Vankuiken, Amy E</t>
  </si>
  <si>
    <t>BU11701</t>
  </si>
  <si>
    <t>MLAC2</t>
  </si>
  <si>
    <t>MLAC3</t>
  </si>
  <si>
    <t>5(B)</t>
  </si>
  <si>
    <t>MLAC4</t>
  </si>
  <si>
    <t>MLAC5</t>
  </si>
  <si>
    <t>ALAC1</t>
  </si>
  <si>
    <t>Huson, Madison Elise</t>
  </si>
  <si>
    <t>HU60085</t>
  </si>
  <si>
    <t>ALAC2</t>
  </si>
  <si>
    <t>ALAC3</t>
  </si>
  <si>
    <t>ALAC4</t>
  </si>
  <si>
    <t>ALAC5</t>
  </si>
  <si>
    <t>MHRJG</t>
  </si>
  <si>
    <t>M_HR</t>
  </si>
  <si>
    <t>Homeroom</t>
  </si>
  <si>
    <t>Gonzalez, Jennifer R</t>
  </si>
  <si>
    <t>GO71463</t>
  </si>
  <si>
    <t>6(B-G)</t>
  </si>
  <si>
    <t>SHRJI</t>
  </si>
  <si>
    <t>SHRDO</t>
  </si>
  <si>
    <t>Otte, Daniel L</t>
  </si>
  <si>
    <t>OT86067</t>
  </si>
  <si>
    <t>MHRAV</t>
  </si>
  <si>
    <t>SYHRJM</t>
  </si>
  <si>
    <t>Multanen, Jeff</t>
  </si>
  <si>
    <t>MU11767</t>
  </si>
  <si>
    <t>1(B-G)</t>
  </si>
  <si>
    <t>CHRMS</t>
  </si>
  <si>
    <t>Street, Martha Oldfield</t>
  </si>
  <si>
    <t>ST50719</t>
  </si>
  <si>
    <t>SHREA</t>
  </si>
  <si>
    <t>Atanes, Elisabeth Osborne</t>
  </si>
  <si>
    <t>AT30756</t>
  </si>
  <si>
    <t>SHRJH</t>
  </si>
  <si>
    <t>Holderman, Jacob Stephen</t>
  </si>
  <si>
    <t>HO69548</t>
  </si>
  <si>
    <t>AHRMH</t>
  </si>
  <si>
    <t>GHRLM</t>
  </si>
  <si>
    <t>Miftahittin, Lucinda A</t>
  </si>
  <si>
    <t>MI23791</t>
  </si>
  <si>
    <t>AHRAC</t>
  </si>
  <si>
    <t>Carvalhaes, Andre Moraes</t>
  </si>
  <si>
    <t>CA64692</t>
  </si>
  <si>
    <t>AHRAL</t>
  </si>
  <si>
    <t>Lambert, Allen Charles</t>
  </si>
  <si>
    <t>LA31610</t>
  </si>
  <si>
    <t>AHRML</t>
  </si>
  <si>
    <t>Lindgren, Melinda Lamb</t>
  </si>
  <si>
    <t>LI41605</t>
  </si>
  <si>
    <t>SHRVG</t>
  </si>
  <si>
    <t>Grant , Vanessa May</t>
  </si>
  <si>
    <t>GR32479</t>
  </si>
  <si>
    <t>SYHRAH</t>
  </si>
  <si>
    <t>Guerin, Jenny Wagner</t>
  </si>
  <si>
    <t>GU99313</t>
  </si>
  <si>
    <t>MHRKP</t>
  </si>
  <si>
    <t>Patinio, Kylie Elizabeth</t>
  </si>
  <si>
    <t>PA83787</t>
  </si>
  <si>
    <t>AHRSM</t>
  </si>
  <si>
    <t>McMillan, Samantha Marie</t>
  </si>
  <si>
    <t>MC20147</t>
  </si>
  <si>
    <t>MHRTH</t>
  </si>
  <si>
    <t>Hampton, Tyler Jacob</t>
  </si>
  <si>
    <t>HA85895</t>
  </si>
  <si>
    <t>MHRWB</t>
  </si>
  <si>
    <t>Beckett, William Patrick</t>
  </si>
  <si>
    <t>BE68869</t>
  </si>
  <si>
    <t>LUNCH2</t>
  </si>
  <si>
    <t>M_L2</t>
  </si>
  <si>
    <t>Gyarmathy, Rebecca E</t>
  </si>
  <si>
    <t>GY03059</t>
  </si>
  <si>
    <t>5(B-G)</t>
  </si>
  <si>
    <t>CAFE</t>
  </si>
  <si>
    <t>LUNCH1</t>
  </si>
  <si>
    <t>M_L1</t>
  </si>
  <si>
    <t>3(B-G)</t>
  </si>
  <si>
    <t>BORCH7G</t>
  </si>
  <si>
    <t>M_ORCH1</t>
  </si>
  <si>
    <t>Beginning Orchestra</t>
  </si>
  <si>
    <t>Trolley, Lauren V</t>
  </si>
  <si>
    <t>TR09840</t>
  </si>
  <si>
    <t>7(G)</t>
  </si>
  <si>
    <t>ORCH17B</t>
  </si>
  <si>
    <t>7(B)</t>
  </si>
  <si>
    <t>ORCHA5B</t>
  </si>
  <si>
    <t>M_ORCH2</t>
  </si>
  <si>
    <t>Advanced Orchestra</t>
  </si>
  <si>
    <t>ORCHA5G</t>
  </si>
  <si>
    <t>BAND7B</t>
  </si>
  <si>
    <t>M_BAND1</t>
  </si>
  <si>
    <t>Cadet Band</t>
  </si>
  <si>
    <t>Carstensen, Jenifer</t>
  </si>
  <si>
    <t>CA84164</t>
  </si>
  <si>
    <t>BAND7G</t>
  </si>
  <si>
    <t>BAND5B</t>
  </si>
  <si>
    <t>M_BAND2</t>
  </si>
  <si>
    <t>Concert Band</t>
  </si>
  <si>
    <t>BAND5G</t>
  </si>
  <si>
    <t>ART4GT2</t>
  </si>
  <si>
    <t>M_ART</t>
  </si>
  <si>
    <t>Art 7-8</t>
  </si>
  <si>
    <t>Davidson, Jarrett Rex</t>
  </si>
  <si>
    <t>DA33143</t>
  </si>
  <si>
    <t>4(G)</t>
  </si>
  <si>
    <t>ART4GT3</t>
  </si>
  <si>
    <t>ART5BT1</t>
  </si>
  <si>
    <t>ART5BT2</t>
  </si>
  <si>
    <t>ART5BT3</t>
  </si>
  <si>
    <t>ART5GT1</t>
  </si>
  <si>
    <t>ART5GT2</t>
  </si>
  <si>
    <t>ART4BYL</t>
  </si>
  <si>
    <t>4(B)</t>
  </si>
  <si>
    <t>ART4GT1</t>
  </si>
  <si>
    <t>ART5GT3</t>
  </si>
  <si>
    <t>WAMS4BT1</t>
  </si>
  <si>
    <t>M_WAMS</t>
  </si>
  <si>
    <t>Video Production 7-8</t>
  </si>
  <si>
    <t>Stroud, John Paul</t>
  </si>
  <si>
    <t>ST56283</t>
  </si>
  <si>
    <t>WAMS4BT2</t>
  </si>
  <si>
    <t>WAMS4BT3</t>
  </si>
  <si>
    <t>WAMS4GT2</t>
  </si>
  <si>
    <t>WAMS4GT3</t>
  </si>
  <si>
    <t>WAMS5BT1</t>
  </si>
  <si>
    <t>WAMS5BT2</t>
  </si>
  <si>
    <t>WAMS5BT3</t>
  </si>
  <si>
    <t>WAMS5GT1</t>
  </si>
  <si>
    <t>WAMS5GT2</t>
  </si>
  <si>
    <t>WAMS5GT3</t>
  </si>
  <si>
    <t>WAMS4GT1</t>
  </si>
  <si>
    <t>SSCIC1</t>
  </si>
  <si>
    <t>M_SCI</t>
  </si>
  <si>
    <t>Science</t>
  </si>
  <si>
    <t>SSCIC2</t>
  </si>
  <si>
    <t>SSCIC3</t>
  </si>
  <si>
    <t>SSCIC4</t>
  </si>
  <si>
    <t>SSCIC5</t>
  </si>
  <si>
    <t>ASCIC1</t>
  </si>
  <si>
    <t>ASCIC2</t>
  </si>
  <si>
    <t>ASCIC3</t>
  </si>
  <si>
    <t>ASCIC4</t>
  </si>
  <si>
    <t>ASCIC5</t>
  </si>
  <si>
    <t>MSCIC3</t>
  </si>
  <si>
    <t>MSCIC4</t>
  </si>
  <si>
    <t>MSCIC5</t>
  </si>
  <si>
    <t>MSCIC1</t>
  </si>
  <si>
    <t>MSCIC2</t>
  </si>
  <si>
    <t>MSPC5</t>
  </si>
  <si>
    <t>M_SPN</t>
  </si>
  <si>
    <t>Spanish</t>
  </si>
  <si>
    <t>MSPC4</t>
  </si>
  <si>
    <t>MSPC3</t>
  </si>
  <si>
    <t>SSPC3</t>
  </si>
  <si>
    <t>SSPC4</t>
  </si>
  <si>
    <t>SSPC5</t>
  </si>
  <si>
    <t>ASPC3</t>
  </si>
  <si>
    <t>ASPC4</t>
  </si>
  <si>
    <t>ASPC5</t>
  </si>
  <si>
    <t>HLTH4BT1</t>
  </si>
  <si>
    <t>M_HLTH</t>
  </si>
  <si>
    <t>Health 7-8</t>
  </si>
  <si>
    <t>Myers, Alyssa Nicole</t>
  </si>
  <si>
    <t>MY87708</t>
  </si>
  <si>
    <t>HLTH4BT2</t>
  </si>
  <si>
    <t>HLTH4BT3</t>
  </si>
  <si>
    <t>HLTH4GT1</t>
  </si>
  <si>
    <t>HLTH4GT2</t>
  </si>
  <si>
    <t>HLTH4GT3</t>
  </si>
  <si>
    <t>HLTH5BT1</t>
  </si>
  <si>
    <t>HLTH5BT2</t>
  </si>
  <si>
    <t>HLTH5BT3</t>
  </si>
  <si>
    <t>HLTH5GT1</t>
  </si>
  <si>
    <t>HLTH5GT2</t>
  </si>
  <si>
    <t>HLTH5GT3</t>
  </si>
  <si>
    <t>RDGC1</t>
  </si>
  <si>
    <t>M_RDG</t>
  </si>
  <si>
    <t>RDGC2</t>
  </si>
  <si>
    <t>4(B-G)</t>
  </si>
  <si>
    <t>RDGINC</t>
  </si>
  <si>
    <t>2(B-G)</t>
  </si>
  <si>
    <t>FITPE14BT1</t>
  </si>
  <si>
    <t>M_FIT</t>
  </si>
  <si>
    <t>Physical Education 7-8</t>
  </si>
  <si>
    <t>Julian, Robert W</t>
  </si>
  <si>
    <t>JU64155</t>
  </si>
  <si>
    <t>GYM</t>
  </si>
  <si>
    <t>FITPE14BT2</t>
  </si>
  <si>
    <t>FITPE14BT3</t>
  </si>
  <si>
    <t>FITPE14GT1</t>
  </si>
  <si>
    <t>FITPE14GT2</t>
  </si>
  <si>
    <t>FITPE14GT3</t>
  </si>
  <si>
    <t>FITPE24BT2</t>
  </si>
  <si>
    <t>GYM1</t>
  </si>
  <si>
    <t>FITPE24BT3</t>
  </si>
  <si>
    <t>FITPE24GT2</t>
  </si>
  <si>
    <t>FITPE24GT3</t>
  </si>
  <si>
    <t>FITPE25BT2</t>
  </si>
  <si>
    <t>FITPE25BT3</t>
  </si>
  <si>
    <t>FITPE25GT2</t>
  </si>
  <si>
    <t>FITPE25GT3</t>
  </si>
  <si>
    <t>FITPE25BT1</t>
  </si>
  <si>
    <t>Pinder, Joann</t>
  </si>
  <si>
    <t>PI67534</t>
  </si>
  <si>
    <t>FITPE25GT1</t>
  </si>
  <si>
    <t>FITPE24BT1</t>
  </si>
  <si>
    <t>FITPE24GT1</t>
  </si>
  <si>
    <t>AINCALT1</t>
  </si>
  <si>
    <t>M_INC_78MTH</t>
  </si>
  <si>
    <t>Individual Needs Math</t>
  </si>
  <si>
    <t>AINCALT2</t>
  </si>
  <si>
    <t>AINCALT3</t>
  </si>
  <si>
    <t>SINCVGT1</t>
  </si>
  <si>
    <t>SINCVGT2</t>
  </si>
  <si>
    <t>SINCVGT3</t>
  </si>
  <si>
    <t>MINCKPT1</t>
  </si>
  <si>
    <t>MINCKPT2</t>
  </si>
  <si>
    <t>MINCKPT3</t>
  </si>
  <si>
    <t>MINCJGT2</t>
  </si>
  <si>
    <t>M_INC_78SSK</t>
  </si>
  <si>
    <t>Individual Needs Study Skills</t>
  </si>
  <si>
    <t>MINCJGT3</t>
  </si>
  <si>
    <t>MINCJGT1</t>
  </si>
  <si>
    <t>SINCJIT1</t>
  </si>
  <si>
    <t>SINCJIT2</t>
  </si>
  <si>
    <t>SINCJIT3</t>
  </si>
  <si>
    <t>SINCDOT1</t>
  </si>
  <si>
    <t>SINCDOT2</t>
  </si>
  <si>
    <t>SINCDOT3</t>
  </si>
  <si>
    <t>MINCAVT1</t>
  </si>
  <si>
    <t>MINCAVT2</t>
  </si>
  <si>
    <t>MINCAVT3</t>
  </si>
  <si>
    <t>SINCEAT3</t>
  </si>
  <si>
    <t>SINCEAT1</t>
  </si>
  <si>
    <t>SINCEAT2</t>
  </si>
  <si>
    <t>SINCJHT1</t>
  </si>
  <si>
    <t>SINCJHT2</t>
  </si>
  <si>
    <t>SINCJHT3</t>
  </si>
  <si>
    <t>AINCMHT1</t>
  </si>
  <si>
    <t>AINCMHT2</t>
  </si>
  <si>
    <t>AINCMHT3</t>
  </si>
  <si>
    <t>AINCACT2</t>
  </si>
  <si>
    <t>AINCACT3</t>
  </si>
  <si>
    <t>AINCACT1</t>
  </si>
  <si>
    <t>AINCMLT1</t>
  </si>
  <si>
    <t>AINCMLT2</t>
  </si>
  <si>
    <t>AINCMLT3</t>
  </si>
  <si>
    <t>AINCKCT1</t>
  </si>
  <si>
    <t>AINCKCT2</t>
  </si>
  <si>
    <t>AINCKCT3</t>
  </si>
  <si>
    <t>MINCTHT1</t>
  </si>
  <si>
    <t>MINCTHT2</t>
  </si>
  <si>
    <t>MINCTHT3</t>
  </si>
  <si>
    <t>MINCWBT1</t>
  </si>
  <si>
    <t>MINCWBT2</t>
  </si>
  <si>
    <t>MINCWBT3</t>
  </si>
  <si>
    <t>CINCBOT1</t>
  </si>
  <si>
    <t>M_INC_6_SSK</t>
  </si>
  <si>
    <t>Oehler, Elizabeth A</t>
  </si>
  <si>
    <t>OE69579</t>
  </si>
  <si>
    <t>CINCBOT2</t>
  </si>
  <si>
    <t>CINCBOT3</t>
  </si>
  <si>
    <t>SYINCWWT1</t>
  </si>
  <si>
    <t>Werthaiser, Wendy K</t>
  </si>
  <si>
    <t>WE32058</t>
  </si>
  <si>
    <t>SYINCWWT2</t>
  </si>
  <si>
    <t>SYINCWWT3</t>
  </si>
  <si>
    <t>CINCMST2</t>
  </si>
  <si>
    <t>CINCMST3</t>
  </si>
  <si>
    <t>CINCMST1</t>
  </si>
  <si>
    <t>SYINCHKT1</t>
  </si>
  <si>
    <t>Kolni, Hannah Rachel</t>
  </si>
  <si>
    <t>KO15285</t>
  </si>
  <si>
    <t>SYINCHKT2</t>
  </si>
  <si>
    <t>SYINCHKT3</t>
  </si>
  <si>
    <t>SYINCJMT1</t>
  </si>
  <si>
    <t>M_INC_6_MTH</t>
  </si>
  <si>
    <t>SYINCJMT2</t>
  </si>
  <si>
    <t>SYINCJMT3</t>
  </si>
  <si>
    <t>CINCBHT1</t>
  </si>
  <si>
    <t>Rasmussen, Lora Marie</t>
  </si>
  <si>
    <t>RA74450</t>
  </si>
  <si>
    <t>CINCBHT2</t>
  </si>
  <si>
    <t>CINCBHT3</t>
  </si>
  <si>
    <t>CHRBO</t>
  </si>
  <si>
    <t>M_HR_6</t>
  </si>
  <si>
    <t>SYHRWW</t>
  </si>
  <si>
    <t>CHRSM</t>
  </si>
  <si>
    <t>Murphy, Shauna Elisabeth</t>
  </si>
  <si>
    <t>MU96406</t>
  </si>
  <si>
    <t>SYHRHK</t>
  </si>
  <si>
    <t>CHRLR</t>
  </si>
  <si>
    <t>SYAC3</t>
  </si>
  <si>
    <t>M_LA_6</t>
  </si>
  <si>
    <t>SYLAC1</t>
  </si>
  <si>
    <t>SYLAC2</t>
  </si>
  <si>
    <t>CLAC1</t>
  </si>
  <si>
    <t>CLAC2</t>
  </si>
  <si>
    <t>CLAC3</t>
  </si>
  <si>
    <t>SYMC1</t>
  </si>
  <si>
    <t>M_MTH_6</t>
  </si>
  <si>
    <t>Math 6th Grade</t>
  </si>
  <si>
    <t>SYMC2</t>
  </si>
  <si>
    <t>SYMC3</t>
  </si>
  <si>
    <t>CMC1</t>
  </si>
  <si>
    <t>CMC2</t>
  </si>
  <si>
    <t>CMC3</t>
  </si>
  <si>
    <t>ELL2B</t>
  </si>
  <si>
    <t>M_ELL</t>
  </si>
  <si>
    <t>English Language Learner</t>
  </si>
  <si>
    <t>Hodge, Kiernan</t>
  </si>
  <si>
    <t>HO87073</t>
  </si>
  <si>
    <t>ELL2BG</t>
  </si>
  <si>
    <t>ELL4G</t>
  </si>
  <si>
    <t>ORCHP4B</t>
  </si>
  <si>
    <t>M_ORCH3</t>
  </si>
  <si>
    <t>Philharmonic Orchestra</t>
  </si>
  <si>
    <t>ORCHP4G</t>
  </si>
  <si>
    <t>ORCHP8B</t>
  </si>
  <si>
    <t>8(B)</t>
  </si>
  <si>
    <t>RM6B</t>
  </si>
  <si>
    <t>M_RCMTH_6</t>
  </si>
  <si>
    <t>Resource Math 6</t>
  </si>
  <si>
    <t>Williford, Erika Kathleen</t>
  </si>
  <si>
    <t>WI16745</t>
  </si>
  <si>
    <t>6(B)</t>
  </si>
  <si>
    <t>CSSSC1</t>
  </si>
  <si>
    <t>M_SCSS_6</t>
  </si>
  <si>
    <t>Science/Social Studies</t>
  </si>
  <si>
    <t>CSSSC2</t>
  </si>
  <si>
    <t>CSSSC3</t>
  </si>
  <si>
    <t>SYSSSC1</t>
  </si>
  <si>
    <t>SYSSSC2</t>
  </si>
  <si>
    <t>SYSSSC3</t>
  </si>
  <si>
    <t>SSSC1</t>
  </si>
  <si>
    <t>M_SS_7_8</t>
  </si>
  <si>
    <t>Social Studies</t>
  </si>
  <si>
    <t>SSSC2</t>
  </si>
  <si>
    <t>SSSC3</t>
  </si>
  <si>
    <t>SSSC4</t>
  </si>
  <si>
    <t>SSSC5</t>
  </si>
  <si>
    <t>ASSC1</t>
  </si>
  <si>
    <t>ASSC2</t>
  </si>
  <si>
    <t>ASSC3</t>
  </si>
  <si>
    <t>ASSC4</t>
  </si>
  <si>
    <t>ASSC5</t>
  </si>
  <si>
    <t>MSSC1</t>
  </si>
  <si>
    <t>MSSC2</t>
  </si>
  <si>
    <t>MSSC3</t>
  </si>
  <si>
    <t>MSSC4</t>
  </si>
  <si>
    <t>MSSC5</t>
  </si>
  <si>
    <t>ASC1BT1</t>
  </si>
  <si>
    <t>M_ASC</t>
  </si>
  <si>
    <t>Academic Support Center</t>
  </si>
  <si>
    <t>Johnson, James F</t>
  </si>
  <si>
    <t>JO45795</t>
  </si>
  <si>
    <t>ASC1BT2</t>
  </si>
  <si>
    <t>ASC1BT3</t>
  </si>
  <si>
    <t>ASC1GT1</t>
  </si>
  <si>
    <t>ASC1GT2</t>
  </si>
  <si>
    <t>ASC1GT3</t>
  </si>
  <si>
    <t>ASC2BGT1</t>
  </si>
  <si>
    <t>ASC2BGT2</t>
  </si>
  <si>
    <t>ASC2BGT3</t>
  </si>
  <si>
    <t>ASC2BT1</t>
  </si>
  <si>
    <t>ASC2BT2</t>
  </si>
  <si>
    <t>ASC2BT3</t>
  </si>
  <si>
    <t>ASC2GT1</t>
  </si>
  <si>
    <t>ASC2GT2</t>
  </si>
  <si>
    <t>ASC2GT3</t>
  </si>
  <si>
    <t>ASC6BGT1</t>
  </si>
  <si>
    <t>ASC6BGT2</t>
  </si>
  <si>
    <t>ASC6BGT3</t>
  </si>
  <si>
    <t>ASC7BT1</t>
  </si>
  <si>
    <t>ASC7BT2</t>
  </si>
  <si>
    <t>ASC7BT3</t>
  </si>
  <si>
    <t>ASC7GT1</t>
  </si>
  <si>
    <t>ASC7GT2</t>
  </si>
  <si>
    <t>ASC7GT3</t>
  </si>
  <si>
    <t>SKILLSJC3B</t>
  </si>
  <si>
    <t>M_RESOURCE</t>
  </si>
  <si>
    <t>Life Skills</t>
  </si>
  <si>
    <t>Campbell, Jennifer Teresa</t>
  </si>
  <si>
    <t>CA20046</t>
  </si>
  <si>
    <t>SKILLSJC7</t>
  </si>
  <si>
    <t>7(B-G)</t>
  </si>
  <si>
    <t>SKILLS4BG</t>
  </si>
  <si>
    <t>SKILLS7BG</t>
  </si>
  <si>
    <t>MSPAC1</t>
  </si>
  <si>
    <t>M_SPN_ADV</t>
  </si>
  <si>
    <t>Spanish Adv.</t>
  </si>
  <si>
    <t>MSPAC2</t>
  </si>
  <si>
    <t>SSPAC1</t>
  </si>
  <si>
    <t>SSPAC2</t>
  </si>
  <si>
    <t>ASPAC1</t>
  </si>
  <si>
    <t>ASPAC2</t>
  </si>
  <si>
    <t>RLA7G</t>
  </si>
  <si>
    <t>M_RCLA6</t>
  </si>
  <si>
    <t>Resource Language Arts 6th</t>
  </si>
  <si>
    <t>RLA6G</t>
  </si>
  <si>
    <t>6(G)</t>
  </si>
  <si>
    <t>RLA1B</t>
  </si>
  <si>
    <t>M_RESLA_78</t>
  </si>
  <si>
    <t>Resource Language Arts 7/8</t>
  </si>
  <si>
    <t>Hanzel, Gregory J</t>
  </si>
  <si>
    <t>HA06941</t>
  </si>
  <si>
    <t>RLA2B</t>
  </si>
  <si>
    <t>RLA2G</t>
  </si>
  <si>
    <t>WIND4G</t>
  </si>
  <si>
    <t>M_WINDENS</t>
  </si>
  <si>
    <t>Wind Ensemble</t>
  </si>
  <si>
    <t>WIND8G</t>
  </si>
  <si>
    <t>8(G)</t>
  </si>
  <si>
    <t>WIND4B</t>
  </si>
  <si>
    <t>GHRjc</t>
  </si>
  <si>
    <t>M_HRSB</t>
  </si>
  <si>
    <t>Home Room 678</t>
  </si>
  <si>
    <t>HRSB</t>
  </si>
  <si>
    <t>8(B-G)</t>
  </si>
  <si>
    <t>IORCH7B</t>
  </si>
  <si>
    <t>M_IORCH</t>
  </si>
  <si>
    <t>Intermediate Orchestra</t>
  </si>
  <si>
    <t>ORCHI7G</t>
  </si>
  <si>
    <t>HLTH7BT1</t>
  </si>
  <si>
    <t>M_HLTH_6</t>
  </si>
  <si>
    <t>HEALTH 6</t>
  </si>
  <si>
    <t>HLTH7BT2</t>
  </si>
  <si>
    <t>HLTH7BT3</t>
  </si>
  <si>
    <t>HLTH7GT1</t>
  </si>
  <si>
    <t>HLTH7GT2</t>
  </si>
  <si>
    <t>HLTH7GT3</t>
  </si>
  <si>
    <t>GINCJC</t>
  </si>
  <si>
    <t>M_RES_INC</t>
  </si>
  <si>
    <t>RESOURCE INC</t>
  </si>
  <si>
    <t>GINCLM</t>
  </si>
  <si>
    <t>RM2BG</t>
  </si>
  <si>
    <t>WAMS7BT1</t>
  </si>
  <si>
    <t>M_WAMS_6</t>
  </si>
  <si>
    <t>Video Production 6</t>
  </si>
  <si>
    <t>WAMS7BT2</t>
  </si>
  <si>
    <t>WAMS7BT3</t>
  </si>
  <si>
    <t>WAMS7GT1</t>
  </si>
  <si>
    <t>WAMS7GT2</t>
  </si>
  <si>
    <t>WAMS7GT3</t>
  </si>
  <si>
    <t>ART7BT1</t>
  </si>
  <si>
    <t>M_ART_6</t>
  </si>
  <si>
    <t>Art 6</t>
  </si>
  <si>
    <t>ART7GT3</t>
  </si>
  <si>
    <t>ART7GT1</t>
  </si>
  <si>
    <t>ART7GT2</t>
  </si>
  <si>
    <t>ART7BT2</t>
  </si>
  <si>
    <t>ART7BT3</t>
  </si>
  <si>
    <t>FITPE17GT2</t>
  </si>
  <si>
    <t>M_FIT_6</t>
  </si>
  <si>
    <t>Physical Education 6</t>
  </si>
  <si>
    <t>FITPE17GT3</t>
  </si>
  <si>
    <t>FITPE17BT1</t>
  </si>
  <si>
    <t>FITPE17BT2</t>
  </si>
  <si>
    <t>FITPE17BT3</t>
  </si>
  <si>
    <t>FITPE17GT1</t>
  </si>
  <si>
    <t>FITPE27BT2</t>
  </si>
  <si>
    <t>FITPE27BT3</t>
  </si>
  <si>
    <t>FITPE27GT2</t>
  </si>
  <si>
    <t>FITPE27GT3</t>
  </si>
  <si>
    <t>FITPE2BGT1</t>
  </si>
  <si>
    <t>FITPE2BGT2</t>
  </si>
  <si>
    <t>FITPE2BGT3</t>
  </si>
  <si>
    <t>FITPE27BT1</t>
  </si>
  <si>
    <t>FITPE27GT1</t>
  </si>
  <si>
    <t>THT4BT1</t>
  </si>
  <si>
    <t>M_THEATRE</t>
  </si>
  <si>
    <t>Theatre 7-8</t>
  </si>
  <si>
    <t>Royse, Andrea Claire</t>
  </si>
  <si>
    <t>RO53957</t>
  </si>
  <si>
    <t>THT4BT2</t>
  </si>
  <si>
    <t>THT4BT3</t>
  </si>
  <si>
    <t>THT4GT1</t>
  </si>
  <si>
    <t>THT4GT2</t>
  </si>
  <si>
    <t>THT4GT3</t>
  </si>
  <si>
    <t>THT5BT1</t>
  </si>
  <si>
    <t>THT5BT2</t>
  </si>
  <si>
    <t>THT5BT3</t>
  </si>
  <si>
    <t>THT5GT1</t>
  </si>
  <si>
    <t>THT5GT2</t>
  </si>
  <si>
    <t>THT5GT3</t>
  </si>
  <si>
    <t>THTClub</t>
  </si>
  <si>
    <t>APEpe15BT1</t>
  </si>
  <si>
    <t>M_FIT_A</t>
  </si>
  <si>
    <t>Adaptive PE</t>
  </si>
  <si>
    <t>APEpe15BT2</t>
  </si>
  <si>
    <t>APEpe15BT3</t>
  </si>
  <si>
    <t>APEpe15GT1</t>
  </si>
  <si>
    <t>APEpe15GT2</t>
  </si>
  <si>
    <t>APEpe15GT3</t>
  </si>
  <si>
    <t>RM1G</t>
  </si>
  <si>
    <t>M_RCMTH8_R</t>
  </si>
  <si>
    <t>Resource Math 8</t>
  </si>
  <si>
    <t>Russell, Rosalee Ann</t>
  </si>
  <si>
    <t>RU53354</t>
  </si>
  <si>
    <t>RM4B</t>
  </si>
  <si>
    <t>M_RMINC_78</t>
  </si>
  <si>
    <t>Resource Math INC 7/8</t>
  </si>
  <si>
    <t>RM5B</t>
  </si>
  <si>
    <t>RM5G</t>
  </si>
  <si>
    <t>RM1B</t>
  </si>
  <si>
    <t>M_RCMTH7_R</t>
  </si>
  <si>
    <t>Resource Math 7</t>
  </si>
  <si>
    <t>RLA5B</t>
  </si>
  <si>
    <t>M_RLAINC_78</t>
  </si>
  <si>
    <t>Resource language Arts INC 7/8</t>
  </si>
  <si>
    <t>RLA5G</t>
  </si>
  <si>
    <t>RLA4B</t>
  </si>
  <si>
    <t>8BGSTRINGS</t>
  </si>
  <si>
    <t>5STRINGS</t>
  </si>
  <si>
    <t>5th Grade Strings</t>
  </si>
  <si>
    <t>LDSHP2BGT1</t>
  </si>
  <si>
    <t>M_LDSHP_6</t>
  </si>
  <si>
    <t>Leadership 6</t>
  </si>
  <si>
    <t>LDSHP2BGT2</t>
  </si>
  <si>
    <t>LDSHP2BGT3</t>
  </si>
  <si>
    <t>THT2BGT1</t>
  </si>
  <si>
    <t>M_Theatre_6</t>
  </si>
  <si>
    <t>Theatre 6</t>
  </si>
  <si>
    <t>THT2BGT2</t>
  </si>
  <si>
    <t>THT2BGT3</t>
  </si>
  <si>
    <t>LDSHP4BT1</t>
  </si>
  <si>
    <t>M_LDSHP</t>
  </si>
  <si>
    <t>Leadership 7-8</t>
  </si>
  <si>
    <t>LDSHP4BT2</t>
  </si>
  <si>
    <t>LDSHP4BT3</t>
  </si>
  <si>
    <t>LDSHP4GT1</t>
  </si>
  <si>
    <t>LDSHP4GT2</t>
  </si>
  <si>
    <t>LDSHP4GT3</t>
  </si>
  <si>
    <t>AM7C3</t>
  </si>
  <si>
    <t>M_INT_MATH7</t>
  </si>
  <si>
    <t>Integrated Math 7</t>
  </si>
  <si>
    <t>AM7C4</t>
  </si>
  <si>
    <t>AM7C5</t>
  </si>
  <si>
    <t>SM7C1</t>
  </si>
  <si>
    <t>SM7C2</t>
  </si>
  <si>
    <t>SM7AC5</t>
  </si>
  <si>
    <t>MM7C1</t>
  </si>
  <si>
    <t>MM7C2</t>
  </si>
  <si>
    <t>MM7C5</t>
  </si>
  <si>
    <t>AM8C1</t>
  </si>
  <si>
    <t>M_INT_MATH8</t>
  </si>
  <si>
    <t>Integrated Math 8</t>
  </si>
  <si>
    <t>AM8C2</t>
  </si>
  <si>
    <t>SM8C3</t>
  </si>
  <si>
    <t>SM8C4</t>
  </si>
  <si>
    <t>MM8C4</t>
  </si>
  <si>
    <t>MM8C3</t>
  </si>
  <si>
    <t>SP Adv</t>
  </si>
  <si>
    <t>SP AdvLA</t>
  </si>
  <si>
    <t xml:space="preserve">SP Adv </t>
  </si>
  <si>
    <t>SP AdvM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</si>
</sst>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h:mm\ AM/PM;@"/>
    <numFmt numFmtId="165" formatCode="h:mm;@"/>
  </numFmts>
  <fonts count="51" x14ac:knownFonts="1">
    <font>
      <sz val="12"/>
      <color theme="1"/>
      <name val="Calibri"/>
      <family val="2"/>
      <scheme val="minor"/>
    </font>
    <font>
      <b/>
      <sz val="10"/>
      <name val="Arial"/>
      <family val="2"/>
    </font>
    <font>
      <sz val="12"/>
      <name val="Calibri"/>
      <family val="2"/>
      <scheme val="minor"/>
    </font>
    <font>
      <sz val="10"/>
      <name val="Arial"/>
      <family val="2"/>
    </font>
    <font>
      <b/>
      <sz val="10"/>
      <name val="Calibri"/>
      <family val="2"/>
      <scheme val="minor"/>
    </font>
    <font>
      <b/>
      <sz val="11"/>
      <name val="Calibri"/>
      <family val="2"/>
      <scheme val="minor"/>
    </font>
    <font>
      <u/>
      <sz val="12"/>
      <color theme="10"/>
      <name val="Calibri"/>
      <family val="2"/>
      <scheme val="minor"/>
    </font>
    <font>
      <u/>
      <sz val="12"/>
      <color theme="11"/>
      <name val="Calibri"/>
      <family val="2"/>
      <scheme val="minor"/>
    </font>
    <font>
      <sz val="12"/>
      <color indexed="8"/>
      <name val="Calibri"/>
      <family val="2"/>
    </font>
    <font>
      <sz val="12"/>
      <color theme="0"/>
      <name val="Calibri"/>
      <family val="2"/>
      <scheme val="minor"/>
    </font>
    <font>
      <b/>
      <sz val="12"/>
      <name val="Calibri"/>
      <family val="2"/>
      <scheme val="minor"/>
    </font>
    <font>
      <b/>
      <sz val="9"/>
      <name val="Calibri"/>
      <family val="2"/>
      <scheme val="minor"/>
    </font>
    <font>
      <sz val="12"/>
      <name val="Arial"/>
      <family val="2"/>
    </font>
    <font>
      <b/>
      <sz val="12"/>
      <name val="Arial"/>
      <family val="2"/>
    </font>
    <font>
      <i/>
      <sz val="12"/>
      <name val="Calibri"/>
      <family val="2"/>
      <scheme val="minor"/>
    </font>
    <font>
      <i/>
      <sz val="12"/>
      <color theme="1"/>
      <name val="Calibri"/>
      <family val="2"/>
      <scheme val="minor"/>
    </font>
    <font>
      <i/>
      <sz val="12"/>
      <color indexed="8"/>
      <name val="Calibri"/>
      <family val="2"/>
    </font>
    <font>
      <b/>
      <sz val="12"/>
      <color theme="1"/>
      <name val="Calibri"/>
      <family val="2"/>
      <scheme val="minor"/>
    </font>
    <font>
      <sz val="10"/>
      <color theme="1"/>
      <name val="Arial"/>
      <family val="2"/>
    </font>
    <font>
      <sz val="10"/>
      <color theme="1"/>
      <name val="Calibri"/>
      <family val="2"/>
      <scheme val="minor"/>
    </font>
    <font>
      <sz val="11"/>
      <color theme="1"/>
      <name val="Calibri"/>
      <family val="2"/>
      <scheme val="minor"/>
    </font>
    <font>
      <b/>
      <sz val="11"/>
      <color theme="1"/>
      <name val="Calibri"/>
      <family val="2"/>
      <scheme val="minor"/>
    </font>
    <font>
      <sz val="11"/>
      <color rgb="FF006100"/>
      <name val="Calibri"/>
      <family val="2"/>
      <scheme val="minor"/>
    </font>
    <font>
      <b/>
      <sz val="12"/>
      <name val="Verdana"/>
      <family val="2"/>
    </font>
    <font>
      <b/>
      <sz val="8"/>
      <name val="Arial"/>
      <family val="2"/>
    </font>
    <font>
      <sz val="8"/>
      <name val="Calibri"/>
      <family val="2"/>
      <scheme val="minor"/>
    </font>
    <font>
      <sz val="10"/>
      <name val="Calibri"/>
      <family val="2"/>
      <scheme val="minor"/>
    </font>
    <font>
      <sz val="8"/>
      <color theme="1"/>
      <name val="Arial"/>
      <family val="2"/>
    </font>
    <font>
      <sz val="9"/>
      <color theme="1"/>
      <name val="Arial"/>
      <family val="2"/>
    </font>
    <font>
      <sz val="6"/>
      <color theme="1"/>
      <name val="Arial"/>
      <family val="2"/>
    </font>
    <font>
      <sz val="11"/>
      <name val="Calibri"/>
      <family val="2"/>
      <scheme val="minor"/>
    </font>
    <font>
      <sz val="11"/>
      <color rgb="FF000000"/>
      <name val="Calibri"/>
      <family val="2"/>
    </font>
    <font>
      <sz val="11"/>
      <color rgb="FF444444"/>
      <name val="Calibri"/>
      <family val="2"/>
    </font>
    <font>
      <sz val="12"/>
      <color rgb="FF000000"/>
      <name val="Calibri"/>
      <family val="2"/>
    </font>
    <font>
      <sz val="10"/>
      <color rgb="FF000000"/>
      <name val="Calibri"/>
      <family val="2"/>
    </font>
    <font>
      <sz val="12"/>
      <color rgb="FF000000"/>
      <name val="Calibri"/>
      <family val="2"/>
      <scheme val="minor"/>
    </font>
    <font>
      <sz val="8"/>
      <color theme="1"/>
      <name val="Calibri"/>
      <family val="2"/>
      <scheme val="minor"/>
    </font>
    <font>
      <sz val="12"/>
      <color rgb="FF000000"/>
      <name val="Arial"/>
      <family val="2"/>
    </font>
    <font>
      <sz val="8"/>
      <name val="Calibri"/>
      <family val="2"/>
    </font>
    <font>
      <sz val="12"/>
      <color theme="1"/>
      <name val="Calibri (Body)"/>
    </font>
    <font>
      <sz val="11"/>
      <color theme="1"/>
      <name val="Calibri (Body)"/>
    </font>
    <font>
      <b/>
      <sz val="9"/>
      <name val="Arial"/>
      <family val="2"/>
    </font>
    <font>
      <sz val="9"/>
      <color theme="1"/>
      <name val="Calibri"/>
      <family val="2"/>
      <scheme val="minor"/>
    </font>
    <font>
      <sz val="9"/>
      <color rgb="FF000000"/>
      <name val="Calibri"/>
      <family val="2"/>
    </font>
    <font>
      <sz val="9"/>
      <name val="Calibri"/>
      <family val="2"/>
      <scheme val="minor"/>
    </font>
    <font>
      <sz val="9"/>
      <color theme="1"/>
      <name val="Calibri (Body)"/>
    </font>
    <font>
      <sz val="11"/>
      <color theme="1"/>
      <name val="Calibri"/>
      <family val="2"/>
    </font>
    <font>
      <sz val="9"/>
      <color rgb="FF000000"/>
      <name val="Calibri"/>
      <family val="2"/>
      <scheme val="minor"/>
    </font>
    <font>
      <sz val="12"/>
      <color theme="1"/>
      <name val="Calibri"/>
      <family val="2"/>
    </font>
    <font>
      <sz val="8"/>
      <color rgb="FF000000"/>
      <name val="Calibri"/>
      <family val="2"/>
      <scheme val="minor"/>
    </font>
    <font>
      <sz val="10"/>
      <color rgb="FF000000"/>
      <name val="Calibri"/>
      <family val="2"/>
      <scheme val="minor"/>
    </font>
  </fonts>
  <fills count="40">
    <fill>
      <patternFill patternType="none"/>
    </fill>
    <fill>
      <patternFill patternType="gray125"/>
    </fill>
    <fill>
      <patternFill patternType="solid">
        <fgColor theme="3" tint="0.79998168889431442"/>
        <bgColor indexed="64"/>
      </patternFill>
    </fill>
    <fill>
      <patternFill patternType="solid">
        <fgColor rgb="FFFF0000"/>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rgb="FF3366FF"/>
        <bgColor indexed="64"/>
      </patternFill>
    </fill>
    <fill>
      <patternFill patternType="solid">
        <fgColor theme="8" tint="0.39997558519241921"/>
        <bgColor indexed="64"/>
      </patternFill>
    </fill>
    <fill>
      <patternFill patternType="solid">
        <fgColor rgb="FFFFFF99"/>
        <bgColor indexed="64"/>
      </patternFill>
    </fill>
    <fill>
      <patternFill patternType="solid">
        <fgColor rgb="FF92D050"/>
        <bgColor indexed="64"/>
      </patternFill>
    </fill>
    <fill>
      <patternFill patternType="solid">
        <fgColor rgb="FFC00000"/>
        <bgColor indexed="64"/>
      </patternFill>
    </fill>
    <fill>
      <patternFill patternType="solid">
        <fgColor rgb="FFFFFF00"/>
        <bgColor indexed="64"/>
      </patternFill>
    </fill>
    <fill>
      <patternFill patternType="solid">
        <fgColor rgb="FFCCECFF"/>
        <bgColor indexed="64"/>
      </patternFill>
    </fill>
    <fill>
      <patternFill patternType="solid">
        <fgColor rgb="FFC6EFCE"/>
      </patternFill>
    </fill>
    <fill>
      <patternFill patternType="solid">
        <fgColor theme="4" tint="0.59999389629810485"/>
        <bgColor indexed="64"/>
      </patternFill>
    </fill>
    <fill>
      <patternFill patternType="solid">
        <fgColor theme="1"/>
        <bgColor indexed="64"/>
      </patternFill>
    </fill>
    <fill>
      <patternFill patternType="solid">
        <fgColor rgb="FFE9ADEF"/>
        <bgColor indexed="64"/>
      </patternFill>
    </fill>
    <fill>
      <patternFill patternType="solid">
        <fgColor rgb="FFFFC000"/>
        <bgColor indexed="64"/>
      </patternFill>
    </fill>
    <fill>
      <patternFill patternType="solid">
        <fgColor rgb="FFFF22FD"/>
        <bgColor indexed="64"/>
      </patternFill>
    </fill>
    <fill>
      <patternFill patternType="solid">
        <fgColor rgb="FFFF5432"/>
        <bgColor indexed="64"/>
      </patternFill>
    </fill>
    <fill>
      <patternFill patternType="solid">
        <fgColor rgb="FFE9DB3D"/>
        <bgColor indexed="64"/>
      </patternFill>
    </fill>
    <fill>
      <patternFill patternType="solid">
        <fgColor rgb="FFFFDDE3"/>
        <bgColor indexed="64"/>
      </patternFill>
    </fill>
    <fill>
      <patternFill patternType="solid">
        <fgColor theme="5" tint="0.39997558519241921"/>
        <bgColor indexed="64"/>
      </patternFill>
    </fill>
    <fill>
      <patternFill patternType="solid">
        <fgColor rgb="FF00B0F0"/>
        <bgColor indexed="64"/>
      </patternFill>
    </fill>
    <fill>
      <patternFill patternType="solid">
        <fgColor rgb="FFFF99AA"/>
        <bgColor indexed="64"/>
      </patternFill>
    </fill>
    <fill>
      <patternFill patternType="solid">
        <fgColor rgb="FFFF8160"/>
        <bgColor indexed="64"/>
      </patternFill>
    </fill>
    <fill>
      <patternFill patternType="solid">
        <fgColor rgb="FFE9DB3E"/>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3" tint="0.59999389629810485"/>
        <bgColor indexed="64"/>
      </patternFill>
    </fill>
    <fill>
      <patternFill patternType="solid">
        <fgColor theme="9" tint="0.59999389629810485"/>
        <bgColor indexed="64"/>
      </patternFill>
    </fill>
    <fill>
      <patternFill patternType="solid">
        <fgColor theme="3" tint="0.39997558519241921"/>
        <bgColor indexed="64"/>
      </patternFill>
    </fill>
    <fill>
      <patternFill patternType="solid">
        <fgColor theme="0" tint="-0.14999847407452621"/>
        <bgColor indexed="64"/>
      </patternFill>
    </fill>
    <fill>
      <patternFill patternType="solid">
        <fgColor rgb="FFFFF9A4"/>
        <bgColor indexed="64"/>
      </patternFill>
    </fill>
    <fill>
      <patternFill patternType="solid">
        <fgColor rgb="FFFFFFFF"/>
        <bgColor indexed="64"/>
      </patternFill>
    </fill>
    <fill>
      <patternFill patternType="solid">
        <fgColor theme="8" tint="0.59999389629810485"/>
        <bgColor indexed="64"/>
      </patternFill>
    </fill>
    <fill>
      <patternFill patternType="solid">
        <fgColor rgb="FFB7DEE8"/>
        <bgColor rgb="FF000000"/>
      </patternFill>
    </fill>
    <fill>
      <patternFill patternType="solid">
        <fgColor rgb="FFFFCC00"/>
        <bgColor indexed="64"/>
      </patternFill>
    </fill>
  </fills>
  <borders count="3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medium">
        <color auto="1"/>
      </right>
      <top style="thin">
        <color auto="1"/>
      </top>
      <bottom/>
      <diagonal/>
    </border>
    <border>
      <left style="thin">
        <color auto="1"/>
      </left>
      <right style="thin">
        <color auto="1"/>
      </right>
      <top style="thin">
        <color auto="1"/>
      </top>
      <bottom/>
      <diagonal/>
    </border>
    <border>
      <left style="medium">
        <color auto="1"/>
      </left>
      <right style="thin">
        <color auto="1"/>
      </right>
      <top style="thin">
        <color auto="1"/>
      </top>
      <bottom/>
      <diagonal/>
    </border>
    <border>
      <left style="medium">
        <color auto="1"/>
      </left>
      <right style="medium">
        <color auto="1"/>
      </right>
      <top style="medium">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style="medium">
        <color auto="1"/>
      </top>
      <bottom style="medium">
        <color auto="1"/>
      </bottom>
      <diagonal/>
    </border>
    <border>
      <left style="thin">
        <color auto="1"/>
      </left>
      <right/>
      <top/>
      <bottom style="thin">
        <color auto="1"/>
      </bottom>
      <diagonal/>
    </border>
    <border>
      <left style="thin">
        <color auto="1"/>
      </left>
      <right style="thin">
        <color auto="1"/>
      </right>
      <top style="medium">
        <color auto="1"/>
      </top>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indexed="64"/>
      </right>
      <top style="thin">
        <color indexed="64"/>
      </top>
      <bottom/>
      <diagonal/>
    </border>
    <border>
      <left style="thin">
        <color auto="1"/>
      </left>
      <right style="thin">
        <color auto="1"/>
      </right>
      <top/>
      <bottom/>
      <diagonal/>
    </border>
    <border>
      <left/>
      <right style="thin">
        <color indexed="64"/>
      </right>
      <top/>
      <bottom/>
      <diagonal/>
    </border>
    <border>
      <left/>
      <right style="medium">
        <color auto="1"/>
      </right>
      <top style="medium">
        <color auto="1"/>
      </top>
      <bottom style="medium">
        <color auto="1"/>
      </bottom>
      <diagonal/>
    </border>
    <border>
      <left/>
      <right style="thin">
        <color indexed="64"/>
      </right>
      <top/>
      <bottom style="thin">
        <color indexed="64"/>
      </bottom>
      <diagonal/>
    </border>
    <border>
      <left/>
      <right/>
      <top style="medium">
        <color auto="1"/>
      </top>
      <bottom/>
      <diagonal/>
    </border>
    <border>
      <left/>
      <right/>
      <top/>
      <bottom style="medium">
        <color auto="1"/>
      </bottom>
      <diagonal/>
    </border>
    <border>
      <left style="medium">
        <color auto="1"/>
      </left>
      <right style="thin">
        <color auto="1"/>
      </right>
      <top/>
      <bottom/>
      <diagonal/>
    </border>
    <border>
      <left style="thin">
        <color auto="1"/>
      </left>
      <right style="medium">
        <color auto="1"/>
      </right>
      <top/>
      <bottom/>
      <diagonal/>
    </border>
    <border>
      <left/>
      <right/>
      <top style="medium">
        <color auto="1"/>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s>
  <cellStyleXfs count="85">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8"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164" fontId="3" fillId="0" borderId="0"/>
    <xf numFmtId="0" fontId="6" fillId="0" borderId="0" applyNumberFormat="0" applyFill="0" applyBorder="0" applyAlignment="0" applyProtection="0"/>
    <xf numFmtId="0" fontId="7" fillId="0" borderId="0" applyNumberFormat="0" applyFill="0" applyBorder="0" applyAlignment="0" applyProtection="0"/>
    <xf numFmtId="0" fontId="20" fillId="0" borderId="0"/>
    <xf numFmtId="0" fontId="22" fillId="13" borderId="0" applyNumberFormat="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409">
    <xf numFmtId="0" fontId="0" fillId="0" borderId="0" xfId="0"/>
    <xf numFmtId="0" fontId="1" fillId="0" borderId="1" xfId="0" applyFont="1" applyBorder="1"/>
    <xf numFmtId="0" fontId="0" fillId="0" borderId="1" xfId="0" applyBorder="1"/>
    <xf numFmtId="0" fontId="2" fillId="0" borderId="1" xfId="0" applyFont="1" applyBorder="1"/>
    <xf numFmtId="0" fontId="2" fillId="0" borderId="1" xfId="0" applyFont="1" applyBorder="1" applyAlignment="1">
      <alignment horizontal="center"/>
    </xf>
    <xf numFmtId="0" fontId="3" fillId="0" borderId="1" xfId="0" applyFont="1" applyBorder="1"/>
    <xf numFmtId="0" fontId="2" fillId="2" borderId="1" xfId="0" applyFont="1" applyFill="1" applyBorder="1"/>
    <xf numFmtId="0" fontId="4" fillId="0" borderId="1" xfId="0" applyFont="1" applyBorder="1"/>
    <xf numFmtId="0" fontId="9" fillId="0" borderId="1" xfId="0" applyFont="1" applyBorder="1" applyAlignment="1">
      <alignment horizontal="center"/>
    </xf>
    <xf numFmtId="0" fontId="1" fillId="0" borderId="1" xfId="0" applyFont="1" applyBorder="1" applyAlignment="1">
      <alignment horizontal="center"/>
    </xf>
    <xf numFmtId="0" fontId="2" fillId="3" borderId="1" xfId="0" applyFont="1" applyFill="1" applyBorder="1"/>
    <xf numFmtId="0" fontId="3" fillId="0" borderId="1" xfId="0" applyFont="1" applyBorder="1" applyAlignment="1">
      <alignment horizontal="center"/>
    </xf>
    <xf numFmtId="0" fontId="2" fillId="5" borderId="1" xfId="0" applyFont="1" applyFill="1" applyBorder="1"/>
    <xf numFmtId="0" fontId="2" fillId="4" borderId="1" xfId="0" applyFont="1" applyFill="1" applyBorder="1"/>
    <xf numFmtId="0" fontId="5" fillId="0" borderId="1" xfId="0" applyFont="1" applyBorder="1"/>
    <xf numFmtId="0" fontId="2" fillId="6" borderId="1" xfId="0" applyFont="1" applyFill="1" applyBorder="1"/>
    <xf numFmtId="0" fontId="2" fillId="7" borderId="1" xfId="0" applyFont="1" applyFill="1" applyBorder="1"/>
    <xf numFmtId="0" fontId="10" fillId="7" borderId="1" xfId="0" applyFont="1" applyFill="1" applyBorder="1"/>
    <xf numFmtId="9" fontId="10" fillId="7" borderId="1" xfId="0" applyNumberFormat="1" applyFont="1" applyFill="1" applyBorder="1"/>
    <xf numFmtId="0" fontId="11" fillId="7" borderId="1" xfId="0" applyFont="1" applyFill="1" applyBorder="1"/>
    <xf numFmtId="0" fontId="1" fillId="8" borderId="1" xfId="0" applyFont="1" applyFill="1" applyBorder="1" applyAlignment="1">
      <alignment horizontal="center"/>
    </xf>
    <xf numFmtId="0" fontId="2" fillId="8" borderId="1" xfId="0" applyFont="1" applyFill="1" applyBorder="1" applyAlignment="1">
      <alignment horizontal="center"/>
    </xf>
    <xf numFmtId="0" fontId="12" fillId="0" borderId="1" xfId="0" applyFont="1" applyBorder="1" applyAlignment="1">
      <alignment horizontal="center"/>
    </xf>
    <xf numFmtId="0" fontId="12" fillId="0" borderId="1" xfId="0" applyFont="1" applyBorder="1"/>
    <xf numFmtId="0" fontId="0" fillId="0" borderId="1" xfId="0" applyBorder="1" applyAlignment="1">
      <alignment horizontal="center"/>
    </xf>
    <xf numFmtId="0" fontId="2" fillId="9" borderId="1" xfId="0" applyFont="1" applyFill="1" applyBorder="1"/>
    <xf numFmtId="0" fontId="0" fillId="8" borderId="1" xfId="0" applyFill="1" applyBorder="1" applyAlignment="1">
      <alignment horizontal="center"/>
    </xf>
    <xf numFmtId="0" fontId="2" fillId="10" borderId="1" xfId="0" applyFont="1" applyFill="1" applyBorder="1"/>
    <xf numFmtId="0" fontId="3" fillId="10" borderId="1" xfId="0" applyFont="1" applyFill="1" applyBorder="1"/>
    <xf numFmtId="0" fontId="1" fillId="10" borderId="1" xfId="0" applyFont="1" applyFill="1" applyBorder="1"/>
    <xf numFmtId="0" fontId="14" fillId="0" borderId="1" xfId="0" applyFont="1" applyBorder="1"/>
    <xf numFmtId="0" fontId="14" fillId="4" borderId="1" xfId="0" applyFont="1" applyFill="1" applyBorder="1"/>
    <xf numFmtId="0" fontId="15" fillId="2" borderId="1" xfId="0" applyFont="1" applyFill="1" applyBorder="1"/>
    <xf numFmtId="0" fontId="0" fillId="2" borderId="1" xfId="0" applyFill="1" applyBorder="1" applyAlignment="1">
      <alignment horizontal="left"/>
    </xf>
    <xf numFmtId="0" fontId="0" fillId="2" borderId="1" xfId="0" applyFill="1" applyBorder="1"/>
    <xf numFmtId="0" fontId="14" fillId="10" borderId="1" xfId="0" applyFont="1" applyFill="1" applyBorder="1"/>
    <xf numFmtId="0" fontId="2" fillId="0" borderId="1" xfId="0" applyFont="1" applyBorder="1" applyAlignment="1">
      <alignment horizontal="left"/>
    </xf>
    <xf numFmtId="0" fontId="10" fillId="0" borderId="1" xfId="0" applyFont="1" applyBorder="1" applyAlignment="1">
      <alignment horizontal="center"/>
    </xf>
    <xf numFmtId="0" fontId="0" fillId="0" borderId="1" xfId="0" applyBorder="1" applyAlignment="1">
      <alignment horizontal="left"/>
    </xf>
    <xf numFmtId="0" fontId="17" fillId="0" borderId="1" xfId="0" applyFont="1" applyBorder="1"/>
    <xf numFmtId="0" fontId="18" fillId="0" borderId="0" xfId="0" applyFont="1"/>
    <xf numFmtId="164" fontId="3" fillId="9" borderId="10" xfId="78" applyFill="1" applyBorder="1"/>
    <xf numFmtId="164" fontId="3" fillId="9" borderId="1" xfId="78" applyFill="1" applyBorder="1"/>
    <xf numFmtId="165" fontId="18" fillId="9" borderId="1" xfId="0" applyNumberFormat="1" applyFont="1" applyFill="1" applyBorder="1"/>
    <xf numFmtId="164" fontId="3" fillId="9" borderId="6" xfId="78" applyFill="1" applyBorder="1"/>
    <xf numFmtId="164" fontId="3" fillId="0" borderId="10" xfId="78" applyBorder="1"/>
    <xf numFmtId="164" fontId="3" fillId="0" borderId="1" xfId="78" applyBorder="1"/>
    <xf numFmtId="165" fontId="18" fillId="0" borderId="1" xfId="0" applyNumberFormat="1" applyFont="1" applyBorder="1"/>
    <xf numFmtId="164" fontId="3" fillId="0" borderId="6" xfId="78" applyBorder="1"/>
    <xf numFmtId="164" fontId="3" fillId="0" borderId="7" xfId="78" applyBorder="1"/>
    <xf numFmtId="164" fontId="3" fillId="0" borderId="8" xfId="78" applyBorder="1"/>
    <xf numFmtId="165" fontId="18" fillId="0" borderId="8" xfId="0" applyNumberFormat="1" applyFont="1" applyBorder="1"/>
    <xf numFmtId="0" fontId="18" fillId="0" borderId="8" xfId="0" applyFont="1" applyBorder="1" applyAlignment="1">
      <alignment horizontal="center"/>
    </xf>
    <xf numFmtId="164" fontId="3" fillId="0" borderId="0" xfId="78"/>
    <xf numFmtId="18" fontId="18" fillId="0" borderId="0" xfId="0" applyNumberFormat="1" applyFont="1"/>
    <xf numFmtId="165" fontId="18" fillId="0" borderId="0" xfId="0" applyNumberFormat="1" applyFont="1"/>
    <xf numFmtId="0" fontId="19" fillId="0" borderId="0" xfId="0" applyFont="1"/>
    <xf numFmtId="0" fontId="10" fillId="0" borderId="1" xfId="0" applyFont="1" applyBorder="1"/>
    <xf numFmtId="0" fontId="3" fillId="2" borderId="1" xfId="0" applyFont="1" applyFill="1" applyBorder="1"/>
    <xf numFmtId="0" fontId="8" fillId="2" borderId="1" xfId="3" applyFill="1" applyBorder="1"/>
    <xf numFmtId="0" fontId="16" fillId="2" borderId="1" xfId="3" applyFont="1" applyFill="1" applyBorder="1"/>
    <xf numFmtId="0" fontId="20" fillId="0" borderId="0" xfId="81"/>
    <xf numFmtId="0" fontId="20" fillId="9" borderId="0" xfId="81" applyFill="1"/>
    <xf numFmtId="0" fontId="2" fillId="11" borderId="0" xfId="81" applyFont="1" applyFill="1" applyAlignment="1">
      <alignment horizontal="left"/>
    </xf>
    <xf numFmtId="0" fontId="1" fillId="0" borderId="1" xfId="0" applyFont="1" applyBorder="1" applyAlignment="1">
      <alignment horizontal="left"/>
    </xf>
    <xf numFmtId="0" fontId="1" fillId="0" borderId="11" xfId="0" applyFont="1" applyBorder="1"/>
    <xf numFmtId="0" fontId="2" fillId="0" borderId="11" xfId="0" applyFont="1" applyBorder="1"/>
    <xf numFmtId="0" fontId="3" fillId="0" borderId="11" xfId="0" applyFont="1" applyBorder="1"/>
    <xf numFmtId="0" fontId="14" fillId="0" borderId="11" xfId="0" applyFont="1" applyBorder="1"/>
    <xf numFmtId="0" fontId="1" fillId="15" borderId="1" xfId="0" applyFont="1" applyFill="1" applyBorder="1" applyAlignment="1">
      <alignment horizontal="center"/>
    </xf>
    <xf numFmtId="0" fontId="2" fillId="15" borderId="1" xfId="0" applyFont="1" applyFill="1" applyBorder="1" applyAlignment="1">
      <alignment horizontal="center"/>
    </xf>
    <xf numFmtId="0" fontId="9" fillId="15" borderId="1" xfId="0" applyFont="1" applyFill="1" applyBorder="1" applyAlignment="1">
      <alignment horizontal="center"/>
    </xf>
    <xf numFmtId="0" fontId="10" fillId="15" borderId="1" xfId="0" applyFont="1" applyFill="1" applyBorder="1" applyAlignment="1">
      <alignment horizontal="center"/>
    </xf>
    <xf numFmtId="0" fontId="12" fillId="15" borderId="1" xfId="0" applyFont="1" applyFill="1" applyBorder="1" applyAlignment="1">
      <alignment horizontal="center"/>
    </xf>
    <xf numFmtId="0" fontId="1" fillId="15" borderId="0" xfId="0" applyFont="1" applyFill="1"/>
    <xf numFmtId="0" fontId="2" fillId="15" borderId="0" xfId="0" applyFont="1" applyFill="1"/>
    <xf numFmtId="0" fontId="3" fillId="15" borderId="0" xfId="0" applyFont="1" applyFill="1"/>
    <xf numFmtId="0" fontId="14" fillId="15" borderId="0" xfId="0" applyFont="1" applyFill="1"/>
    <xf numFmtId="0" fontId="1" fillId="15" borderId="1" xfId="0" applyFont="1" applyFill="1" applyBorder="1"/>
    <xf numFmtId="0" fontId="2" fillId="15" borderId="1" xfId="0" applyFont="1" applyFill="1" applyBorder="1"/>
    <xf numFmtId="0" fontId="3" fillId="15" borderId="1" xfId="0" applyFont="1" applyFill="1" applyBorder="1"/>
    <xf numFmtId="0" fontId="14" fillId="15" borderId="1" xfId="0" applyFont="1" applyFill="1" applyBorder="1"/>
    <xf numFmtId="0" fontId="0" fillId="9" borderId="0" xfId="0" applyFill="1"/>
    <xf numFmtId="0" fontId="20" fillId="0" borderId="0" xfId="81" applyAlignment="1">
      <alignment horizontal="center"/>
    </xf>
    <xf numFmtId="0" fontId="0" fillId="11" borderId="0" xfId="81" applyFont="1" applyFill="1"/>
    <xf numFmtId="0" fontId="0" fillId="0" borderId="0" xfId="81" applyFont="1"/>
    <xf numFmtId="0" fontId="0" fillId="14" borderId="0" xfId="81" applyFont="1" applyFill="1"/>
    <xf numFmtId="0" fontId="2" fillId="0" borderId="1" xfId="0" applyFont="1" applyBorder="1" applyAlignment="1" applyProtection="1">
      <alignment horizontal="center"/>
      <protection locked="0"/>
    </xf>
    <xf numFmtId="0" fontId="2" fillId="0" borderId="1" xfId="0" applyFont="1" applyBorder="1" applyProtection="1">
      <protection locked="0"/>
    </xf>
    <xf numFmtId="0" fontId="0" fillId="11" borderId="0" xfId="81" applyFont="1" applyFill="1" applyAlignment="1">
      <alignment horizontal="left"/>
    </xf>
    <xf numFmtId="0" fontId="2" fillId="11" borderId="0" xfId="81" applyFont="1" applyFill="1"/>
    <xf numFmtId="0" fontId="1" fillId="9" borderId="1" xfId="0" applyFont="1" applyFill="1" applyBorder="1" applyAlignment="1" applyProtection="1">
      <alignment horizontal="left"/>
      <protection locked="0"/>
    </xf>
    <xf numFmtId="0" fontId="2" fillId="9" borderId="1" xfId="0" applyFont="1" applyFill="1" applyBorder="1" applyAlignment="1" applyProtection="1">
      <alignment horizontal="left"/>
      <protection locked="0"/>
    </xf>
    <xf numFmtId="0" fontId="2" fillId="8" borderId="1" xfId="0" applyFont="1" applyFill="1" applyBorder="1"/>
    <xf numFmtId="0" fontId="12" fillId="0" borderId="1" xfId="0" applyFont="1" applyBorder="1" applyProtection="1">
      <protection locked="0"/>
    </xf>
    <xf numFmtId="0" fontId="0" fillId="0" borderId="3" xfId="0" applyBorder="1"/>
    <xf numFmtId="0" fontId="0" fillId="0" borderId="15" xfId="0" applyBorder="1"/>
    <xf numFmtId="0" fontId="1" fillId="0" borderId="1" xfId="0" applyFont="1" applyBorder="1" applyAlignment="1" applyProtection="1">
      <alignment horizontal="center"/>
      <protection locked="0"/>
    </xf>
    <xf numFmtId="0" fontId="0" fillId="0" borderId="11" xfId="0" applyBorder="1"/>
    <xf numFmtId="0" fontId="13" fillId="0" borderId="1" xfId="0" applyFont="1" applyBorder="1" applyProtection="1">
      <protection locked="0"/>
    </xf>
    <xf numFmtId="0" fontId="24" fillId="0" borderId="1" xfId="0" applyFont="1" applyBorder="1" applyAlignment="1" applyProtection="1">
      <alignment horizontal="center"/>
      <protection locked="0"/>
    </xf>
    <xf numFmtId="0" fontId="25" fillId="0" borderId="1" xfId="0" applyFont="1" applyBorder="1" applyAlignment="1" applyProtection="1">
      <alignment horizontal="center"/>
      <protection locked="0"/>
    </xf>
    <xf numFmtId="0" fontId="0" fillId="0" borderId="13" xfId="0" applyBorder="1"/>
    <xf numFmtId="164" fontId="3" fillId="16" borderId="3" xfId="78" applyFill="1" applyBorder="1"/>
    <xf numFmtId="164" fontId="3" fillId="16" borderId="4" xfId="78" applyFill="1" applyBorder="1"/>
    <xf numFmtId="165" fontId="18" fillId="16" borderId="4" xfId="0" applyNumberFormat="1" applyFont="1" applyFill="1" applyBorder="1"/>
    <xf numFmtId="16" fontId="18" fillId="16" borderId="20" xfId="0" applyNumberFormat="1" applyFont="1" applyFill="1" applyBorder="1"/>
    <xf numFmtId="16" fontId="18" fillId="0" borderId="20" xfId="0" applyNumberFormat="1" applyFont="1" applyBorder="1"/>
    <xf numFmtId="165" fontId="18" fillId="0" borderId="20" xfId="0" applyNumberFormat="1" applyFont="1" applyBorder="1"/>
    <xf numFmtId="164" fontId="3" fillId="0" borderId="4" xfId="78" applyBorder="1"/>
    <xf numFmtId="164" fontId="3" fillId="0" borderId="5" xfId="78" applyBorder="1"/>
    <xf numFmtId="164" fontId="3" fillId="14" borderId="10" xfId="78" applyFill="1" applyBorder="1"/>
    <xf numFmtId="164" fontId="3" fillId="14" borderId="1" xfId="78" applyFill="1" applyBorder="1"/>
    <xf numFmtId="165" fontId="18" fillId="14" borderId="1" xfId="0" applyNumberFormat="1" applyFont="1" applyFill="1" applyBorder="1"/>
    <xf numFmtId="0" fontId="28" fillId="18" borderId="1" xfId="0" applyFont="1" applyFill="1" applyBorder="1"/>
    <xf numFmtId="0" fontId="28" fillId="19" borderId="1" xfId="0" applyFont="1" applyFill="1" applyBorder="1"/>
    <xf numFmtId="165" fontId="18" fillId="20" borderId="1" xfId="0" applyNumberFormat="1" applyFont="1" applyFill="1" applyBorder="1"/>
    <xf numFmtId="164" fontId="3" fillId="20" borderId="1" xfId="78" applyFill="1" applyBorder="1"/>
    <xf numFmtId="164" fontId="3" fillId="20" borderId="6" xfId="78" applyFill="1" applyBorder="1"/>
    <xf numFmtId="16" fontId="18" fillId="0" borderId="2" xfId="0" applyNumberFormat="1" applyFont="1" applyBorder="1" applyAlignment="1">
      <alignment horizontal="center"/>
    </xf>
    <xf numFmtId="0" fontId="27" fillId="21" borderId="1" xfId="0" applyFont="1" applyFill="1" applyBorder="1"/>
    <xf numFmtId="18" fontId="18" fillId="20" borderId="1" xfId="0" applyNumberFormat="1" applyFont="1" applyFill="1" applyBorder="1"/>
    <xf numFmtId="18" fontId="18" fillId="20" borderId="6" xfId="0" applyNumberFormat="1" applyFont="1" applyFill="1" applyBorder="1"/>
    <xf numFmtId="164" fontId="3" fillId="9" borderId="14" xfId="78" applyFill="1" applyBorder="1"/>
    <xf numFmtId="164" fontId="3" fillId="9" borderId="13" xfId="78" applyFill="1" applyBorder="1"/>
    <xf numFmtId="165" fontId="18" fillId="9" borderId="13" xfId="0" applyNumberFormat="1" applyFont="1" applyFill="1" applyBorder="1"/>
    <xf numFmtId="18" fontId="18" fillId="9" borderId="13" xfId="0" applyNumberFormat="1" applyFont="1" applyFill="1" applyBorder="1"/>
    <xf numFmtId="18" fontId="18" fillId="9" borderId="12" xfId="0" applyNumberFormat="1" applyFont="1" applyFill="1" applyBorder="1"/>
    <xf numFmtId="164" fontId="3" fillId="14" borderId="7" xfId="78" applyFill="1" applyBorder="1"/>
    <xf numFmtId="164" fontId="3" fillId="14" borderId="8" xfId="78" applyFill="1" applyBorder="1"/>
    <xf numFmtId="165" fontId="18" fillId="14" borderId="8" xfId="0" applyNumberFormat="1" applyFont="1" applyFill="1" applyBorder="1"/>
    <xf numFmtId="0" fontId="18" fillId="11" borderId="8" xfId="0" applyFont="1" applyFill="1" applyBorder="1" applyAlignment="1">
      <alignment horizontal="center"/>
    </xf>
    <xf numFmtId="165" fontId="18" fillId="20" borderId="8" xfId="0" applyNumberFormat="1" applyFont="1" applyFill="1" applyBorder="1"/>
    <xf numFmtId="18" fontId="18" fillId="20" borderId="8" xfId="0" applyNumberFormat="1" applyFont="1" applyFill="1" applyBorder="1"/>
    <xf numFmtId="18" fontId="18" fillId="20" borderId="9" xfId="0" applyNumberFormat="1" applyFont="1" applyFill="1" applyBorder="1"/>
    <xf numFmtId="0" fontId="27" fillId="3" borderId="1" xfId="0" applyFont="1" applyFill="1" applyBorder="1"/>
    <xf numFmtId="0" fontId="29" fillId="24" borderId="1" xfId="0" applyFont="1" applyFill="1" applyBorder="1"/>
    <xf numFmtId="0" fontId="28" fillId="25" borderId="1" xfId="0" applyFont="1" applyFill="1" applyBorder="1"/>
    <xf numFmtId="20" fontId="3" fillId="0" borderId="0" xfId="78" applyNumberFormat="1"/>
    <xf numFmtId="164" fontId="3" fillId="0" borderId="3" xfId="78" applyBorder="1"/>
    <xf numFmtId="165" fontId="18" fillId="0" borderId="4" xfId="0" applyNumberFormat="1" applyFont="1" applyBorder="1"/>
    <xf numFmtId="0" fontId="18" fillId="0" borderId="4" xfId="0" applyFont="1" applyBorder="1"/>
    <xf numFmtId="16" fontId="18" fillId="26" borderId="4" xfId="0" applyNumberFormat="1" applyFont="1" applyFill="1" applyBorder="1"/>
    <xf numFmtId="165" fontId="18" fillId="26" borderId="4" xfId="0" applyNumberFormat="1" applyFont="1" applyFill="1" applyBorder="1"/>
    <xf numFmtId="18" fontId="18" fillId="26" borderId="4" xfId="0" applyNumberFormat="1" applyFont="1" applyFill="1" applyBorder="1"/>
    <xf numFmtId="18" fontId="18" fillId="26" borderId="5" xfId="0" applyNumberFormat="1" applyFont="1" applyFill="1" applyBorder="1"/>
    <xf numFmtId="0" fontId="27" fillId="0" borderId="8" xfId="0" applyFont="1" applyBorder="1" applyAlignment="1">
      <alignment horizontal="center"/>
    </xf>
    <xf numFmtId="0" fontId="18" fillId="27" borderId="8" xfId="0" applyFont="1" applyFill="1" applyBorder="1" applyAlignment="1">
      <alignment horizontal="left"/>
    </xf>
    <xf numFmtId="165" fontId="18" fillId="27" borderId="8" xfId="0" applyNumberFormat="1" applyFont="1" applyFill="1" applyBorder="1"/>
    <xf numFmtId="18" fontId="18" fillId="27" borderId="8" xfId="0" applyNumberFormat="1" applyFont="1" applyFill="1" applyBorder="1"/>
    <xf numFmtId="18" fontId="18" fillId="27" borderId="9" xfId="0" applyNumberFormat="1" applyFont="1" applyFill="1" applyBorder="1"/>
    <xf numFmtId="0" fontId="2" fillId="0" borderId="13" xfId="0" applyFont="1" applyBorder="1"/>
    <xf numFmtId="0" fontId="2" fillId="0" borderId="17" xfId="0" applyFont="1" applyBorder="1"/>
    <xf numFmtId="0" fontId="2" fillId="0" borderId="13" xfId="0" applyFont="1" applyBorder="1" applyAlignment="1">
      <alignment horizontal="left"/>
    </xf>
    <xf numFmtId="0" fontId="2" fillId="0" borderId="13" xfId="0" applyFont="1" applyBorder="1" applyAlignment="1">
      <alignment horizontal="center"/>
    </xf>
    <xf numFmtId="0" fontId="2" fillId="15" borderId="13" xfId="0" applyFont="1" applyFill="1" applyBorder="1" applyAlignment="1">
      <alignment horizontal="center"/>
    </xf>
    <xf numFmtId="0" fontId="2" fillId="15" borderId="13" xfId="0" applyFont="1" applyFill="1" applyBorder="1"/>
    <xf numFmtId="0" fontId="2" fillId="10" borderId="16" xfId="0" applyFont="1" applyFill="1" applyBorder="1"/>
    <xf numFmtId="0" fontId="2" fillId="0" borderId="16" xfId="0" applyFont="1" applyBorder="1"/>
    <xf numFmtId="0" fontId="2" fillId="0" borderId="19" xfId="0" applyFont="1" applyBorder="1"/>
    <xf numFmtId="0" fontId="2" fillId="0" borderId="16" xfId="0" applyFont="1" applyBorder="1" applyAlignment="1">
      <alignment horizontal="left"/>
    </xf>
    <xf numFmtId="0" fontId="2" fillId="0" borderId="16" xfId="0" applyFont="1" applyBorder="1" applyAlignment="1">
      <alignment horizontal="center"/>
    </xf>
    <xf numFmtId="0" fontId="2" fillId="15" borderId="16" xfId="0" applyFont="1" applyFill="1" applyBorder="1" applyAlignment="1">
      <alignment horizontal="center"/>
    </xf>
    <xf numFmtId="0" fontId="2" fillId="15" borderId="16" xfId="0" applyFont="1" applyFill="1" applyBorder="1"/>
    <xf numFmtId="0" fontId="2" fillId="10" borderId="13" xfId="0" applyFont="1" applyFill="1" applyBorder="1"/>
    <xf numFmtId="14" fontId="0" fillId="0" borderId="0" xfId="81" applyNumberFormat="1" applyFont="1"/>
    <xf numFmtId="0" fontId="0" fillId="8" borderId="1" xfId="0" applyFill="1" applyBorder="1" applyProtection="1">
      <protection locked="0"/>
    </xf>
    <xf numFmtId="0" fontId="2" fillId="8" borderId="1" xfId="0" applyFont="1" applyFill="1" applyBorder="1" applyProtection="1">
      <protection locked="0"/>
    </xf>
    <xf numFmtId="0" fontId="0" fillId="0" borderId="0" xfId="0" applyAlignment="1">
      <alignment horizontal="center"/>
    </xf>
    <xf numFmtId="0" fontId="2" fillId="30" borderId="1" xfId="0" applyFont="1" applyFill="1" applyBorder="1"/>
    <xf numFmtId="0" fontId="12" fillId="10" borderId="1" xfId="0" applyFont="1" applyFill="1" applyBorder="1"/>
    <xf numFmtId="0" fontId="5" fillId="8" borderId="1" xfId="0" applyFont="1" applyFill="1" applyBorder="1" applyProtection="1">
      <protection locked="0"/>
    </xf>
    <xf numFmtId="0" fontId="1" fillId="8" borderId="1" xfId="0" applyFont="1" applyFill="1" applyBorder="1" applyProtection="1">
      <protection locked="0"/>
    </xf>
    <xf numFmtId="0" fontId="1" fillId="0" borderId="1" xfId="0" applyFont="1" applyBorder="1" applyAlignment="1" applyProtection="1">
      <alignment wrapText="1"/>
      <protection locked="0"/>
    </xf>
    <xf numFmtId="14" fontId="0" fillId="0" borderId="0" xfId="0" applyNumberFormat="1"/>
    <xf numFmtId="0" fontId="1" fillId="12" borderId="1" xfId="0" applyFont="1" applyFill="1" applyBorder="1" applyProtection="1">
      <protection locked="0"/>
    </xf>
    <xf numFmtId="0" fontId="2" fillId="12" borderId="1" xfId="0" applyFont="1" applyFill="1" applyBorder="1" applyProtection="1">
      <protection locked="0"/>
    </xf>
    <xf numFmtId="0" fontId="21" fillId="31" borderId="23" xfId="0" applyFont="1" applyFill="1" applyBorder="1" applyAlignment="1">
      <alignment wrapText="1"/>
    </xf>
    <xf numFmtId="0" fontId="21" fillId="31" borderId="24" xfId="0" applyFont="1" applyFill="1" applyBorder="1" applyAlignment="1">
      <alignment wrapText="1"/>
    </xf>
    <xf numFmtId="0" fontId="21" fillId="31" borderId="24" xfId="0" applyFont="1" applyFill="1" applyBorder="1" applyAlignment="1">
      <alignment horizontal="center" wrapText="1"/>
    </xf>
    <xf numFmtId="0" fontId="5" fillId="22" borderId="24" xfId="0" applyFont="1" applyFill="1" applyBorder="1" applyAlignment="1">
      <alignment horizontal="center" wrapText="1"/>
    </xf>
    <xf numFmtId="0" fontId="5" fillId="32" borderId="24" xfId="0" applyFont="1" applyFill="1" applyBorder="1" applyAlignment="1">
      <alignment horizontal="center" wrapText="1"/>
    </xf>
    <xf numFmtId="0" fontId="5" fillId="33" borderId="24" xfId="0" applyFont="1" applyFill="1" applyBorder="1" applyAlignment="1">
      <alignment horizontal="center" wrapText="1"/>
    </xf>
    <xf numFmtId="0" fontId="5" fillId="34" borderId="24" xfId="0" applyFont="1" applyFill="1" applyBorder="1" applyAlignment="1">
      <alignment wrapText="1" shrinkToFit="1"/>
    </xf>
    <xf numFmtId="0" fontId="5" fillId="34" borderId="25" xfId="0" applyFont="1" applyFill="1" applyBorder="1" applyAlignment="1">
      <alignment wrapText="1"/>
    </xf>
    <xf numFmtId="0" fontId="5" fillId="0" borderId="0" xfId="0" applyFont="1"/>
    <xf numFmtId="0" fontId="0" fillId="3" borderId="0" xfId="0" applyFill="1"/>
    <xf numFmtId="0" fontId="30" fillId="0" borderId="0" xfId="0" applyFont="1"/>
    <xf numFmtId="0" fontId="0" fillId="2" borderId="16" xfId="0" applyFill="1" applyBorder="1"/>
    <xf numFmtId="0" fontId="0" fillId="0" borderId="16" xfId="0" applyBorder="1"/>
    <xf numFmtId="0" fontId="0" fillId="0" borderId="16" xfId="0" applyBorder="1" applyAlignment="1">
      <alignment horizontal="center"/>
    </xf>
    <xf numFmtId="14" fontId="0" fillId="0" borderId="16" xfId="0" applyNumberFormat="1" applyBorder="1"/>
    <xf numFmtId="14" fontId="0" fillId="0" borderId="1" xfId="0" applyNumberFormat="1" applyBorder="1"/>
    <xf numFmtId="0" fontId="31" fillId="0" borderId="1" xfId="0" applyFont="1" applyBorder="1" applyAlignment="1">
      <alignment horizontal="center"/>
    </xf>
    <xf numFmtId="0" fontId="31" fillId="0" borderId="1" xfId="0" applyFont="1" applyBorder="1"/>
    <xf numFmtId="0" fontId="31" fillId="0" borderId="1" xfId="0" applyFont="1" applyBorder="1" applyAlignment="1">
      <alignment wrapText="1"/>
    </xf>
    <xf numFmtId="0" fontId="31" fillId="0" borderId="0" xfId="0" applyFont="1" applyAlignment="1">
      <alignment wrapText="1"/>
    </xf>
    <xf numFmtId="0" fontId="32" fillId="0" borderId="1" xfId="0" applyFont="1" applyBorder="1" applyAlignment="1">
      <alignment wrapText="1"/>
    </xf>
    <xf numFmtId="0" fontId="0" fillId="0" borderId="0" xfId="0" applyAlignment="1">
      <alignment wrapText="1"/>
    </xf>
    <xf numFmtId="0" fontId="0" fillId="0" borderId="0" xfId="0" applyAlignment="1">
      <alignment horizontal="left"/>
    </xf>
    <xf numFmtId="0" fontId="0" fillId="0" borderId="2" xfId="0" applyBorder="1"/>
    <xf numFmtId="2" fontId="0" fillId="0" borderId="11" xfId="0" applyNumberFormat="1" applyBorder="1"/>
    <xf numFmtId="0" fontId="0" fillId="0" borderId="26" xfId="0" applyBorder="1"/>
    <xf numFmtId="0" fontId="0" fillId="0" borderId="21" xfId="0" applyBorder="1"/>
    <xf numFmtId="0" fontId="0" fillId="0" borderId="7" xfId="0" applyBorder="1"/>
    <xf numFmtId="0" fontId="0" fillId="0" borderId="22" xfId="0" applyBorder="1"/>
    <xf numFmtId="0" fontId="0" fillId="0" borderId="27" xfId="0" applyBorder="1" applyAlignment="1">
      <alignment horizontal="left"/>
    </xf>
    <xf numFmtId="0" fontId="0" fillId="0" borderId="27" xfId="0" applyBorder="1"/>
    <xf numFmtId="0" fontId="0" fillId="0" borderId="28" xfId="0" applyBorder="1" applyAlignment="1">
      <alignment horizontal="left"/>
    </xf>
    <xf numFmtId="0" fontId="0" fillId="0" borderId="23" xfId="0" applyBorder="1"/>
    <xf numFmtId="0" fontId="0" fillId="0" borderId="24" xfId="0" applyBorder="1"/>
    <xf numFmtId="2" fontId="0" fillId="0" borderId="18" xfId="0" applyNumberFormat="1" applyBorder="1"/>
    <xf numFmtId="0" fontId="0" fillId="0" borderId="29" xfId="0" applyBorder="1"/>
    <xf numFmtId="0" fontId="0" fillId="0" borderId="28" xfId="0" applyBorder="1"/>
    <xf numFmtId="0" fontId="0" fillId="0" borderId="30" xfId="0" applyBorder="1"/>
    <xf numFmtId="2" fontId="0" fillId="0" borderId="0" xfId="0" applyNumberFormat="1"/>
    <xf numFmtId="0" fontId="1" fillId="29" borderId="1" xfId="0" applyFont="1" applyFill="1" applyBorder="1" applyAlignment="1">
      <alignment horizontal="center"/>
    </xf>
    <xf numFmtId="0" fontId="0" fillId="29" borderId="1" xfId="0" applyFill="1" applyBorder="1" applyAlignment="1">
      <alignment horizontal="center"/>
    </xf>
    <xf numFmtId="0" fontId="2" fillId="29" borderId="2" xfId="0" applyFont="1" applyFill="1" applyBorder="1"/>
    <xf numFmtId="0" fontId="2" fillId="29" borderId="1" xfId="0" applyFont="1" applyFill="1" applyBorder="1" applyAlignment="1">
      <alignment horizontal="center"/>
    </xf>
    <xf numFmtId="0" fontId="5" fillId="8" borderId="1" xfId="0" applyFont="1" applyFill="1" applyBorder="1" applyAlignment="1">
      <alignment horizontal="center"/>
    </xf>
    <xf numFmtId="0" fontId="0" fillId="36" borderId="1" xfId="0" applyFill="1" applyBorder="1" applyAlignment="1">
      <alignment horizontal="center"/>
    </xf>
    <xf numFmtId="0" fontId="3" fillId="29" borderId="2" xfId="0" applyFont="1" applyFill="1" applyBorder="1" applyAlignment="1">
      <alignment horizontal="center"/>
    </xf>
    <xf numFmtId="0" fontId="3" fillId="29" borderId="2" xfId="0" applyFont="1" applyFill="1" applyBorder="1"/>
    <xf numFmtId="0" fontId="2" fillId="15" borderId="11" xfId="0" applyFont="1" applyFill="1" applyBorder="1"/>
    <xf numFmtId="0" fontId="0" fillId="28" borderId="0" xfId="0" applyFill="1"/>
    <xf numFmtId="0" fontId="0" fillId="7" borderId="0" xfId="0" applyFill="1"/>
    <xf numFmtId="0" fontId="26" fillId="0" borderId="1" xfId="0" applyFont="1" applyBorder="1" applyAlignment="1" applyProtection="1">
      <alignment horizontal="center"/>
      <protection locked="0"/>
    </xf>
    <xf numFmtId="0" fontId="17" fillId="27" borderId="0" xfId="0" applyFont="1" applyFill="1" applyAlignment="1">
      <alignment horizontal="left"/>
    </xf>
    <xf numFmtId="0" fontId="17" fillId="27" borderId="0" xfId="0" applyFont="1" applyFill="1"/>
    <xf numFmtId="0" fontId="17" fillId="27" borderId="0" xfId="81" applyFont="1" applyFill="1"/>
    <xf numFmtId="0" fontId="17" fillId="27" borderId="0" xfId="81" applyFont="1" applyFill="1" applyAlignment="1">
      <alignment horizontal="left"/>
    </xf>
    <xf numFmtId="0" fontId="23" fillId="27" borderId="1" xfId="81" applyFont="1" applyFill="1" applyBorder="1"/>
    <xf numFmtId="0" fontId="21" fillId="27" borderId="0" xfId="81" applyFont="1" applyFill="1"/>
    <xf numFmtId="0" fontId="0" fillId="0" borderId="1" xfId="0" applyBorder="1" applyAlignment="1" applyProtection="1">
      <alignment horizontal="center"/>
      <protection locked="0"/>
    </xf>
    <xf numFmtId="0" fontId="18" fillId="0" borderId="0" xfId="0" applyFont="1" applyAlignment="1">
      <alignment horizontal="center"/>
    </xf>
    <xf numFmtId="0" fontId="33" fillId="12" borderId="1" xfId="0" applyFont="1" applyFill="1" applyBorder="1" applyAlignment="1">
      <alignment wrapText="1"/>
    </xf>
    <xf numFmtId="0" fontId="30" fillId="0" borderId="1" xfId="0" applyFont="1" applyBorder="1" applyAlignment="1" applyProtection="1">
      <alignment horizontal="center"/>
      <protection locked="0"/>
    </xf>
    <xf numFmtId="0" fontId="2" fillId="9" borderId="1" xfId="0" applyFont="1" applyFill="1" applyBorder="1" applyAlignment="1" applyProtection="1">
      <alignment horizontal="center"/>
      <protection locked="0"/>
    </xf>
    <xf numFmtId="0" fontId="0" fillId="36" borderId="1" xfId="0" applyFill="1" applyBorder="1" applyAlignment="1" applyProtection="1">
      <alignment horizontal="center"/>
      <protection locked="0"/>
    </xf>
    <xf numFmtId="0" fontId="3" fillId="9" borderId="1" xfId="0" applyFont="1" applyFill="1" applyBorder="1" applyAlignment="1" applyProtection="1">
      <alignment horizontal="center"/>
      <protection locked="0"/>
    </xf>
    <xf numFmtId="0" fontId="35" fillId="0" borderId="1" xfId="0" applyFont="1" applyBorder="1" applyAlignment="1" applyProtection="1">
      <alignment horizontal="center"/>
      <protection locked="0"/>
    </xf>
    <xf numFmtId="0" fontId="2" fillId="0" borderId="1" xfId="0" applyFont="1" applyBorder="1" applyAlignment="1" applyProtection="1">
      <alignment vertical="center"/>
      <protection locked="0"/>
    </xf>
    <xf numFmtId="0" fontId="35" fillId="0" borderId="1" xfId="0" applyFont="1" applyBorder="1" applyProtection="1">
      <protection locked="0"/>
    </xf>
    <xf numFmtId="0" fontId="37" fillId="0" borderId="1" xfId="0" applyFont="1" applyBorder="1" applyAlignment="1" applyProtection="1">
      <alignment horizontal="center"/>
      <protection locked="0"/>
    </xf>
    <xf numFmtId="0" fontId="31" fillId="0" borderId="1" xfId="0" applyFont="1" applyBorder="1" applyAlignment="1">
      <alignment horizontal="center" wrapText="1"/>
    </xf>
    <xf numFmtId="0" fontId="0" fillId="0" borderId="30" xfId="0" applyBorder="1" applyAlignment="1">
      <alignment horizontal="center"/>
    </xf>
    <xf numFmtId="1" fontId="0" fillId="0" borderId="1" xfId="0" applyNumberFormat="1" applyBorder="1" applyAlignment="1">
      <alignment horizontal="center"/>
    </xf>
    <xf numFmtId="0" fontId="2" fillId="0" borderId="1" xfId="0" applyFont="1" applyBorder="1" applyAlignment="1" applyProtection="1">
      <alignment horizontal="left"/>
      <protection locked="0"/>
    </xf>
    <xf numFmtId="0" fontId="2" fillId="0" borderId="16" xfId="0" applyFont="1" applyBorder="1" applyAlignment="1" applyProtection="1">
      <alignment horizontal="center"/>
      <protection locked="0"/>
    </xf>
    <xf numFmtId="0" fontId="35" fillId="0" borderId="1" xfId="0" applyFont="1" applyBorder="1" applyAlignment="1">
      <alignment horizontal="center"/>
    </xf>
    <xf numFmtId="0" fontId="33" fillId="0" borderId="1" xfId="0" applyFont="1" applyBorder="1"/>
    <xf numFmtId="0" fontId="34" fillId="0" borderId="1" xfId="0" applyFont="1" applyBorder="1" applyAlignment="1">
      <alignment horizontal="center" wrapText="1"/>
    </xf>
    <xf numFmtId="0" fontId="38" fillId="0" borderId="1" xfId="0" applyFont="1" applyBorder="1"/>
    <xf numFmtId="0" fontId="19" fillId="0" borderId="1" xfId="0" applyFont="1" applyBorder="1" applyAlignment="1">
      <alignment horizontal="center"/>
    </xf>
    <xf numFmtId="0" fontId="39" fillId="0" borderId="1" xfId="0" applyFont="1" applyBorder="1"/>
    <xf numFmtId="0" fontId="39" fillId="0" borderId="1" xfId="0" applyFont="1" applyBorder="1" applyAlignment="1">
      <alignment horizontal="center"/>
    </xf>
    <xf numFmtId="0" fontId="40" fillId="0" borderId="1" xfId="0" applyFont="1" applyBorder="1" applyAlignment="1">
      <alignment horizontal="center"/>
    </xf>
    <xf numFmtId="0" fontId="40" fillId="0" borderId="1" xfId="0" applyFont="1" applyBorder="1" applyAlignment="1">
      <alignment wrapText="1"/>
    </xf>
    <xf numFmtId="0" fontId="40" fillId="0" borderId="16" xfId="0" applyFont="1" applyBorder="1" applyAlignment="1">
      <alignment wrapText="1"/>
    </xf>
    <xf numFmtId="0" fontId="39" fillId="0" borderId="16" xfId="0" applyFont="1" applyBorder="1"/>
    <xf numFmtId="0" fontId="24" fillId="0" borderId="1" xfId="0" applyFont="1" applyBorder="1" applyAlignment="1" applyProtection="1">
      <alignment horizontal="left" wrapText="1"/>
      <protection locked="0"/>
    </xf>
    <xf numFmtId="0" fontId="40" fillId="0" borderId="16" xfId="0" applyFont="1" applyBorder="1" applyAlignment="1">
      <alignment horizontal="left" wrapText="1"/>
    </xf>
    <xf numFmtId="0" fontId="25" fillId="0" borderId="1" xfId="0" applyFont="1" applyBorder="1" applyAlignment="1" applyProtection="1">
      <alignment horizontal="left"/>
      <protection locked="0"/>
    </xf>
    <xf numFmtId="0" fontId="40" fillId="0" borderId="30" xfId="0" applyFont="1" applyBorder="1" applyAlignment="1">
      <alignment wrapText="1"/>
    </xf>
    <xf numFmtId="0" fontId="39" fillId="0" borderId="30" xfId="0" applyFont="1" applyBorder="1"/>
    <xf numFmtId="0" fontId="40" fillId="0" borderId="1" xfId="0" applyFont="1" applyBorder="1" applyAlignment="1">
      <alignment horizontal="center" wrapText="1"/>
    </xf>
    <xf numFmtId="0" fontId="40" fillId="0" borderId="1" xfId="0" applyFont="1" applyBorder="1"/>
    <xf numFmtId="0" fontId="40" fillId="0" borderId="30" xfId="0" applyFont="1" applyBorder="1"/>
    <xf numFmtId="1" fontId="41" fillId="0" borderId="1" xfId="0" applyNumberFormat="1" applyFont="1" applyBorder="1" applyProtection="1">
      <protection locked="0"/>
    </xf>
    <xf numFmtId="0" fontId="42" fillId="0" borderId="1" xfId="0" applyFont="1" applyBorder="1"/>
    <xf numFmtId="0" fontId="45" fillId="0" borderId="1" xfId="0" applyFont="1" applyBorder="1"/>
    <xf numFmtId="1" fontId="44" fillId="0" borderId="1" xfId="0" applyNumberFormat="1" applyFont="1" applyBorder="1" applyProtection="1">
      <protection locked="0"/>
    </xf>
    <xf numFmtId="0" fontId="33" fillId="0" borderId="1" xfId="0" applyFont="1" applyBorder="1" applyAlignment="1">
      <alignment horizontal="center"/>
    </xf>
    <xf numFmtId="2" fontId="1" fillId="0" borderId="0" xfId="0" applyNumberFormat="1" applyFont="1"/>
    <xf numFmtId="0" fontId="0" fillId="2" borderId="10" xfId="0" applyFill="1" applyBorder="1"/>
    <xf numFmtId="0" fontId="0" fillId="35" borderId="1" xfId="0" applyFill="1" applyBorder="1"/>
    <xf numFmtId="0" fontId="0" fillId="4" borderId="6" xfId="0" applyFill="1" applyBorder="1"/>
    <xf numFmtId="0" fontId="0" fillId="2" borderId="14" xfId="0" applyFill="1" applyBorder="1"/>
    <xf numFmtId="0" fontId="0" fillId="35" borderId="13" xfId="0" applyFill="1" applyBorder="1"/>
    <xf numFmtId="0" fontId="0" fillId="4" borderId="12" xfId="0" applyFill="1" applyBorder="1"/>
    <xf numFmtId="0" fontId="0" fillId="0" borderId="31" xfId="0" applyBorder="1"/>
    <xf numFmtId="2" fontId="1" fillId="0" borderId="31" xfId="0" applyNumberFormat="1" applyFont="1" applyBorder="1"/>
    <xf numFmtId="0" fontId="0" fillId="2" borderId="3" xfId="0" applyFill="1" applyBorder="1"/>
    <xf numFmtId="0" fontId="0" fillId="35" borderId="4" xfId="0" applyFill="1" applyBorder="1"/>
    <xf numFmtId="0" fontId="0" fillId="4" borderId="5" xfId="0" applyFill="1" applyBorder="1"/>
    <xf numFmtId="0" fontId="0" fillId="0" borderId="32" xfId="0" applyBorder="1"/>
    <xf numFmtId="2" fontId="1" fillId="0" borderId="32" xfId="0" applyNumberFormat="1" applyFont="1" applyBorder="1"/>
    <xf numFmtId="0" fontId="0" fillId="2" borderId="7" xfId="0" applyFill="1" applyBorder="1"/>
    <xf numFmtId="0" fontId="0" fillId="35" borderId="8" xfId="0" applyFill="1" applyBorder="1"/>
    <xf numFmtId="0" fontId="0" fillId="4" borderId="9" xfId="0" applyFill="1" applyBorder="1"/>
    <xf numFmtId="0" fontId="0" fillId="2" borderId="33" xfId="0" applyFill="1" applyBorder="1"/>
    <xf numFmtId="0" fontId="0" fillId="35" borderId="27" xfId="0" applyFill="1" applyBorder="1"/>
    <xf numFmtId="0" fontId="0" fillId="4" borderId="34" xfId="0" applyFill="1" applyBorder="1"/>
    <xf numFmtId="0" fontId="0" fillId="0" borderId="35" xfId="0" applyBorder="1"/>
    <xf numFmtId="2" fontId="1" fillId="0" borderId="35" xfId="0" applyNumberFormat="1" applyFont="1" applyBorder="1"/>
    <xf numFmtId="0" fontId="0" fillId="2" borderId="23" xfId="0" applyFill="1" applyBorder="1"/>
    <xf numFmtId="0" fontId="0" fillId="35" borderId="24" xfId="0" applyFill="1" applyBorder="1"/>
    <xf numFmtId="0" fontId="0" fillId="4" borderId="25" xfId="0" applyFill="1" applyBorder="1"/>
    <xf numFmtId="0" fontId="0" fillId="2" borderId="36" xfId="0" applyFill="1" applyBorder="1"/>
    <xf numFmtId="0" fontId="0" fillId="35" borderId="16" xfId="0" applyFill="1" applyBorder="1"/>
    <xf numFmtId="0" fontId="0" fillId="4" borderId="37" xfId="0" applyFill="1" applyBorder="1"/>
    <xf numFmtId="2" fontId="1" fillId="0" borderId="11" xfId="0" applyNumberFormat="1" applyFont="1" applyBorder="1"/>
    <xf numFmtId="2" fontId="1" fillId="0" borderId="17" xfId="0" applyNumberFormat="1" applyFont="1" applyBorder="1"/>
    <xf numFmtId="0" fontId="39" fillId="0" borderId="16" xfId="0" applyFont="1" applyBorder="1" applyAlignment="1">
      <alignment horizontal="center"/>
    </xf>
    <xf numFmtId="14" fontId="39" fillId="0" borderId="1" xfId="0" applyNumberFormat="1" applyFont="1" applyBorder="1"/>
    <xf numFmtId="0" fontId="39" fillId="0" borderId="0" xfId="0" applyFont="1"/>
    <xf numFmtId="0" fontId="40" fillId="0" borderId="0" xfId="0" applyFont="1"/>
    <xf numFmtId="0" fontId="39" fillId="0" borderId="0" xfId="0" applyFont="1" applyAlignment="1">
      <alignment horizontal="center"/>
    </xf>
    <xf numFmtId="0" fontId="40" fillId="0" borderId="2" xfId="0" applyFont="1" applyBorder="1" applyAlignment="1">
      <alignment wrapText="1"/>
    </xf>
    <xf numFmtId="0" fontId="2" fillId="0" borderId="0" xfId="0" applyFont="1" applyProtection="1">
      <protection locked="0"/>
    </xf>
    <xf numFmtId="0" fontId="9" fillId="0" borderId="1" xfId="0" applyFont="1" applyBorder="1" applyAlignment="1" applyProtection="1">
      <alignment horizontal="center"/>
      <protection locked="0"/>
    </xf>
    <xf numFmtId="0" fontId="36" fillId="0" borderId="1" xfId="0" applyFont="1" applyBorder="1"/>
    <xf numFmtId="0" fontId="36" fillId="0" borderId="1" xfId="0" applyFont="1" applyBorder="1" applyAlignment="1">
      <alignment horizontal="center"/>
    </xf>
    <xf numFmtId="0" fontId="0" fillId="0" borderId="11" xfId="0" applyBorder="1" applyAlignment="1">
      <alignment horizontal="center"/>
    </xf>
    <xf numFmtId="0" fontId="10" fillId="0" borderId="1" xfId="0" applyFont="1" applyBorder="1" applyProtection="1">
      <protection locked="0"/>
    </xf>
    <xf numFmtId="1" fontId="2" fillId="0" borderId="1" xfId="0" applyNumberFormat="1" applyFont="1" applyBorder="1" applyProtection="1">
      <protection locked="0"/>
    </xf>
    <xf numFmtId="0" fontId="40" fillId="0" borderId="1" xfId="0" applyFont="1" applyBorder="1" applyAlignment="1">
      <alignment horizontal="left" wrapText="1"/>
    </xf>
    <xf numFmtId="0" fontId="0" fillId="0" borderId="16" xfId="0" applyBorder="1" applyAlignment="1">
      <alignment horizontal="left"/>
    </xf>
    <xf numFmtId="0" fontId="31" fillId="0" borderId="16" xfId="0" applyFont="1" applyBorder="1" applyAlignment="1">
      <alignment horizontal="left" wrapText="1"/>
    </xf>
    <xf numFmtId="0" fontId="2" fillId="3" borderId="1" xfId="0" applyFont="1" applyFill="1" applyBorder="1" applyProtection="1">
      <protection locked="0"/>
    </xf>
    <xf numFmtId="0" fontId="40" fillId="0" borderId="0" xfId="0" applyFont="1" applyAlignment="1">
      <alignment wrapText="1"/>
    </xf>
    <xf numFmtId="0" fontId="40" fillId="0" borderId="2" xfId="0" applyFont="1" applyBorder="1"/>
    <xf numFmtId="0" fontId="0" fillId="37" borderId="0" xfId="0" applyFill="1" applyAlignment="1">
      <alignment horizontal="center"/>
    </xf>
    <xf numFmtId="0" fontId="0" fillId="37" borderId="0" xfId="0" applyFill="1"/>
    <xf numFmtId="0" fontId="0" fillId="37" borderId="1" xfId="0" applyFill="1" applyBorder="1"/>
    <xf numFmtId="0" fontId="42" fillId="37" borderId="1" xfId="0" applyFont="1" applyFill="1" applyBorder="1"/>
    <xf numFmtId="0" fontId="0" fillId="37" borderId="1" xfId="0" applyFill="1" applyBorder="1" applyAlignment="1">
      <alignment horizontal="center"/>
    </xf>
    <xf numFmtId="0" fontId="35" fillId="38" borderId="1" xfId="0" applyFont="1" applyFill="1" applyBorder="1"/>
    <xf numFmtId="0" fontId="35" fillId="38" borderId="2" xfId="0" applyFont="1" applyFill="1" applyBorder="1"/>
    <xf numFmtId="0" fontId="47" fillId="38" borderId="2" xfId="0" applyFont="1" applyFill="1" applyBorder="1"/>
    <xf numFmtId="0" fontId="35" fillId="38" borderId="2" xfId="0" applyFont="1" applyFill="1" applyBorder="1" applyAlignment="1">
      <alignment horizontal="center"/>
    </xf>
    <xf numFmtId="0" fontId="26" fillId="38" borderId="30" xfId="0" applyFont="1" applyFill="1" applyBorder="1" applyAlignment="1" applyProtection="1">
      <alignment horizontal="center"/>
      <protection locked="0"/>
    </xf>
    <xf numFmtId="0" fontId="25" fillId="37" borderId="1" xfId="0" applyFont="1" applyFill="1" applyBorder="1" applyAlignment="1" applyProtection="1">
      <alignment horizontal="center"/>
      <protection locked="0"/>
    </xf>
    <xf numFmtId="0" fontId="19" fillId="37" borderId="1" xfId="0" applyFont="1" applyFill="1" applyBorder="1" applyAlignment="1">
      <alignment horizontal="center"/>
    </xf>
    <xf numFmtId="0" fontId="39" fillId="37" borderId="1" xfId="0" applyFont="1" applyFill="1" applyBorder="1"/>
    <xf numFmtId="0" fontId="45" fillId="37" borderId="1" xfId="0" applyFont="1" applyFill="1" applyBorder="1"/>
    <xf numFmtId="0" fontId="39" fillId="37" borderId="1" xfId="0" applyFont="1" applyFill="1" applyBorder="1" applyAlignment="1">
      <alignment horizontal="center"/>
    </xf>
    <xf numFmtId="0" fontId="40" fillId="37" borderId="1" xfId="0" applyFont="1" applyFill="1" applyBorder="1" applyAlignment="1">
      <alignment wrapText="1"/>
    </xf>
    <xf numFmtId="0" fontId="2" fillId="37" borderId="1" xfId="0" applyFont="1" applyFill="1" applyBorder="1" applyAlignment="1" applyProtection="1">
      <alignment horizontal="center"/>
      <protection locked="0"/>
    </xf>
    <xf numFmtId="0" fontId="48" fillId="37" borderId="1" xfId="0" applyFont="1" applyFill="1" applyBorder="1"/>
    <xf numFmtId="0" fontId="0" fillId="37" borderId="1" xfId="0" applyFill="1" applyBorder="1" applyAlignment="1" applyProtection="1">
      <alignment horizontal="center"/>
      <protection locked="0"/>
    </xf>
    <xf numFmtId="0" fontId="25" fillId="0" borderId="16" xfId="0" applyFont="1" applyBorder="1" applyAlignment="1" applyProtection="1">
      <alignment horizontal="left"/>
      <protection locked="0"/>
    </xf>
    <xf numFmtId="0" fontId="31" fillId="9" borderId="1" xfId="0" applyFont="1" applyFill="1" applyBorder="1"/>
    <xf numFmtId="0" fontId="31" fillId="9" borderId="1" xfId="0" applyFont="1" applyFill="1" applyBorder="1" applyAlignment="1">
      <alignment horizontal="center" wrapText="1"/>
    </xf>
    <xf numFmtId="0" fontId="25" fillId="9" borderId="1" xfId="0" applyFont="1" applyFill="1" applyBorder="1" applyAlignment="1" applyProtection="1">
      <alignment horizontal="center"/>
      <protection locked="0"/>
    </xf>
    <xf numFmtId="0" fontId="31" fillId="9" borderId="1" xfId="0" applyFont="1" applyFill="1" applyBorder="1" applyAlignment="1">
      <alignment horizontal="center"/>
    </xf>
    <xf numFmtId="0" fontId="2" fillId="9" borderId="1" xfId="0" applyFont="1" applyFill="1" applyBorder="1" applyProtection="1">
      <protection locked="0"/>
    </xf>
    <xf numFmtId="1" fontId="44" fillId="9" borderId="1" xfId="0" applyNumberFormat="1" applyFont="1" applyFill="1" applyBorder="1" applyProtection="1">
      <protection locked="0"/>
    </xf>
    <xf numFmtId="0" fontId="42" fillId="0" borderId="30" xfId="0" applyFont="1" applyBorder="1"/>
    <xf numFmtId="0" fontId="26" fillId="9" borderId="1" xfId="0" applyFont="1" applyFill="1" applyBorder="1" applyAlignment="1" applyProtection="1">
      <alignment horizontal="center"/>
      <protection locked="0"/>
    </xf>
    <xf numFmtId="0" fontId="31" fillId="39" borderId="1" xfId="0" applyFont="1" applyFill="1" applyBorder="1"/>
    <xf numFmtId="0" fontId="0" fillId="11" borderId="0" xfId="0" applyFill="1" applyAlignment="1">
      <alignment horizontal="center"/>
    </xf>
    <xf numFmtId="0" fontId="0" fillId="11" borderId="0" xfId="0" applyFill="1"/>
    <xf numFmtId="0" fontId="31" fillId="9" borderId="16" xfId="0" applyFont="1" applyFill="1" applyBorder="1" applyAlignment="1">
      <alignment horizontal="center" wrapText="1"/>
    </xf>
    <xf numFmtId="0" fontId="25" fillId="0" borderId="16" xfId="0" applyFont="1" applyBorder="1" applyAlignment="1" applyProtection="1">
      <alignment horizontal="center"/>
      <protection locked="0"/>
    </xf>
    <xf numFmtId="0" fontId="25" fillId="0" borderId="30" xfId="0" applyFont="1" applyBorder="1" applyAlignment="1" applyProtection="1">
      <alignment horizontal="center"/>
      <protection locked="0"/>
    </xf>
    <xf numFmtId="0" fontId="2" fillId="11" borderId="1" xfId="0" applyFont="1" applyFill="1" applyBorder="1" applyProtection="1">
      <protection locked="0"/>
    </xf>
    <xf numFmtId="0" fontId="31" fillId="0" borderId="16" xfId="0" applyFont="1" applyBorder="1" applyAlignment="1">
      <alignment horizontal="center" wrapText="1"/>
    </xf>
    <xf numFmtId="0" fontId="43" fillId="0" borderId="1" xfId="0" applyFont="1" applyBorder="1"/>
    <xf numFmtId="0" fontId="2" fillId="0" borderId="30" xfId="0" applyFont="1" applyBorder="1" applyAlignment="1" applyProtection="1">
      <alignment horizontal="center"/>
      <protection locked="0"/>
    </xf>
    <xf numFmtId="0" fontId="2" fillId="0" borderId="30" xfId="0" applyFont="1" applyBorder="1" applyProtection="1">
      <protection locked="0"/>
    </xf>
    <xf numFmtId="0" fontId="2" fillId="0" borderId="16" xfId="0" applyFont="1" applyBorder="1" applyProtection="1">
      <protection locked="0"/>
    </xf>
    <xf numFmtId="0" fontId="20" fillId="37" borderId="1" xfId="0" applyFont="1" applyFill="1" applyBorder="1" applyAlignment="1">
      <alignment horizontal="center" wrapText="1"/>
    </xf>
    <xf numFmtId="0" fontId="2" fillId="0" borderId="16" xfId="0" applyFont="1" applyBorder="1" applyAlignment="1" applyProtection="1">
      <alignment horizontal="left"/>
      <protection locked="0"/>
    </xf>
    <xf numFmtId="0" fontId="45" fillId="0" borderId="30" xfId="0" applyFont="1" applyBorder="1"/>
    <xf numFmtId="0" fontId="44" fillId="0" borderId="1" xfId="0" applyFont="1" applyBorder="1" applyProtection="1">
      <protection locked="0"/>
    </xf>
    <xf numFmtId="0" fontId="39" fillId="0" borderId="30" xfId="0" applyFont="1" applyBorder="1" applyAlignment="1">
      <alignment horizontal="center"/>
    </xf>
    <xf numFmtId="1" fontId="0" fillId="0" borderId="30" xfId="0" applyNumberFormat="1" applyBorder="1" applyAlignment="1">
      <alignment horizontal="center"/>
    </xf>
    <xf numFmtId="0" fontId="46" fillId="37" borderId="1" xfId="0" applyFont="1" applyFill="1" applyBorder="1" applyAlignment="1">
      <alignment wrapText="1"/>
    </xf>
    <xf numFmtId="0" fontId="31" fillId="0" borderId="1" xfId="0" applyFont="1" applyBorder="1" applyAlignment="1">
      <alignment horizontal="left" wrapText="1"/>
    </xf>
    <xf numFmtId="0" fontId="46" fillId="37" borderId="16" xfId="0" applyFont="1" applyFill="1" applyBorder="1" applyAlignment="1">
      <alignment wrapText="1"/>
    </xf>
    <xf numFmtId="0" fontId="31" fillId="0" borderId="16" xfId="0" applyFont="1" applyBorder="1" applyAlignment="1">
      <alignment wrapText="1"/>
    </xf>
    <xf numFmtId="0" fontId="35" fillId="9" borderId="1" xfId="0" applyFont="1" applyFill="1" applyBorder="1" applyProtection="1">
      <protection locked="0"/>
    </xf>
    <xf numFmtId="1" fontId="44" fillId="0" borderId="30" xfId="0" applyNumberFormat="1" applyFont="1" applyBorder="1" applyProtection="1">
      <protection locked="0"/>
    </xf>
    <xf numFmtId="1" fontId="47" fillId="9" borderId="1" xfId="0" applyNumberFormat="1" applyFont="1" applyFill="1" applyBorder="1" applyProtection="1">
      <protection locked="0"/>
    </xf>
    <xf numFmtId="0" fontId="35" fillId="9" borderId="1" xfId="0" applyFont="1" applyFill="1" applyBorder="1" applyAlignment="1" applyProtection="1">
      <alignment horizontal="center"/>
      <protection locked="0"/>
    </xf>
    <xf numFmtId="0" fontId="49" fillId="9" borderId="1" xfId="0" applyFont="1" applyFill="1" applyBorder="1" applyAlignment="1" applyProtection="1">
      <alignment horizontal="center"/>
      <protection locked="0"/>
    </xf>
    <xf numFmtId="0" fontId="26" fillId="0" borderId="30" xfId="0" applyFont="1" applyBorder="1" applyAlignment="1" applyProtection="1">
      <alignment horizontal="center"/>
      <protection locked="0"/>
    </xf>
    <xf numFmtId="0" fontId="50" fillId="9" borderId="1" xfId="0" applyFont="1" applyFill="1" applyBorder="1" applyAlignment="1" applyProtection="1">
      <alignment horizontal="center"/>
      <protection locked="0"/>
    </xf>
    <xf numFmtId="0" fontId="31" fillId="0" borderId="30" xfId="0" applyFont="1" applyBorder="1" applyAlignment="1">
      <alignment wrapText="1"/>
    </xf>
    <xf numFmtId="0" fontId="42" fillId="0" borderId="1" xfId="0" applyFont="1" applyBorder="1" applyAlignment="1">
      <alignment wrapText="1"/>
    </xf>
    <xf numFmtId="0" fontId="0" fillId="0" borderId="16" xfId="0" applyBorder="1" applyAlignment="1" applyProtection="1">
      <alignment horizontal="center"/>
      <protection locked="0"/>
    </xf>
    <xf numFmtId="0" fontId="26" fillId="37" borderId="1" xfId="0" applyFont="1" applyFill="1" applyBorder="1" applyAlignment="1" applyProtection="1">
      <alignment horizontal="center"/>
      <protection locked="0"/>
    </xf>
    <xf numFmtId="0" fontId="31" fillId="9" borderId="30" xfId="0" applyFont="1" applyFill="1" applyBorder="1"/>
    <xf numFmtId="0" fontId="42" fillId="0" borderId="0" xfId="0" applyFont="1" applyBorder="1"/>
    <xf numFmtId="0" fontId="31" fillId="9" borderId="30" xfId="0" applyFont="1" applyFill="1" applyBorder="1" applyAlignment="1">
      <alignment horizontal="center"/>
    </xf>
    <xf numFmtId="0" fontId="39" fillId="0" borderId="2" xfId="0" applyFont="1" applyBorder="1"/>
    <xf numFmtId="0" fontId="31" fillId="39" borderId="30" xfId="0" applyFont="1" applyFill="1" applyBorder="1"/>
    <xf numFmtId="0" fontId="48" fillId="37" borderId="30" xfId="0" applyFont="1" applyFill="1" applyBorder="1"/>
    <xf numFmtId="0" fontId="31" fillId="39" borderId="16" xfId="0" applyFont="1" applyFill="1" applyBorder="1"/>
    <xf numFmtId="0" fontId="48" fillId="37" borderId="16" xfId="0" applyFont="1" applyFill="1" applyBorder="1"/>
    <xf numFmtId="0" fontId="45" fillId="0" borderId="2" xfId="0" applyFont="1" applyBorder="1"/>
    <xf numFmtId="0" fontId="39" fillId="37" borderId="30" xfId="0" applyFont="1" applyFill="1" applyBorder="1"/>
    <xf numFmtId="0" fontId="39" fillId="0" borderId="2" xfId="0" applyFont="1" applyBorder="1" applyAlignment="1">
      <alignment horizontal="center"/>
    </xf>
    <xf numFmtId="0" fontId="39" fillId="37" borderId="30" xfId="0" applyFont="1" applyFill="1" applyBorder="1" applyAlignment="1">
      <alignment horizontal="center"/>
    </xf>
    <xf numFmtId="1" fontId="0" fillId="0" borderId="2" xfId="0" applyNumberFormat="1" applyBorder="1" applyAlignment="1">
      <alignment horizontal="center"/>
    </xf>
    <xf numFmtId="0" fontId="0" fillId="37" borderId="30" xfId="0" applyFill="1" applyBorder="1" applyAlignment="1">
      <alignment horizontal="center"/>
    </xf>
    <xf numFmtId="0" fontId="40" fillId="0" borderId="30" xfId="0" applyFont="1" applyBorder="1" applyAlignment="1">
      <alignment horizontal="center" wrapText="1"/>
    </xf>
    <xf numFmtId="0" fontId="46" fillId="37" borderId="30" xfId="0" applyFont="1" applyFill="1" applyBorder="1" applyAlignment="1">
      <alignment horizontal="center" wrapText="1"/>
    </xf>
    <xf numFmtId="0" fontId="48" fillId="37" borderId="30" xfId="0" applyFont="1" applyFill="1" applyBorder="1" applyAlignment="1">
      <alignment horizontal="center" wrapText="1"/>
    </xf>
    <xf numFmtId="0" fontId="39" fillId="0" borderId="11" xfId="0" applyFont="1" applyBorder="1"/>
    <xf numFmtId="0" fontId="2" fillId="0" borderId="11" xfId="0" applyFont="1" applyBorder="1" applyProtection="1">
      <protection locked="0"/>
    </xf>
    <xf numFmtId="0" fontId="18" fillId="0" borderId="0" xfId="0" applyFont="1" applyAlignment="1">
      <alignment horizontal="center"/>
    </xf>
    <xf numFmtId="0" fontId="29" fillId="22" borderId="11" xfId="0" applyFont="1" applyFill="1" applyBorder="1" applyAlignment="1">
      <alignment horizontal="center"/>
    </xf>
    <xf numFmtId="0" fontId="29" fillId="22" borderId="2" xfId="0" applyFont="1" applyFill="1" applyBorder="1" applyAlignment="1">
      <alignment horizontal="center"/>
    </xf>
    <xf numFmtId="0" fontId="18" fillId="0" borderId="1" xfId="0" applyFont="1" applyBorder="1" applyAlignment="1">
      <alignment horizontal="center"/>
    </xf>
    <xf numFmtId="0" fontId="27" fillId="17" borderId="1" xfId="0" applyFont="1" applyFill="1" applyBorder="1" applyAlignment="1">
      <alignment horizontal="center"/>
    </xf>
    <xf numFmtId="0" fontId="27" fillId="23" borderId="1" xfId="0" applyFont="1" applyFill="1" applyBorder="1" applyAlignment="1">
      <alignment horizontal="center"/>
    </xf>
  </cellXfs>
  <cellStyles count="85">
    <cellStyle name="Followed Hyperlink" xfId="23" builtinId="9" hidden="1"/>
    <cellStyle name="Followed Hyperlink" xfId="37" builtinId="9" hidden="1"/>
    <cellStyle name="Followed Hyperlink" xfId="19" builtinId="9" hidden="1"/>
    <cellStyle name="Followed Hyperlink" xfId="33" builtinId="9" hidden="1"/>
    <cellStyle name="Followed Hyperlink" xfId="53" builtinId="9" hidden="1"/>
    <cellStyle name="Followed Hyperlink" xfId="15" builtinId="9" hidden="1"/>
    <cellStyle name="Followed Hyperlink" xfId="17" builtinId="9" hidden="1"/>
    <cellStyle name="Followed Hyperlink" xfId="51" builtinId="9" hidden="1"/>
    <cellStyle name="Followed Hyperlink" xfId="47" builtinId="9" hidden="1"/>
    <cellStyle name="Followed Hyperlink" xfId="41" builtinId="9" hidden="1"/>
    <cellStyle name="Followed Hyperlink" xfId="77" builtinId="9" hidden="1"/>
    <cellStyle name="Followed Hyperlink" xfId="55" builtinId="9" hidden="1"/>
    <cellStyle name="Followed Hyperlink" xfId="84" builtinId="9" hidden="1"/>
    <cellStyle name="Followed Hyperlink" xfId="5" builtinId="9" hidden="1"/>
    <cellStyle name="Followed Hyperlink" xfId="57" builtinId="9" hidden="1"/>
    <cellStyle name="Followed Hyperlink" xfId="9" builtinId="9" hidden="1"/>
    <cellStyle name="Followed Hyperlink" xfId="25" builtinId="9" hidden="1"/>
    <cellStyle name="Followed Hyperlink" xfId="80" builtinId="9" hidden="1"/>
    <cellStyle name="Followed Hyperlink" xfId="59" builtinId="9" hidden="1"/>
    <cellStyle name="Followed Hyperlink" xfId="65" builtinId="9" hidden="1"/>
    <cellStyle name="Followed Hyperlink" xfId="27" builtinId="9" hidden="1"/>
    <cellStyle name="Followed Hyperlink" xfId="2" builtinId="9" hidden="1"/>
    <cellStyle name="Followed Hyperlink" xfId="39" builtinId="9" hidden="1"/>
    <cellStyle name="Followed Hyperlink" xfId="21" builtinId="9" hidden="1"/>
    <cellStyle name="Followed Hyperlink" xfId="29" builtinId="9" hidden="1"/>
    <cellStyle name="Followed Hyperlink" xfId="13" builtinId="9" hidden="1"/>
    <cellStyle name="Followed Hyperlink" xfId="63" builtinId="9" hidden="1"/>
    <cellStyle name="Followed Hyperlink" xfId="61" builtinId="9" hidden="1"/>
    <cellStyle name="Followed Hyperlink" xfId="31" builtinId="9" hidden="1"/>
    <cellStyle name="Followed Hyperlink" xfId="71" builtinId="9" hidden="1"/>
    <cellStyle name="Followed Hyperlink" xfId="11" builtinId="9" hidden="1"/>
    <cellStyle name="Followed Hyperlink" xfId="73" builtinId="9" hidden="1"/>
    <cellStyle name="Followed Hyperlink" xfId="35" builtinId="9" hidden="1"/>
    <cellStyle name="Followed Hyperlink" xfId="67" builtinId="9" hidden="1"/>
    <cellStyle name="Followed Hyperlink" xfId="7" builtinId="9" hidden="1"/>
    <cellStyle name="Followed Hyperlink" xfId="75" builtinId="9" hidden="1"/>
    <cellStyle name="Followed Hyperlink" xfId="43" builtinId="9" hidden="1"/>
    <cellStyle name="Followed Hyperlink" xfId="69" builtinId="9" hidden="1"/>
    <cellStyle name="Followed Hyperlink" xfId="45" builtinId="9" hidden="1"/>
    <cellStyle name="Followed Hyperlink" xfId="49" builtinId="9" hidden="1"/>
    <cellStyle name="Good 2" xfId="82" xr:uid="{00000000-0005-0000-0000-000028000000}"/>
    <cellStyle name="Hyperlink" xfId="32" builtinId="8" hidden="1"/>
    <cellStyle name="Hyperlink" xfId="36" builtinId="8" hidden="1"/>
    <cellStyle name="Hyperlink" xfId="50" builtinId="8" hidden="1"/>
    <cellStyle name="Hyperlink" xfId="8" builtinId="8" hidden="1"/>
    <cellStyle name="Hyperlink" xfId="62" builtinId="8" hidden="1"/>
    <cellStyle name="Hyperlink" xfId="20" builtinId="8" hidden="1"/>
    <cellStyle name="Hyperlink" xfId="4" builtinId="8" hidden="1"/>
    <cellStyle name="Hyperlink" xfId="60" builtinId="8" hidden="1"/>
    <cellStyle name="Hyperlink" xfId="18" builtinId="8" hidden="1"/>
    <cellStyle name="Hyperlink" xfId="58" builtinId="8" hidden="1"/>
    <cellStyle name="Hyperlink" xfId="12" builtinId="8" hidden="1"/>
    <cellStyle name="Hyperlink" xfId="40" builtinId="8" hidden="1"/>
    <cellStyle name="Hyperlink" xfId="79" builtinId="8" hidden="1"/>
    <cellStyle name="Hyperlink" xfId="54" builtinId="8" hidden="1"/>
    <cellStyle name="Hyperlink" xfId="6" builtinId="8" hidden="1"/>
    <cellStyle name="Hyperlink" xfId="22" builtinId="8" hidden="1"/>
    <cellStyle name="Hyperlink" xfId="24" builtinId="8" hidden="1"/>
    <cellStyle name="Hyperlink" xfId="10" builtinId="8" hidden="1"/>
    <cellStyle name="Hyperlink" xfId="1" builtinId="8" hidden="1"/>
    <cellStyle name="Hyperlink" xfId="74" builtinId="8" hidden="1"/>
    <cellStyle name="Hyperlink" xfId="42" builtinId="8" hidden="1"/>
    <cellStyle name="Hyperlink" xfId="16" builtinId="8" hidden="1"/>
    <cellStyle name="Hyperlink" xfId="28" builtinId="8" hidden="1"/>
    <cellStyle name="Hyperlink" xfId="44" builtinId="8" hidden="1"/>
    <cellStyle name="Hyperlink" xfId="83" builtinId="8" hidden="1"/>
    <cellStyle name="Hyperlink" xfId="64" builtinId="8" hidden="1"/>
    <cellStyle name="Hyperlink" xfId="66" builtinId="8" hidden="1"/>
    <cellStyle name="Hyperlink" xfId="72" builtinId="8" hidden="1"/>
    <cellStyle name="Hyperlink" xfId="48" builtinId="8" hidden="1"/>
    <cellStyle name="Hyperlink" xfId="52" builtinId="8" hidden="1"/>
    <cellStyle name="Hyperlink" xfId="56" builtinId="8" hidden="1"/>
    <cellStyle name="Hyperlink" xfId="14" builtinId="8" hidden="1"/>
    <cellStyle name="Hyperlink" xfId="38" builtinId="8" hidden="1"/>
    <cellStyle name="Hyperlink" xfId="70" builtinId="8" hidden="1"/>
    <cellStyle name="Hyperlink" xfId="68" builtinId="8" hidden="1"/>
    <cellStyle name="Hyperlink" xfId="34" builtinId="8" hidden="1"/>
    <cellStyle name="Hyperlink" xfId="30" builtinId="8" hidden="1"/>
    <cellStyle name="Hyperlink" xfId="26" builtinId="8" hidden="1"/>
    <cellStyle name="Hyperlink" xfId="76" builtinId="8" hidden="1"/>
    <cellStyle name="Hyperlink" xfId="46" builtinId="8" hidden="1"/>
    <cellStyle name="Normal" xfId="0" builtinId="0"/>
    <cellStyle name="Normal 2" xfId="3" xr:uid="{00000000-0005-0000-0000-000052000000}"/>
    <cellStyle name="Normal 2 2" xfId="81" xr:uid="{00000000-0005-0000-0000-000053000000}"/>
    <cellStyle name="Normal 4" xfId="78" xr:uid="{00000000-0005-0000-0000-000054000000}"/>
  </cellStyles>
  <dxfs count="145">
    <dxf>
      <font>
        <color theme="1"/>
      </font>
      <fill>
        <patternFill>
          <bgColor rgb="FFFF0000"/>
        </patternFill>
      </fill>
    </dxf>
    <dxf>
      <font>
        <color theme="1"/>
      </font>
      <fill>
        <patternFill>
          <bgColor rgb="FFFF0000"/>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rgb="FF9C0006"/>
      </font>
      <fill>
        <patternFill>
          <bgColor rgb="FFFFC7CE"/>
        </patternFill>
      </fill>
    </dxf>
    <dxf>
      <font>
        <color theme="1"/>
      </font>
      <fill>
        <patternFill>
          <bgColor rgb="FFFF0000"/>
        </patternFill>
      </fill>
    </dxf>
    <dxf>
      <font>
        <color theme="1"/>
      </font>
      <fill>
        <patternFill>
          <bgColor rgb="FFFF00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s>
  <tableStyles count="0" defaultTableStyle="TableStyleMedium9" defaultPivotStyle="PivotStyleMedium4"/>
  <colors>
    <mruColors>
      <color rgb="FFFFCC00"/>
      <color rgb="FFCCECFF"/>
      <color rgb="FFFFFF99"/>
      <color rgb="FFFF00FF"/>
      <color rgb="FFD6B222"/>
      <color rgb="FFFFD426"/>
      <color rgb="FFFBFBFB"/>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TESTAUTOSCHE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ansfer"/>
      <sheetName val="MANZANITA"/>
      <sheetName val="Sections.export"/>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DQ547"/>
  <sheetViews>
    <sheetView zoomScale="120" zoomScaleNormal="120" zoomScaleSheetLayoutView="140" zoomScalePageLayoutView="66" workbookViewId="0">
      <pane ySplit="1" topLeftCell="A2" activePane="bottomLeft" state="frozen"/>
      <selection pane="bottomLeft" activeCell="S97" sqref="S97:S99"/>
    </sheetView>
  </sheetViews>
  <sheetFormatPr baseColWidth="10" defaultColWidth="10.6640625" defaultRowHeight="16" x14ac:dyDescent="0.2"/>
  <cols>
    <col min="1" max="1" width="14.1640625" style="88" bestFit="1" customWidth="1"/>
    <col min="2" max="2" width="10.6640625" style="88" customWidth="1"/>
    <col min="3" max="3" width="8.5" style="272" customWidth="1"/>
    <col min="4" max="4" width="4.5" style="87" customWidth="1"/>
    <col min="5" max="5" width="4.5" style="101" customWidth="1"/>
    <col min="6" max="6" width="7" style="101" customWidth="1"/>
    <col min="7" max="7" width="4.6640625" style="101" customWidth="1"/>
    <col min="8" max="8" width="13.83203125" style="101" customWidth="1"/>
    <col min="9" max="9" width="9.33203125" style="227" customWidth="1"/>
    <col min="10" max="10" width="8.5" style="227" customWidth="1"/>
    <col min="11" max="11" width="6.83203125" style="101" customWidth="1"/>
    <col min="12" max="12" width="8" style="263" customWidth="1"/>
    <col min="13" max="13" width="6.83203125" style="263" customWidth="1"/>
    <col min="14" max="14" width="8" style="101" customWidth="1"/>
    <col min="15" max="15" width="6.6640625" style="101" customWidth="1"/>
    <col min="16" max="17" width="6.33203125" style="101" customWidth="1"/>
    <col min="18" max="18" width="9.6640625" style="101" customWidth="1"/>
    <col min="19" max="19" width="10.6640625" style="101" customWidth="1"/>
    <col min="20" max="20" width="9" style="176" customWidth="1"/>
    <col min="21" max="21" width="6.1640625" style="176" customWidth="1"/>
    <col min="22" max="22" width="6.6640625" style="167" customWidth="1"/>
    <col min="23" max="23" width="7" style="167" customWidth="1"/>
    <col min="24" max="24" width="7.5" style="167" customWidth="1"/>
    <col min="25" max="25" width="4" style="92" customWidth="1"/>
    <col min="26" max="26" width="6.5" style="88" customWidth="1"/>
    <col min="27" max="27" width="5.5" style="87" customWidth="1"/>
    <col min="28" max="28" width="6" style="87" customWidth="1"/>
    <col min="29" max="29" width="8.33203125" style="88" bestFit="1" customWidth="1"/>
    <col min="30" max="30" width="4.6640625" style="10" customWidth="1"/>
    <col min="31" max="31" width="6.6640625" style="3" customWidth="1"/>
    <col min="32" max="32" width="11.1640625" style="3" customWidth="1"/>
    <col min="33" max="33" width="5.1640625" style="3" customWidth="1"/>
    <col min="34" max="34" width="7" style="3" customWidth="1"/>
    <col min="35" max="35" width="6.5" style="3" customWidth="1"/>
    <col min="36" max="36" width="4.5" style="3" customWidth="1"/>
    <col min="37" max="38" width="5" style="3" customWidth="1"/>
    <col min="39" max="44" width="6" style="3" customWidth="1"/>
    <col min="45" max="45" width="7.1640625" style="3" customWidth="1"/>
    <col min="46" max="48" width="10.6640625" style="3" customWidth="1"/>
    <col min="49" max="49" width="15.5" style="3" customWidth="1"/>
    <col min="50" max="51" width="7.1640625" style="3" customWidth="1"/>
    <col min="52" max="52" width="10.6640625" style="3" customWidth="1"/>
    <col min="53" max="53" width="10.6640625" style="66" customWidth="1"/>
    <col min="54" max="54" width="10.6640625" style="75" customWidth="1"/>
    <col min="55" max="55" width="10.6640625" style="3"/>
    <col min="56" max="56" width="10.6640625" style="218"/>
    <col min="57" max="57" width="9.5" style="219" customWidth="1"/>
    <col min="58" max="61" width="9.5" style="21" customWidth="1"/>
    <col min="62" max="62" width="7.5" style="36" bestFit="1" customWidth="1"/>
    <col min="63" max="63" width="6.1640625" style="36" bestFit="1" customWidth="1"/>
    <col min="64" max="64" width="6.1640625" style="36" customWidth="1"/>
    <col min="65" max="65" width="6" style="4" customWidth="1"/>
    <col min="66" max="66" width="6.5" style="4" customWidth="1"/>
    <col min="67" max="67" width="6.1640625" style="70" customWidth="1"/>
    <col min="68" max="68" width="10.6640625" style="79"/>
    <col min="69" max="16384" width="10.6640625" style="3"/>
  </cols>
  <sheetData>
    <row r="1" spans="1:68" s="1" customFormat="1" ht="43" x14ac:dyDescent="0.2">
      <c r="A1" s="99" t="s">
        <v>0</v>
      </c>
      <c r="B1" s="99" t="s">
        <v>1</v>
      </c>
      <c r="C1" s="269" t="s">
        <v>2</v>
      </c>
      <c r="D1" s="97" t="s">
        <v>3</v>
      </c>
      <c r="E1" s="100" t="s">
        <v>4</v>
      </c>
      <c r="F1" s="100" t="s">
        <v>5</v>
      </c>
      <c r="G1" s="100" t="s">
        <v>6</v>
      </c>
      <c r="H1" s="100" t="s">
        <v>7</v>
      </c>
      <c r="I1" s="97" t="s">
        <v>8</v>
      </c>
      <c r="J1" s="97" t="s">
        <v>9</v>
      </c>
      <c r="K1" s="100" t="s">
        <v>10</v>
      </c>
      <c r="L1" s="261" t="s">
        <v>11</v>
      </c>
      <c r="M1" s="261" t="s">
        <v>12</v>
      </c>
      <c r="N1" s="100" t="s">
        <v>13</v>
      </c>
      <c r="O1" s="100" t="s">
        <v>14</v>
      </c>
      <c r="P1" s="100" t="s">
        <v>15</v>
      </c>
      <c r="Q1" s="100" t="s">
        <v>16</v>
      </c>
      <c r="R1" s="100" t="s">
        <v>17</v>
      </c>
      <c r="S1" s="100"/>
      <c r="T1" s="175" t="s">
        <v>18</v>
      </c>
      <c r="U1" s="175" t="s">
        <v>19</v>
      </c>
      <c r="V1" s="172" t="s">
        <v>20</v>
      </c>
      <c r="W1" s="171" t="s">
        <v>21</v>
      </c>
      <c r="X1" s="172" t="s">
        <v>22</v>
      </c>
      <c r="Y1" s="91" t="s">
        <v>23</v>
      </c>
      <c r="Z1" s="173" t="s">
        <v>24</v>
      </c>
      <c r="AA1" s="97" t="s">
        <v>25</v>
      </c>
      <c r="AB1" s="97" t="s">
        <v>26</v>
      </c>
      <c r="AC1" s="173" t="s">
        <v>27</v>
      </c>
      <c r="AD1" s="27"/>
      <c r="AG1" s="1" t="s">
        <v>28</v>
      </c>
      <c r="AH1" s="1" t="s">
        <v>29</v>
      </c>
      <c r="AI1" s="1" t="s">
        <v>30</v>
      </c>
      <c r="AJ1" s="1" t="s">
        <v>31</v>
      </c>
      <c r="AK1" s="1">
        <v>504</v>
      </c>
      <c r="AL1" s="1" t="s">
        <v>32</v>
      </c>
      <c r="AM1" s="1" t="s">
        <v>33</v>
      </c>
      <c r="AN1" s="1" t="s">
        <v>34</v>
      </c>
      <c r="AO1" s="1" t="s">
        <v>35</v>
      </c>
      <c r="AP1" s="1" t="s">
        <v>36</v>
      </c>
      <c r="AQ1" s="1" t="s">
        <v>37</v>
      </c>
      <c r="AR1" s="1" t="s">
        <v>38</v>
      </c>
      <c r="AS1" s="1" t="s">
        <v>39</v>
      </c>
      <c r="BA1" s="65"/>
      <c r="BB1" s="74"/>
      <c r="BC1" s="1" t="s">
        <v>40</v>
      </c>
      <c r="BD1" s="222" t="s">
        <v>41</v>
      </c>
      <c r="BE1" s="216" t="s">
        <v>42</v>
      </c>
      <c r="BF1" s="220" t="s">
        <v>43</v>
      </c>
      <c r="BG1" s="20" t="s">
        <v>44</v>
      </c>
      <c r="BH1" s="20" t="s">
        <v>45</v>
      </c>
      <c r="BI1" s="20" t="s">
        <v>23</v>
      </c>
      <c r="BJ1" s="64" t="s">
        <v>46</v>
      </c>
      <c r="BK1" s="64" t="s">
        <v>25</v>
      </c>
      <c r="BL1" s="64" t="s">
        <v>26</v>
      </c>
      <c r="BM1" s="9"/>
      <c r="BN1" s="9"/>
      <c r="BO1" s="69"/>
      <c r="BP1" s="78"/>
    </row>
    <row r="2" spans="1:68" s="1" customFormat="1" x14ac:dyDescent="0.2">
      <c r="A2" s="255" t="s">
        <v>353</v>
      </c>
      <c r="B2" s="255" t="s">
        <v>354</v>
      </c>
      <c r="C2" s="271">
        <v>39282</v>
      </c>
      <c r="D2" s="256" t="s">
        <v>72</v>
      </c>
      <c r="E2" s="24">
        <v>7</v>
      </c>
      <c r="F2" s="256"/>
      <c r="G2" s="256"/>
      <c r="H2" s="256"/>
      <c r="I2" s="256">
        <v>3</v>
      </c>
      <c r="J2" s="256">
        <v>3</v>
      </c>
      <c r="K2" s="255" t="s">
        <v>32</v>
      </c>
      <c r="L2" s="317" t="s">
        <v>67</v>
      </c>
      <c r="M2" s="317" t="s">
        <v>67</v>
      </c>
      <c r="N2" s="24"/>
      <c r="O2" s="24"/>
      <c r="P2" s="255" t="s">
        <v>60</v>
      </c>
      <c r="Q2" s="255" t="s">
        <v>60</v>
      </c>
      <c r="R2" s="255"/>
      <c r="S2" s="88"/>
      <c r="T2" s="176" t="s">
        <v>49</v>
      </c>
      <c r="U2" s="176" t="s">
        <v>110</v>
      </c>
      <c r="V2" s="167" t="s">
        <v>50</v>
      </c>
      <c r="W2" s="167" t="s">
        <v>51</v>
      </c>
      <c r="X2" s="167" t="s">
        <v>53</v>
      </c>
      <c r="Y2" s="238" t="s">
        <v>95</v>
      </c>
      <c r="Z2" s="88" t="s">
        <v>55</v>
      </c>
      <c r="AA2" s="241"/>
      <c r="AB2" s="241"/>
      <c r="AC2" s="88"/>
      <c r="AD2" s="27"/>
      <c r="AE2" s="3"/>
      <c r="AF2" s="3" t="s">
        <v>56</v>
      </c>
      <c r="AG2" s="3">
        <f>COUNTIF(T:T,"LA")</f>
        <v>23</v>
      </c>
      <c r="AH2" s="3">
        <f>SUMPRODUCT((T:T="la")*(D:D="m"))</f>
        <v>11</v>
      </c>
      <c r="AI2" s="3">
        <f>SUMPRODUCT((T:T="la")*(D:D="f"))</f>
        <v>11</v>
      </c>
      <c r="AJ2" s="3">
        <f>SUMPRODUCT((T:T="la")*(F:F="iep"))</f>
        <v>4</v>
      </c>
      <c r="AK2" s="3">
        <f>SUMPRODUCT((T:T="la")*(F:F="504p"))</f>
        <v>2</v>
      </c>
      <c r="AL2" s="3">
        <f>COUNTIFS(T:T,"la",E:E,"7")</f>
        <v>13</v>
      </c>
      <c r="AM2" s="3">
        <f>COUNTIFS(T:T,"la",E:E,"8")</f>
        <v>10</v>
      </c>
      <c r="AN2" s="3">
        <f>COUNTIFS(T:T,"la",I:I,"1")</f>
        <v>11</v>
      </c>
      <c r="AO2" s="3">
        <f>COUNTIFS(T:T,"la",I:I,"2")</f>
        <v>9</v>
      </c>
      <c r="AP2" s="3">
        <f>COUNTIFS(T:T,"la",I:I,"3")</f>
        <v>3</v>
      </c>
      <c r="AQ2" s="3">
        <f>COUNTIFS(T:T,"la",J:J,"1")</f>
        <v>10</v>
      </c>
      <c r="AR2" s="3">
        <f>COUNTIFS(T:T,"la",J:J,"2")</f>
        <v>11</v>
      </c>
      <c r="AS2" s="3">
        <f>COUNTIFS(T:T,"la",J:J,"3")</f>
        <v>2</v>
      </c>
      <c r="AT2" s="3"/>
      <c r="AU2" s="3"/>
      <c r="AV2" s="3"/>
      <c r="AW2" s="3"/>
      <c r="AX2" s="3"/>
      <c r="BA2" s="65"/>
      <c r="BB2" s="74"/>
      <c r="BC2" s="3" t="e">
        <f>#REF!</f>
        <v>#REF!</v>
      </c>
      <c r="BD2" s="223" t="e">
        <f>IF(#REF!="LA","MLAC1",IF(#REF!="SS","MSSC1",IF(#REF!="SCI","MSCIC1",IF(#REF!="IM7","MM7C1",IF(#REF!="SP","MSPAC1",IF(#REF!="SPM","RM1B",IF(#REF!="SLA","RLA1B",IF(#REF!="ASC","ASC1BT1"))))))))</f>
        <v>#REF!</v>
      </c>
      <c r="BE2" s="217" t="e">
        <f>IF(#REF!="LA","MLAC2",IF(#REF!="SS","MSSC2",IF(#REF!="SCI","MSCIC2",IF(#REF!="im7","MM7C2",IF(#REF!="SP","MSPAC2",IF(#REF!="SPM","RM2B",IF(#REF!="SPLA","RLA2B",IF(#REF!="ASC","ASC2BT1",IF(#REF!="ELL","ELL2B")))))))))</f>
        <v>#REF!</v>
      </c>
      <c r="BF2" s="26" t="e">
        <f>IF(#REF!="LA","MLAC3",IF(#REF!="SS","MSSC3",IF(#REF!="SCI","MSCIC3",IF(#REF!="im8","MM8C3",IF(#REF!="SP","MSPC3",IF(#REF!="SPM","RM1G",IF(#REF!="SLA","RLA1G",IF(#REF!="ASC","ASC1GT1"))))))))</f>
        <v>#REF!</v>
      </c>
      <c r="BG2" s="26" t="e">
        <f>IF(#REF!="LA","MLAC4",IF(#REF!="SS","MSSC4",IF(#REF!="SCI","MSCIC4",IF(#REF!="im8","MM8C4",IF(#REF!="SP","MSPC4",IF(#REF!="SPM","RM2G",IF(#REF!="SPLA","RLA2G",IF(#REF!="ASC","ASC2GT1",IF(#REF!="MOT","OTM72G")))))))))</f>
        <v>#REF!</v>
      </c>
      <c r="BH2" s="26" t="e">
        <f>IF(#REF!="LA","MLAC5",IF(#REF!="SS","MSSC5",IF(#REF!="SCI","MSCIC5",IF(#REF!="im7","MM7C5",IF(#REF!="SP","MSPC5",IF(#REF!="ELL","ELL5G",IF(#REF!="SPLA","RLA5G",IF(#REF!="ASC","ASC5B"))))))))</f>
        <v>#REF!</v>
      </c>
      <c r="BI2" s="26" t="e">
        <f>IF(#REF!="WB","MHRWB",IF(#REF!="JG","MHRJG",IF(#REF!="AV","MHRAV",IF(#REF!="KP","MHRKP",IF(#REF!="TH","MHRTH")))))</f>
        <v>#REF!</v>
      </c>
      <c r="BJ2" s="36"/>
      <c r="BK2" s="36"/>
      <c r="BL2" s="36"/>
      <c r="BM2" s="8"/>
      <c r="BN2" s="4"/>
      <c r="BO2" s="70"/>
      <c r="BP2" s="78"/>
    </row>
    <row r="3" spans="1:68" x14ac:dyDescent="0.2">
      <c r="A3" s="255" t="s">
        <v>390</v>
      </c>
      <c r="B3" s="255" t="s">
        <v>391</v>
      </c>
      <c r="C3" s="271">
        <v>38901</v>
      </c>
      <c r="D3" s="256" t="s">
        <v>79</v>
      </c>
      <c r="E3" s="247">
        <v>7</v>
      </c>
      <c r="F3" s="256"/>
      <c r="G3" s="256"/>
      <c r="H3" s="256"/>
      <c r="I3" s="256">
        <v>3</v>
      </c>
      <c r="J3" s="256">
        <v>1</v>
      </c>
      <c r="K3" s="255" t="s">
        <v>32</v>
      </c>
      <c r="L3" s="317" t="s">
        <v>67</v>
      </c>
      <c r="M3" s="317" t="s">
        <v>67</v>
      </c>
      <c r="N3" s="24"/>
      <c r="O3" s="24"/>
      <c r="P3" s="255" t="s">
        <v>4</v>
      </c>
      <c r="Q3" s="258" t="s">
        <v>60</v>
      </c>
      <c r="R3" s="255" t="s">
        <v>110</v>
      </c>
      <c r="S3" s="234"/>
      <c r="T3" s="176" t="s">
        <v>49</v>
      </c>
      <c r="U3" s="176" t="s">
        <v>110</v>
      </c>
      <c r="V3" s="167" t="s">
        <v>52</v>
      </c>
      <c r="W3" s="167" t="s">
        <v>50</v>
      </c>
      <c r="X3" s="167" t="s">
        <v>53</v>
      </c>
      <c r="Y3" s="238" t="s">
        <v>54</v>
      </c>
      <c r="Z3" s="88" t="s">
        <v>75</v>
      </c>
      <c r="AA3" s="241"/>
      <c r="AB3" s="241"/>
      <c r="AD3" s="27"/>
      <c r="AE3" s="5"/>
      <c r="AF3" s="3" t="s">
        <v>63</v>
      </c>
      <c r="AG3" s="3">
        <f>COUNTIF(U:U,"LA")</f>
        <v>25</v>
      </c>
      <c r="AH3" s="3">
        <f>SUMPRODUCT((U:U="la")*(D:D="m"))</f>
        <v>13</v>
      </c>
      <c r="AI3" s="3">
        <f>SUMPRODUCT((U:U="la")*(D:D="f"))</f>
        <v>11</v>
      </c>
      <c r="AJ3" s="3">
        <f>SUMPRODUCT((U:U="la")*(F:F="iep"))</f>
        <v>2</v>
      </c>
      <c r="AK3" s="3">
        <f>SUMPRODUCT((U:U="la")*(F:F="504p"))</f>
        <v>3</v>
      </c>
      <c r="AL3" s="3">
        <f>COUNTIFS(U:U,"la",E:E,"7")</f>
        <v>12</v>
      </c>
      <c r="AM3" s="3">
        <f>COUNTIFS(U:U,"la",E:E,"8")</f>
        <v>13</v>
      </c>
      <c r="AN3" s="3">
        <f>COUNTIFS(U:U,"la",I:I,"1")</f>
        <v>11</v>
      </c>
      <c r="AO3" s="3">
        <f>COUNTIFS(U:U,"la",I:I,"2")</f>
        <v>10</v>
      </c>
      <c r="AP3" s="3">
        <f>COUNTIFS(U:U,"la",I:I,"3")</f>
        <v>4</v>
      </c>
      <c r="AQ3" s="3">
        <f>COUNTIFS(U:U,"la",J:J,"1")</f>
        <v>8</v>
      </c>
      <c r="AR3" s="3">
        <f>COUNTIFS(U:U,"la",J:J,"2")</f>
        <v>14</v>
      </c>
      <c r="AS3" s="3">
        <f>COUNTIFS(U:U,"la",J:J,"3")</f>
        <v>3</v>
      </c>
      <c r="BC3" s="3" t="e">
        <f>#REF!</f>
        <v>#REF!</v>
      </c>
      <c r="BD3" s="223" t="e">
        <f>IF(#REF!="LA","MLAC1",IF(#REF!="SS","MSSC1",IF(#REF!="SCI","MSCIC1",IF(#REF!="IM7","MM7C1",IF(#REF!="SP","MSPAC1",IF(#REF!="SPM","RM1B",IF(#REF!="SLA","RLA1B",IF(#REF!="ASC","ASC1BT1"))))))))</f>
        <v>#REF!</v>
      </c>
      <c r="BE3" s="217" t="e">
        <f>IF(#REF!="LA","MLAC2",IF(#REF!="SS","MSSC2",IF(#REF!="SCI","MSCIC2",IF(#REF!="im7","MM7C2",IF(#REF!="SP","MSPAC2",IF(#REF!="SPM","RM2B",IF(#REF!="SPLA","RLA2B",IF(#REF!="ASC","ASC2BT1",IF(#REF!="ELL","ELL2B")))))))))</f>
        <v>#REF!</v>
      </c>
      <c r="BF3" s="26" t="e">
        <f>IF(#REF!="LA","MLAC3",IF(#REF!="SS","MSSC3",IF(#REF!="SCI","MSCIC3",IF(#REF!="im8","MM8C3",IF(#REF!="SP","MSPC3",IF(#REF!="SPM","RM1G",IF(#REF!="SLA","RLA1G",IF(#REF!="ASC","ASC1GT1"))))))))</f>
        <v>#REF!</v>
      </c>
      <c r="BG3" s="26" t="e">
        <f>IF(#REF!="LA","MLAC4",IF(#REF!="SS","MSSC4",IF(#REF!="SCI","MSCIC4",IF(#REF!="im8","MM8C4",IF(#REF!="SP","MSPC4",IF(#REF!="SPM","RM2G",IF(#REF!="SPLA","RLA2G",IF(#REF!="ASC","ASC2GT1",IF(#REF!="MOT","OTM72G")))))))))</f>
        <v>#REF!</v>
      </c>
      <c r="BH3" s="26" t="e">
        <f>IF(#REF!="LA","MLAC5",IF(#REF!="SS","MSSC5",IF(#REF!="SCI","MSCIC5",IF(#REF!="im7","MM7C5",IF(#REF!="SP","MSPC5",IF(#REF!="ELL","ELL5G",IF(#REF!="SPLA","RLA5G",IF(#REF!="ASC","ASC5B"))))))))</f>
        <v>#REF!</v>
      </c>
      <c r="BI3" s="26" t="e">
        <f>IF(#REF!="WB","MHRWB",IF(#REF!="JG","MHRJG",IF(#REF!="AV","MHRAV",IF(#REF!="KP","MHRKP",IF(#REF!="TH","MHRTH")))))</f>
        <v>#REF!</v>
      </c>
    </row>
    <row r="4" spans="1:68" x14ac:dyDescent="0.2">
      <c r="A4" s="2" t="s">
        <v>151</v>
      </c>
      <c r="B4" s="2" t="s">
        <v>152</v>
      </c>
      <c r="C4" s="270">
        <v>36793</v>
      </c>
      <c r="D4" s="24" t="s">
        <v>79</v>
      </c>
      <c r="E4" s="24">
        <v>8</v>
      </c>
      <c r="F4" s="24"/>
      <c r="G4" s="24"/>
      <c r="H4" s="24"/>
      <c r="I4" s="24">
        <v>3</v>
      </c>
      <c r="J4" s="24">
        <v>2</v>
      </c>
      <c r="K4" s="24" t="s">
        <v>47</v>
      </c>
      <c r="L4" s="38" t="s">
        <v>117</v>
      </c>
      <c r="M4" s="38" t="s">
        <v>94</v>
      </c>
      <c r="N4" s="2"/>
      <c r="O4" s="24"/>
      <c r="P4" s="2" t="s">
        <v>4</v>
      </c>
      <c r="Q4" s="2" t="s">
        <v>60</v>
      </c>
      <c r="R4" s="2" t="s">
        <v>131</v>
      </c>
      <c r="S4" s="176" t="s">
        <v>1494</v>
      </c>
      <c r="T4" s="176" t="s">
        <v>1494</v>
      </c>
      <c r="U4" s="176" t="s">
        <v>110</v>
      </c>
      <c r="V4" s="166" t="s">
        <v>81</v>
      </c>
      <c r="W4" s="167" t="s">
        <v>51</v>
      </c>
      <c r="X4" s="167" t="s">
        <v>50</v>
      </c>
      <c r="Y4" s="238" t="s">
        <v>83</v>
      </c>
      <c r="Z4" s="88" t="s">
        <v>88</v>
      </c>
      <c r="AD4" s="27"/>
      <c r="AF4" s="3" t="s">
        <v>65</v>
      </c>
      <c r="AG4" s="3">
        <f>COUNTIF(V:V,"LA")</f>
        <v>20</v>
      </c>
      <c r="AH4" s="3">
        <f>SUMPRODUCT((V:V="la")*(D:D="m"))</f>
        <v>8</v>
      </c>
      <c r="AI4" s="3">
        <f>SUMPRODUCT((V:V="la")*(D:D="f"))</f>
        <v>11</v>
      </c>
      <c r="AJ4" s="3">
        <f>SUMPRODUCT((V:V="la")*(F:F="iep"))</f>
        <v>3</v>
      </c>
      <c r="AK4" s="3">
        <f>SUMPRODUCT((V:V="la")*(F:F="504p"))</f>
        <v>2</v>
      </c>
      <c r="AL4" s="3">
        <f>COUNTIFS(V:V,"la",E:E,"7")</f>
        <v>14</v>
      </c>
      <c r="AM4" s="3">
        <f>COUNTIFS(V:V,"la",E:E,"8")</f>
        <v>6</v>
      </c>
      <c r="AN4" s="3">
        <f>COUNTIFS(V:V,"la",I:I,"1")</f>
        <v>6</v>
      </c>
      <c r="AO4" s="3">
        <f>COUNTIFS(V:V,"la",I:I,"2")</f>
        <v>10</v>
      </c>
      <c r="AP4" s="3">
        <f>COUNTIFS(V:V,"la",I:I,"3")</f>
        <v>4</v>
      </c>
      <c r="AQ4" s="3">
        <f>COUNTIFS(V:V,"la",J:J,"1")</f>
        <v>7</v>
      </c>
      <c r="AR4" s="3">
        <f>COUNTIFS(V:V,"la",J:J,"2")</f>
        <v>10</v>
      </c>
      <c r="AS4" s="3">
        <f>COUNTIFS(V:V,"la",J:J,"3")</f>
        <v>3</v>
      </c>
      <c r="BC4" s="3" t="e">
        <f>#REF!</f>
        <v>#REF!</v>
      </c>
      <c r="BD4" s="223" t="e">
        <f>IF(#REF!="LA","MLAC1",IF(#REF!="SS","MSSC1",IF(#REF!="SCI","MSCIC1",IF(#REF!="IM7","MM7C1",IF(#REF!="SP","MSPAC1",IF(#REF!="SPM","RM1B",IF(#REF!="SLA","RLA1B",IF(#REF!="ASC","ASC1BT1"))))))))</f>
        <v>#REF!</v>
      </c>
      <c r="BE4" s="217" t="e">
        <f>IF(#REF!="LA","MLAC2",IF(#REF!="SS","MSSC2",IF(#REF!="SCI","MSCIC2",IF(#REF!="im7","MM7C2",IF(#REF!="SP","MSPAC2",IF(#REF!="SPM","RM2B",IF(#REF!="SPLA","RLA2B",IF(#REF!="ASC","ASC2BT1",IF(#REF!="ELL","ELL2B")))))))))</f>
        <v>#REF!</v>
      </c>
      <c r="BF4" s="26" t="e">
        <f>IF(#REF!="LA","MLAC3",IF(#REF!="SS","MSSC3",IF(#REF!="SCI","MSCIC3",IF(#REF!="im8","MM8C3",IF(#REF!="SP","MSPC3",IF(#REF!="SPM","RM1G",IF(#REF!="SLA","RLA1G",IF(#REF!="ASC","ASC1GT1"))))))))</f>
        <v>#REF!</v>
      </c>
      <c r="BG4" s="26" t="e">
        <f>IF(#REF!="LA","MLAC4",IF(#REF!="SS","MSSC4",IF(#REF!="SCI","MSCIC4",IF(#REF!="im8","MM8C4",IF(#REF!="SP","MSPC4",IF(#REF!="SPM","RM2G",IF(#REF!="SPLA","RLA2G",IF(#REF!="ASC","ASC2GT1",IF(#REF!="MOT","OTM72G")))))))))</f>
        <v>#REF!</v>
      </c>
      <c r="BH4" s="26" t="e">
        <f>IF(#REF!="LA","MLAC5",IF(#REF!="SS","MSSC5",IF(#REF!="SCI","MSCIC5",IF(#REF!="im7","MM7C5",IF(#REF!="SP","MSPC5",IF(#REF!="ELL","ELL5G",IF(#REF!="SPLA","RLA5G",IF(#REF!="ASC","ASC5B"))))))))</f>
        <v>#REF!</v>
      </c>
      <c r="BI4" s="26" t="e">
        <f>IF(#REF!="WB","MHRWB",IF(#REF!="JG","MHRJG",IF(#REF!="AV","MHRAV",IF(#REF!="KP","MHRKP",IF(#REF!="TH","MHRTH")))))</f>
        <v>#REF!</v>
      </c>
    </row>
    <row r="5" spans="1:68" x14ac:dyDescent="0.2">
      <c r="A5" s="88" t="s">
        <v>269</v>
      </c>
      <c r="B5" s="88" t="s">
        <v>270</v>
      </c>
      <c r="C5" s="272">
        <v>39284</v>
      </c>
      <c r="D5" s="87" t="s">
        <v>79</v>
      </c>
      <c r="E5" s="101">
        <v>7</v>
      </c>
      <c r="F5" s="101" t="s">
        <v>73</v>
      </c>
      <c r="H5" s="101">
        <v>504</v>
      </c>
      <c r="I5" s="227">
        <v>3</v>
      </c>
      <c r="J5" s="227">
        <v>2</v>
      </c>
      <c r="K5" s="101" t="s">
        <v>32</v>
      </c>
      <c r="L5" s="263" t="s">
        <v>67</v>
      </c>
      <c r="M5" s="263" t="s">
        <v>59</v>
      </c>
      <c r="P5" s="101" t="s">
        <v>60</v>
      </c>
      <c r="Q5" s="101" t="s">
        <v>60</v>
      </c>
      <c r="R5" s="101" t="s">
        <v>110</v>
      </c>
      <c r="T5" s="176" t="s">
        <v>51</v>
      </c>
      <c r="U5" s="176" t="s">
        <v>110</v>
      </c>
      <c r="V5" s="167" t="s">
        <v>50</v>
      </c>
      <c r="W5" s="167" t="s">
        <v>52</v>
      </c>
      <c r="X5" s="167" t="s">
        <v>49</v>
      </c>
      <c r="Y5" s="240" t="s">
        <v>84</v>
      </c>
      <c r="Z5" s="88" t="s">
        <v>75</v>
      </c>
      <c r="AD5" s="27"/>
      <c r="AF5" s="3" t="s">
        <v>69</v>
      </c>
      <c r="AG5" s="3">
        <f>COUNTIF(W:W,"LA")</f>
        <v>25</v>
      </c>
      <c r="AH5" s="3">
        <f>SUMPRODUCT((W:W="la")*(D:D="m"))</f>
        <v>13</v>
      </c>
      <c r="AI5" s="3">
        <f>SUMPRODUCT((W:W="la")*(D:D="f"))</f>
        <v>11</v>
      </c>
      <c r="AJ5" s="3">
        <f>SUMPRODUCT((W:W="la")*(F:F="iep"))</f>
        <v>1</v>
      </c>
      <c r="AK5" s="3">
        <f>SUMPRODUCT((W:W="la")*(F:F="504p"))</f>
        <v>1</v>
      </c>
      <c r="AL5" s="3">
        <f>COUNTIFS(W:W,"la",E:E,"7")</f>
        <v>16</v>
      </c>
      <c r="AM5" s="3">
        <f>COUNTIFS(W:W,"la",E:E,"8")</f>
        <v>9</v>
      </c>
      <c r="AN5" s="3">
        <f>COUNTIFS(W:W,"la",I:I,"1")</f>
        <v>7</v>
      </c>
      <c r="AO5" s="3">
        <f>COUNTIFS(W:W,"la",I:I,"2")</f>
        <v>14</v>
      </c>
      <c r="AP5" s="3">
        <f>COUNTIFS(W:W,"la",I:I,"3")</f>
        <v>4</v>
      </c>
      <c r="AQ5" s="3">
        <f>COUNTIFS(W:W,"la",J:J,"1")</f>
        <v>12</v>
      </c>
      <c r="AR5" s="3">
        <f>COUNTIFS(W:W,"la",J:J,"2")</f>
        <v>9</v>
      </c>
      <c r="AS5" s="3">
        <f>COUNTIFS(W:W,"la",J:J,"3")</f>
        <v>4</v>
      </c>
      <c r="BC5" s="3" t="e">
        <f>#REF!</f>
        <v>#REF!</v>
      </c>
      <c r="BD5" s="223" t="e">
        <f>IF(#REF!="LA","MLAC1",IF(#REF!="SS","MSSC1",IF(#REF!="SCI","MSCIC1",IF(#REF!="IM7","MM7C1",IF(#REF!="SP","MSPAC1",IF(#REF!="SPM","RM1B",IF(#REF!="SLA","RLA1B",IF(#REF!="ASC","ASC1BT1"))))))))</f>
        <v>#REF!</v>
      </c>
      <c r="BE5" s="217" t="e">
        <f>IF(#REF!="LA","MLAC2",IF(#REF!="SS","MSSC2",IF(#REF!="SCI","MSCIC2",IF(#REF!="im7","MM7C2",IF(#REF!="SP","MSPAC2",IF(#REF!="SPM","RM2B",IF(#REF!="SPLA","RLA2B",IF(#REF!="ASC","ASC2BT1",IF(#REF!="ELL","ELL2B")))))))))</f>
        <v>#REF!</v>
      </c>
      <c r="BF5" s="26" t="e">
        <f>IF(#REF!="LA","MLAC3",IF(#REF!="SS","MSSC3",IF(#REF!="SCI","MSCIC3",IF(#REF!="im8","MM8C3",IF(#REF!="SP","MSPC3",IF(#REF!="SPM","RM1G",IF(#REF!="SLA","RLA1G",IF(#REF!="ASC","ASC1GT1"))))))))</f>
        <v>#REF!</v>
      </c>
      <c r="BG5" s="26" t="e">
        <f>IF(#REF!="LA","MLAC4",IF(#REF!="SS","MSSC4",IF(#REF!="SCI","MSCIC4",IF(#REF!="im8","MM8C4",IF(#REF!="SP","MSPC4",IF(#REF!="SPM","RM2G",IF(#REF!="SPLA","RLA2G",IF(#REF!="ASC","ASC2GT1",IF(#REF!="MOT","OTM72G")))))))))</f>
        <v>#REF!</v>
      </c>
      <c r="BH5" s="26" t="e">
        <f>IF(#REF!="LA","MLAC5",IF(#REF!="SS","MSSC5",IF(#REF!="SCI","MSCIC5",IF(#REF!="im7","MM7C5",IF(#REF!="SP","MSPC5",IF(#REF!="ELL","ELL5G",IF(#REF!="SPLA","RLA5G",IF(#REF!="ASC","ASC5B"))))))))</f>
        <v>#REF!</v>
      </c>
      <c r="BI5" s="26" t="e">
        <f>IF(#REF!="WB","MHRWB",IF(#REF!="JG","MHRJG",IF(#REF!="AV","MHRAV",IF(#REF!="KP","MHRKP",IF(#REF!="TH","MHRTH")))))</f>
        <v>#REF!</v>
      </c>
    </row>
    <row r="6" spans="1:68" x14ac:dyDescent="0.2">
      <c r="A6" s="255" t="s">
        <v>332</v>
      </c>
      <c r="B6" s="255" t="s">
        <v>333</v>
      </c>
      <c r="C6" s="271">
        <v>35263</v>
      </c>
      <c r="D6" s="256" t="s">
        <v>79</v>
      </c>
      <c r="E6" s="24">
        <v>7</v>
      </c>
      <c r="F6" s="256"/>
      <c r="G6" s="256"/>
      <c r="H6" s="256"/>
      <c r="I6" s="256">
        <v>2</v>
      </c>
      <c r="J6" s="256">
        <v>1</v>
      </c>
      <c r="K6" s="255" t="s">
        <v>32</v>
      </c>
      <c r="L6" s="317" t="s">
        <v>94</v>
      </c>
      <c r="M6" s="317" t="s">
        <v>48</v>
      </c>
      <c r="N6" s="87"/>
      <c r="O6" s="87"/>
      <c r="P6" s="255" t="s">
        <v>4</v>
      </c>
      <c r="Q6" s="258" t="s">
        <v>4</v>
      </c>
      <c r="R6" s="255" t="s">
        <v>110</v>
      </c>
      <c r="S6" s="88"/>
      <c r="T6" s="176" t="s">
        <v>110</v>
      </c>
      <c r="U6" s="176" t="s">
        <v>49</v>
      </c>
      <c r="V6" s="167" t="s">
        <v>50</v>
      </c>
      <c r="W6" s="167" t="s">
        <v>52</v>
      </c>
      <c r="X6" s="167" t="s">
        <v>53</v>
      </c>
      <c r="Y6" s="238" t="s">
        <v>54</v>
      </c>
      <c r="Z6" s="357" t="s">
        <v>84</v>
      </c>
      <c r="AA6" s="241"/>
      <c r="AB6" s="88"/>
      <c r="AC6" s="94"/>
      <c r="AD6" s="27"/>
      <c r="AF6" s="3" t="s">
        <v>76</v>
      </c>
      <c r="AG6" s="3">
        <f>COUNTIF(X:X,"LA")</f>
        <v>22</v>
      </c>
      <c r="AH6" s="3">
        <f>SUMPRODUCT((X:X="la")*(D:D="m"))</f>
        <v>12</v>
      </c>
      <c r="AI6" s="3">
        <f>SUMPRODUCT((X:X="la")*(D:D="f"))</f>
        <v>10</v>
      </c>
      <c r="AJ6" s="3">
        <f>SUMPRODUCT((X:X="la")*(F:F="iep"))</f>
        <v>1</v>
      </c>
      <c r="AK6" s="3">
        <f>SUMPRODUCT((X:X="la")*(F:F="504p"))</f>
        <v>5</v>
      </c>
      <c r="AL6" s="3">
        <f>COUNTIFS(X:X,"la",E:E,"7")</f>
        <v>5</v>
      </c>
      <c r="AM6" s="3">
        <f>COUNTIFS(X:X,"la",E:E,"8")</f>
        <v>17</v>
      </c>
      <c r="AN6" s="3">
        <f>COUNTIFS(X:X,"la",I:I,"1")</f>
        <v>5</v>
      </c>
      <c r="AO6" s="3">
        <f>COUNTIFS(X:X,"la",I:I,"2")</f>
        <v>15</v>
      </c>
      <c r="AP6" s="3">
        <f>COUNTIFS(X:X,"la",I:I,"3")</f>
        <v>2</v>
      </c>
      <c r="AQ6" s="3">
        <f>COUNTIFS(X:X,"la",J:J,"1")</f>
        <v>8</v>
      </c>
      <c r="AR6" s="3">
        <f>COUNTIFS(X:X,"la",J:J,"2")</f>
        <v>12</v>
      </c>
      <c r="AS6" s="3">
        <f>COUNTIFS(X:X,"la",J:J,"3")</f>
        <v>2</v>
      </c>
      <c r="BC6" s="3">
        <f t="shared" ref="BC6:BC37" si="0">$C2</f>
        <v>39282</v>
      </c>
      <c r="BD6" s="223" t="str">
        <f t="shared" ref="BD6:BD37" si="1">IF($T2="LA","MLAC1",IF($T2="SS","MSSC1",IF($T2="SCI","MSCIC1",IF($T2="IM7","MM7C1",IF($T2="SP","MSPAC1",IF($T2="SPM","RM1B",IF($T2="SLA","RLA1B",IF($T2="ASC","ASC1BT1"))))))))</f>
        <v>MM7C1</v>
      </c>
      <c r="BE6" s="217" t="str">
        <f t="shared" ref="BE6:BE37" si="2">IF($U2="LA","MLAC2",IF($U2="SS","MSSC2",IF($U2="SCI","MSCIC2",IF($U2="im7","MM7C2",IF($U2="SP","MSPAC2",IF($U2="SPM","RM2B",IF($U2="SPLA","RLA2B",IF($U2="ASC","ASC2BT1",IF($U2="ELL","ELL2B")))))))))</f>
        <v>ASC2BT1</v>
      </c>
      <c r="BF6" s="26" t="str">
        <f t="shared" ref="BF6:BF37" si="3">IF($V2="LA","MLAC3",IF($V2="SS","MSSC3",IF($V2="SCI","MSCIC3",IF($V2="im8","MM8C3",IF($V2="SP","MSPC3",IF($V2="SPM","RM1G",IF($V2="SLA","RLA1G",IF($V2="ASC","ASC1GT1"))))))))</f>
        <v>MLAC3</v>
      </c>
      <c r="BG6" s="26" t="str">
        <f t="shared" ref="BG6:BG37" si="4">IF($W2="LA","MLAC4",IF($W2="SS","MSSC4",IF($W2="SCI","MSCIC4",IF($W2="im8","MM8C4",IF($W2="SP","MSPC4",IF($W2="SPM","RM2G",IF($W2="SPLA","RLA2G",IF($W2="ASC","ASC2GT1",IF($W2="MOT","OTM72G")))))))))</f>
        <v>MSSC4</v>
      </c>
      <c r="BH6" s="26" t="str">
        <f t="shared" ref="BH6:BH37" si="5">IF($X2="LA","MLAC5",IF($X2="SS","MSSC5",IF($X2="SCI","MSCIC5",IF($X2="im7","MM7C5",IF($X2="SP","MSPC5",IF($X2="ELL","ELL5G",IF($X2="SPLA","RLA5G",IF($X2="ASC","ASC5B"))))))))</f>
        <v>MSPC5</v>
      </c>
      <c r="BI6" s="26" t="str">
        <f t="shared" ref="BI6:BI37" si="6">IF($Y2="WB","MHRWB",IF($Y2="JG","MHRJG",IF($Y2="AV","MHRAV",IF($Y2="KP","MHRKP",IF($Y2="TH","MHRTH")))))</f>
        <v>MHRJG</v>
      </c>
    </row>
    <row r="7" spans="1:68" x14ac:dyDescent="0.2">
      <c r="A7" s="255" t="s">
        <v>154</v>
      </c>
      <c r="B7" s="255" t="s">
        <v>155</v>
      </c>
      <c r="C7" s="271">
        <v>39160</v>
      </c>
      <c r="D7" s="256" t="s">
        <v>72</v>
      </c>
      <c r="E7" s="24">
        <v>7</v>
      </c>
      <c r="F7" s="256"/>
      <c r="G7" s="266"/>
      <c r="H7" s="266"/>
      <c r="I7" s="266">
        <v>1</v>
      </c>
      <c r="J7" s="266">
        <v>1</v>
      </c>
      <c r="K7" s="258" t="s">
        <v>47</v>
      </c>
      <c r="L7" s="317" t="s">
        <v>48</v>
      </c>
      <c r="M7" s="317" t="s">
        <v>48</v>
      </c>
      <c r="N7" s="24"/>
      <c r="O7" s="24"/>
      <c r="P7" s="258" t="s">
        <v>4</v>
      </c>
      <c r="Q7" s="258" t="s">
        <v>4</v>
      </c>
      <c r="R7" s="258"/>
      <c r="S7" s="88"/>
      <c r="T7" s="176" t="s">
        <v>50</v>
      </c>
      <c r="U7" s="176" t="s">
        <v>49</v>
      </c>
      <c r="V7" s="167" t="s">
        <v>51</v>
      </c>
      <c r="W7" s="167" t="s">
        <v>52</v>
      </c>
      <c r="X7" s="167" t="s">
        <v>53</v>
      </c>
      <c r="Y7" s="238" t="s">
        <v>54</v>
      </c>
      <c r="Z7" s="88" t="s">
        <v>75</v>
      </c>
      <c r="AB7" s="241"/>
      <c r="AD7" s="27"/>
      <c r="AG7" s="3">
        <f>SUM(AG2:AG6)</f>
        <v>115</v>
      </c>
      <c r="BC7" s="3">
        <f t="shared" si="0"/>
        <v>38901</v>
      </c>
      <c r="BD7" s="223" t="str">
        <f t="shared" si="1"/>
        <v>MM7C1</v>
      </c>
      <c r="BE7" s="217" t="str">
        <f t="shared" si="2"/>
        <v>ASC2BT1</v>
      </c>
      <c r="BF7" s="26" t="str">
        <f t="shared" si="3"/>
        <v>MSCIC3</v>
      </c>
      <c r="BG7" s="26" t="str">
        <f t="shared" si="4"/>
        <v>MLAC4</v>
      </c>
      <c r="BH7" s="26" t="str">
        <f t="shared" si="5"/>
        <v>MSPC5</v>
      </c>
      <c r="BI7" s="26" t="str">
        <f t="shared" si="6"/>
        <v>MHRAV</v>
      </c>
    </row>
    <row r="8" spans="1:68" x14ac:dyDescent="0.2">
      <c r="A8" s="255" t="s">
        <v>178</v>
      </c>
      <c r="B8" s="255" t="s">
        <v>179</v>
      </c>
      <c r="C8" s="271">
        <v>35383</v>
      </c>
      <c r="D8" s="256" t="s">
        <v>79</v>
      </c>
      <c r="E8" s="24">
        <v>7</v>
      </c>
      <c r="F8" s="256"/>
      <c r="G8" s="266"/>
      <c r="H8" s="266"/>
      <c r="I8" s="266">
        <v>1</v>
      </c>
      <c r="J8" s="266">
        <v>1</v>
      </c>
      <c r="K8" s="258" t="s">
        <v>32</v>
      </c>
      <c r="L8" s="317" t="s">
        <v>48</v>
      </c>
      <c r="M8" s="317" t="s">
        <v>48</v>
      </c>
      <c r="N8" s="24"/>
      <c r="O8" s="24"/>
      <c r="P8" s="258" t="s">
        <v>4</v>
      </c>
      <c r="Q8" s="258" t="s">
        <v>68</v>
      </c>
      <c r="R8" s="258"/>
      <c r="S8" s="88"/>
      <c r="T8" s="176" t="s">
        <v>50</v>
      </c>
      <c r="U8" s="176" t="s">
        <v>49</v>
      </c>
      <c r="V8" s="167" t="s">
        <v>53</v>
      </c>
      <c r="W8" s="167" t="s">
        <v>51</v>
      </c>
      <c r="X8" s="167" t="s">
        <v>52</v>
      </c>
      <c r="Y8" s="238" t="s">
        <v>84</v>
      </c>
      <c r="Z8" s="88" t="s">
        <v>55</v>
      </c>
      <c r="AA8" s="241"/>
      <c r="AB8" s="241"/>
      <c r="AD8" s="27"/>
      <c r="AF8" s="3" t="s">
        <v>85</v>
      </c>
      <c r="AG8" s="3">
        <f>COUNTIF(T:T,"SS")</f>
        <v>24</v>
      </c>
      <c r="AH8" s="3">
        <f>SUMPRODUCT((T:T="SS")*(D:D="m"))</f>
        <v>14</v>
      </c>
      <c r="AI8" s="3">
        <f>SUMPRODUCT((T:T="SS")*(D:D="f"))</f>
        <v>9</v>
      </c>
      <c r="AJ8" s="3">
        <f>SUMPRODUCT((T:T="SS")*(F:F="iep"))</f>
        <v>0</v>
      </c>
      <c r="AK8" s="3">
        <f>SUMPRODUCT((T:T="SS")*(F:F="504p"))</f>
        <v>5</v>
      </c>
      <c r="AL8" s="3">
        <f>COUNTIFS(T:T,"ss",E:E,"7")</f>
        <v>10</v>
      </c>
      <c r="AM8" s="3">
        <f>COUNTIFS(T:T,"ss",E:E,"8")</f>
        <v>14</v>
      </c>
      <c r="AN8" s="3">
        <f>COUNTIFS(T:T,"ss",I:I,"1")</f>
        <v>5</v>
      </c>
      <c r="AO8" s="3">
        <f>COUNTIFS(T:T,"ss",I:I,"2")</f>
        <v>16</v>
      </c>
      <c r="AP8" s="3">
        <f>COUNTIFS(T:T,"ss",I:I,"3")</f>
        <v>3</v>
      </c>
      <c r="AQ8" s="3">
        <f>COUNTIFS(T:T,"ss",J:J,"1")</f>
        <v>7</v>
      </c>
      <c r="AR8" s="3">
        <f>COUNTIFS(T:T,"ss",J:J,"2")</f>
        <v>12</v>
      </c>
      <c r="AS8" s="3">
        <f>COUNTIFS(T:T,"ss",J:J,"3")</f>
        <v>5</v>
      </c>
      <c r="BC8" s="3">
        <f t="shared" si="0"/>
        <v>36793</v>
      </c>
      <c r="BD8" s="223" t="b">
        <f t="shared" si="1"/>
        <v>0</v>
      </c>
      <c r="BE8" s="217" t="str">
        <f t="shared" si="2"/>
        <v>ASC2BT1</v>
      </c>
      <c r="BF8" s="26" t="str">
        <f t="shared" si="3"/>
        <v>MM8C3</v>
      </c>
      <c r="BG8" s="26" t="str">
        <f t="shared" si="4"/>
        <v>MSSC4</v>
      </c>
      <c r="BH8" s="26" t="str">
        <f t="shared" si="5"/>
        <v>MLAC5</v>
      </c>
      <c r="BI8" s="26" t="str">
        <f t="shared" si="6"/>
        <v>MHRWB</v>
      </c>
    </row>
    <row r="9" spans="1:68" x14ac:dyDescent="0.2">
      <c r="A9" s="255" t="s">
        <v>220</v>
      </c>
      <c r="B9" s="255" t="s">
        <v>221</v>
      </c>
      <c r="C9" s="271">
        <v>38398</v>
      </c>
      <c r="D9" s="256" t="s">
        <v>72</v>
      </c>
      <c r="E9" s="247">
        <v>7</v>
      </c>
      <c r="F9" s="256"/>
      <c r="G9" s="256"/>
      <c r="H9" s="256"/>
      <c r="I9" s="256">
        <v>3</v>
      </c>
      <c r="J9" s="256">
        <v>1</v>
      </c>
      <c r="K9" s="255" t="s">
        <v>32</v>
      </c>
      <c r="L9" s="317" t="s">
        <v>48</v>
      </c>
      <c r="M9" s="317" t="s">
        <v>67</v>
      </c>
      <c r="N9" s="24"/>
      <c r="O9" s="24"/>
      <c r="P9" s="255" t="s">
        <v>4</v>
      </c>
      <c r="Q9" s="255" t="s">
        <v>60</v>
      </c>
      <c r="R9" s="255"/>
      <c r="S9" s="88"/>
      <c r="T9" s="176" t="s">
        <v>50</v>
      </c>
      <c r="U9" s="176" t="s">
        <v>49</v>
      </c>
      <c r="V9" s="167" t="s">
        <v>51</v>
      </c>
      <c r="W9" s="167" t="s">
        <v>53</v>
      </c>
      <c r="X9" s="167" t="s">
        <v>52</v>
      </c>
      <c r="Y9" s="238" t="s">
        <v>84</v>
      </c>
      <c r="Z9" s="88" t="s">
        <v>54</v>
      </c>
      <c r="AB9" s="241"/>
      <c r="AD9" s="27"/>
      <c r="AF9" s="3" t="s">
        <v>89</v>
      </c>
      <c r="AG9" s="3">
        <f>COUNTIF(U:U,"SS")</f>
        <v>21</v>
      </c>
      <c r="AH9" s="3">
        <f>SUMPRODUCT((U:U="SS")*(D:D="m"))</f>
        <v>13</v>
      </c>
      <c r="AI9" s="3">
        <f>SUMPRODUCT((U:U="SS")*(D:D="f"))</f>
        <v>7</v>
      </c>
      <c r="AJ9" s="3">
        <f>SUMPRODUCT((U:U="SS")*(F:F="iep"))</f>
        <v>4</v>
      </c>
      <c r="AK9" s="3">
        <f>SUMPRODUCT((U:U="SS")*(F:F="504p"))</f>
        <v>1</v>
      </c>
      <c r="AL9" s="3">
        <f>COUNTIFS(U:U,"ss",E:E,"7")</f>
        <v>12</v>
      </c>
      <c r="AM9" s="3">
        <f>COUNTIFS(U:U,"ss",E:E,"8")</f>
        <v>9</v>
      </c>
      <c r="AN9" s="3">
        <f>COUNTIFS(U:U,"ss",I:I,"1")</f>
        <v>8</v>
      </c>
      <c r="AO9" s="3">
        <f>COUNTIFS(U:U,"ss",I:I,"2")</f>
        <v>9</v>
      </c>
      <c r="AP9" s="3">
        <f>COUNTIFS(U:U,"ss",I:I,"3")</f>
        <v>4</v>
      </c>
      <c r="AQ9" s="3">
        <f>COUNTIFS(U:U,"ss",J:J,"1")</f>
        <v>10</v>
      </c>
      <c r="AR9" s="3">
        <f>COUNTIFS(U:U,"ss",J:J,"2")</f>
        <v>7</v>
      </c>
      <c r="AS9" s="3">
        <f>COUNTIFS(U:U,"ss",J:J,"3")</f>
        <v>4</v>
      </c>
      <c r="BC9" s="3">
        <f t="shared" si="0"/>
        <v>39284</v>
      </c>
      <c r="BD9" s="223" t="str">
        <f t="shared" si="1"/>
        <v>MSSC1</v>
      </c>
      <c r="BE9" s="217" t="str">
        <f t="shared" si="2"/>
        <v>ASC2BT1</v>
      </c>
      <c r="BF9" s="26" t="str">
        <f t="shared" si="3"/>
        <v>MLAC3</v>
      </c>
      <c r="BG9" s="26" t="str">
        <f t="shared" si="4"/>
        <v>MSCIC4</v>
      </c>
      <c r="BH9" s="26" t="str">
        <f t="shared" si="5"/>
        <v>MM7C5</v>
      </c>
      <c r="BI9" s="26" t="str">
        <f t="shared" si="6"/>
        <v>MHRTH</v>
      </c>
    </row>
    <row r="10" spans="1:68" x14ac:dyDescent="0.2">
      <c r="A10" s="255" t="s">
        <v>301</v>
      </c>
      <c r="B10" s="255" t="s">
        <v>302</v>
      </c>
      <c r="C10" s="271">
        <v>38189</v>
      </c>
      <c r="D10" s="256" t="s">
        <v>79</v>
      </c>
      <c r="E10" s="24">
        <v>7</v>
      </c>
      <c r="F10" s="256" t="s">
        <v>31</v>
      </c>
      <c r="G10" s="256"/>
      <c r="H10" s="256" t="s">
        <v>303</v>
      </c>
      <c r="I10" s="256">
        <v>2</v>
      </c>
      <c r="J10" s="256">
        <v>2</v>
      </c>
      <c r="K10" s="258" t="s">
        <v>32</v>
      </c>
      <c r="L10" s="317" t="s">
        <v>48</v>
      </c>
      <c r="M10" s="317" t="s">
        <v>48</v>
      </c>
      <c r="N10" s="24"/>
      <c r="O10" s="24"/>
      <c r="P10" s="258" t="s">
        <v>4</v>
      </c>
      <c r="Q10" s="258" t="s">
        <v>68</v>
      </c>
      <c r="R10" s="258"/>
      <c r="S10" s="88"/>
      <c r="T10" s="176" t="s">
        <v>50</v>
      </c>
      <c r="U10" s="176" t="s">
        <v>49</v>
      </c>
      <c r="V10" s="167" t="s">
        <v>51</v>
      </c>
      <c r="W10" s="167" t="s">
        <v>52</v>
      </c>
      <c r="X10" s="167" t="s">
        <v>125</v>
      </c>
      <c r="Y10" s="238" t="s">
        <v>95</v>
      </c>
      <c r="Z10" s="88" t="s">
        <v>55</v>
      </c>
      <c r="AA10" s="88"/>
      <c r="AD10" s="27"/>
      <c r="AF10" s="3" t="s">
        <v>96</v>
      </c>
      <c r="AG10" s="3">
        <f>COUNTIF(V:V,"SS")</f>
        <v>21</v>
      </c>
      <c r="AH10" s="3">
        <f>SUMPRODUCT((V:V="SS")*(D:D="m"))</f>
        <v>10</v>
      </c>
      <c r="AI10" s="3">
        <f>SUMPRODUCT((V:V="SS")*(D:D="f"))</f>
        <v>11</v>
      </c>
      <c r="AJ10" s="3">
        <f>SUMPRODUCT((V:V="SS")*(F:F="iep"))</f>
        <v>3</v>
      </c>
      <c r="AK10" s="3">
        <f>SUMPRODUCT((V:V="SS")*(F:F="504p"))</f>
        <v>2</v>
      </c>
      <c r="AL10" s="3">
        <f>COUNTIFS(V:V,"ss",E:E,"7")</f>
        <v>14</v>
      </c>
      <c r="AM10" s="3">
        <f>COUNTIFS(V:V,"ss",E:E,"8")</f>
        <v>7</v>
      </c>
      <c r="AN10" s="3">
        <f>COUNTIFS(V:V,"ss",I:I,"1")</f>
        <v>8</v>
      </c>
      <c r="AO10" s="3">
        <f>COUNTIFS(V:V,"ss",I:I,"2")</f>
        <v>11</v>
      </c>
      <c r="AP10" s="3">
        <f>COUNTIFS(V:V,"ss",I:I,"3")</f>
        <v>2</v>
      </c>
      <c r="AQ10" s="3">
        <f>COUNTIFS(V:V,"ss",J:J,"1")</f>
        <v>10</v>
      </c>
      <c r="AR10" s="3">
        <f>COUNTIFS(V:V,"ss",J:J,"2")</f>
        <v>10</v>
      </c>
      <c r="AS10" s="3">
        <f>COUNTIFS(V:V,"ss",J:J,"3")</f>
        <v>1</v>
      </c>
      <c r="BC10" s="3">
        <f t="shared" si="0"/>
        <v>35263</v>
      </c>
      <c r="BD10" s="223" t="str">
        <f t="shared" si="1"/>
        <v>ASC1BT1</v>
      </c>
      <c r="BE10" s="217" t="str">
        <f t="shared" si="2"/>
        <v>MM7C2</v>
      </c>
      <c r="BF10" s="26" t="str">
        <f t="shared" si="3"/>
        <v>MLAC3</v>
      </c>
      <c r="BG10" s="26" t="str">
        <f t="shared" si="4"/>
        <v>MSCIC4</v>
      </c>
      <c r="BH10" s="26" t="str">
        <f t="shared" si="5"/>
        <v>MSPC5</v>
      </c>
      <c r="BI10" s="26" t="str">
        <f t="shared" si="6"/>
        <v>MHRAV</v>
      </c>
      <c r="BM10" s="8"/>
      <c r="BN10" s="8"/>
      <c r="BO10" s="71"/>
    </row>
    <row r="11" spans="1:68" x14ac:dyDescent="0.2">
      <c r="A11" s="255" t="s">
        <v>347</v>
      </c>
      <c r="B11" s="255" t="s">
        <v>348</v>
      </c>
      <c r="C11" s="271">
        <v>35372</v>
      </c>
      <c r="D11" s="256" t="s">
        <v>79</v>
      </c>
      <c r="E11" s="247">
        <v>7</v>
      </c>
      <c r="F11" s="256" t="s">
        <v>73</v>
      </c>
      <c r="G11" s="256"/>
      <c r="H11" s="256">
        <v>504</v>
      </c>
      <c r="I11" s="256">
        <v>1</v>
      </c>
      <c r="J11" s="256">
        <v>2</v>
      </c>
      <c r="K11" s="255" t="s">
        <v>47</v>
      </c>
      <c r="L11" s="317" t="s">
        <v>117</v>
      </c>
      <c r="M11" s="317" t="s">
        <v>94</v>
      </c>
      <c r="N11" s="24"/>
      <c r="O11" s="24"/>
      <c r="P11" s="255" t="s">
        <v>68</v>
      </c>
      <c r="Q11" s="255" t="s">
        <v>4</v>
      </c>
      <c r="R11" s="255"/>
      <c r="S11" s="88"/>
      <c r="T11" s="176" t="s">
        <v>50</v>
      </c>
      <c r="U11" s="176" t="s">
        <v>49</v>
      </c>
      <c r="V11" s="167" t="s">
        <v>110</v>
      </c>
      <c r="W11" s="167" t="s">
        <v>53</v>
      </c>
      <c r="X11" s="167" t="s">
        <v>51</v>
      </c>
      <c r="Y11" s="238" t="s">
        <v>88</v>
      </c>
      <c r="Z11" s="88" t="s">
        <v>55</v>
      </c>
      <c r="AA11" s="88"/>
      <c r="AB11" s="241"/>
      <c r="AD11" s="27"/>
      <c r="AF11" s="3" t="s">
        <v>100</v>
      </c>
      <c r="AG11" s="3">
        <f>COUNTIF(W:W,"SS")</f>
        <v>22</v>
      </c>
      <c r="AH11" s="3">
        <f>SUMPRODUCT((W:W="SS")*(D:D="m"))</f>
        <v>10</v>
      </c>
      <c r="AI11" s="3">
        <f>SUMPRODUCT((W:W="SS")*(D:D="f"))</f>
        <v>11</v>
      </c>
      <c r="AJ11" s="3">
        <f>SUMPRODUCT((W:W="SS")*(F:F="iep"))</f>
        <v>3</v>
      </c>
      <c r="AK11" s="3">
        <f>SUMPRODUCT((W:W="SS")*(F:F="504p"))</f>
        <v>3</v>
      </c>
      <c r="AL11" s="3">
        <f>COUNTIFS(W:W,"ss",E:E,"7")</f>
        <v>12</v>
      </c>
      <c r="AM11" s="3">
        <f>COUNTIFS(W:W,"SS",E:E,"8")</f>
        <v>10</v>
      </c>
      <c r="AN11" s="3">
        <f>COUNTIFS(W:W,"ss",I:I,"1")</f>
        <v>8</v>
      </c>
      <c r="AO11" s="3">
        <f>COUNTIFS(W:W,"ss",I:I,"2")</f>
        <v>9</v>
      </c>
      <c r="AP11" s="3">
        <f>COUNTIFS(W:W,"ss",I:I,"3")</f>
        <v>5</v>
      </c>
      <c r="AQ11" s="3">
        <f>COUNTIFS(W:W,"ss",J:J,"1")</f>
        <v>7</v>
      </c>
      <c r="AR11" s="3">
        <f>COUNTIFS(W:W,"ss",J:J,"2")</f>
        <v>10</v>
      </c>
      <c r="AS11" s="3">
        <f>COUNTIFS(W:W,"ss",J:J,"3")</f>
        <v>5</v>
      </c>
      <c r="BC11" s="3">
        <f t="shared" si="0"/>
        <v>39160</v>
      </c>
      <c r="BD11" s="223" t="str">
        <f t="shared" si="1"/>
        <v>MLAC1</v>
      </c>
      <c r="BE11" s="217" t="str">
        <f t="shared" si="2"/>
        <v>MM7C2</v>
      </c>
      <c r="BF11" s="26" t="str">
        <f t="shared" si="3"/>
        <v>MSSC3</v>
      </c>
      <c r="BG11" s="26" t="str">
        <f t="shared" si="4"/>
        <v>MSCIC4</v>
      </c>
      <c r="BH11" s="26" t="str">
        <f t="shared" si="5"/>
        <v>MSPC5</v>
      </c>
      <c r="BI11" s="26" t="str">
        <f t="shared" si="6"/>
        <v>MHRAV</v>
      </c>
    </row>
    <row r="12" spans="1:68" x14ac:dyDescent="0.2">
      <c r="A12" s="255" t="s">
        <v>349</v>
      </c>
      <c r="B12" s="255" t="s">
        <v>350</v>
      </c>
      <c r="C12" s="271">
        <v>37623</v>
      </c>
      <c r="D12" s="256" t="s">
        <v>79</v>
      </c>
      <c r="E12" s="24">
        <v>7</v>
      </c>
      <c r="F12" s="256"/>
      <c r="G12" s="256"/>
      <c r="H12" s="256"/>
      <c r="I12" s="256">
        <v>2</v>
      </c>
      <c r="J12" s="256">
        <v>2</v>
      </c>
      <c r="K12" s="255" t="s">
        <v>32</v>
      </c>
      <c r="L12" s="317" t="s">
        <v>59</v>
      </c>
      <c r="M12" s="317" t="s">
        <v>59</v>
      </c>
      <c r="N12" s="87"/>
      <c r="O12" s="87"/>
      <c r="P12" s="255" t="s">
        <v>60</v>
      </c>
      <c r="Q12" s="258" t="s">
        <v>4</v>
      </c>
      <c r="R12" s="255" t="s">
        <v>61</v>
      </c>
      <c r="S12" s="88"/>
      <c r="T12" s="176" t="s">
        <v>50</v>
      </c>
      <c r="U12" s="176" t="s">
        <v>49</v>
      </c>
      <c r="V12" s="167" t="s">
        <v>52</v>
      </c>
      <c r="W12" s="167" t="s">
        <v>51</v>
      </c>
      <c r="X12" s="167" t="s">
        <v>53</v>
      </c>
      <c r="Y12" s="238" t="s">
        <v>84</v>
      </c>
      <c r="Z12" s="88" t="s">
        <v>88</v>
      </c>
      <c r="AB12" s="241"/>
      <c r="AC12" s="94"/>
      <c r="AD12" s="27"/>
      <c r="AE12" s="5"/>
      <c r="AF12" s="3" t="s">
        <v>103</v>
      </c>
      <c r="AG12" s="3">
        <f>COUNTIF(X:X,"SS")</f>
        <v>25</v>
      </c>
      <c r="AH12" s="3">
        <f>SUMPRODUCT((X:X="SS")*(D:D="m"))</f>
        <v>12</v>
      </c>
      <c r="AI12" s="3">
        <f>SUMPRODUCT((X:X="SS")*(D:D="f"))</f>
        <v>13</v>
      </c>
      <c r="AJ12" s="3">
        <f>SUMPRODUCT((X:X="SS")*(F:F="iep"))</f>
        <v>4</v>
      </c>
      <c r="AK12" s="3">
        <f>SUMPRODUCT((X:X="SS")*(F:F="504p"))</f>
        <v>1</v>
      </c>
      <c r="AL12" s="3">
        <f>COUNTIFS(X:X,"ss",E:E,"7")</f>
        <v>10</v>
      </c>
      <c r="AM12" s="3">
        <f>COUNTIFS(X:X,"ss",E:E,"8")</f>
        <v>15</v>
      </c>
      <c r="AN12" s="3">
        <f>COUNTIFS(X:X,"ss",I:I,"1")</f>
        <v>11</v>
      </c>
      <c r="AO12" s="3">
        <f>COUNTIFS(X:X,"ss",I:I,"2")</f>
        <v>10</v>
      </c>
      <c r="AP12" s="3">
        <f>COUNTIFS(X:X,"ss",I:I,"3")</f>
        <v>4</v>
      </c>
      <c r="AQ12" s="3">
        <f>COUNTIFS(X:X,"ss",J:J,"1")</f>
        <v>9</v>
      </c>
      <c r="AR12" s="3">
        <f>COUNTIFS(X:X,"ss",J:J,"2")</f>
        <v>15</v>
      </c>
      <c r="AS12" s="3">
        <f>COUNTIFS(X:X,"ss",J:J,"3")</f>
        <v>1</v>
      </c>
      <c r="BC12" s="3">
        <f t="shared" si="0"/>
        <v>35383</v>
      </c>
      <c r="BD12" s="223" t="str">
        <f t="shared" si="1"/>
        <v>MLAC1</v>
      </c>
      <c r="BE12" s="217" t="str">
        <f t="shared" si="2"/>
        <v>MM7C2</v>
      </c>
      <c r="BF12" s="26" t="str">
        <f t="shared" si="3"/>
        <v>MSPC3</v>
      </c>
      <c r="BG12" s="26" t="str">
        <f t="shared" si="4"/>
        <v>MSSC4</v>
      </c>
      <c r="BH12" s="26" t="str">
        <f t="shared" si="5"/>
        <v>MSCIC5</v>
      </c>
      <c r="BI12" s="26" t="str">
        <f t="shared" si="6"/>
        <v>MHRTH</v>
      </c>
    </row>
    <row r="13" spans="1:68" x14ac:dyDescent="0.2">
      <c r="A13" s="325" t="s">
        <v>357</v>
      </c>
      <c r="B13" s="325" t="s">
        <v>358</v>
      </c>
      <c r="C13" s="326">
        <v>36379</v>
      </c>
      <c r="D13" s="327" t="s">
        <v>79</v>
      </c>
      <c r="E13" s="383">
        <v>7</v>
      </c>
      <c r="F13" s="327"/>
      <c r="G13" s="327"/>
      <c r="H13" s="327"/>
      <c r="I13" s="327">
        <v>1</v>
      </c>
      <c r="J13" s="327">
        <v>2</v>
      </c>
      <c r="K13" s="325" t="s">
        <v>47</v>
      </c>
      <c r="L13" s="369" t="s">
        <v>106</v>
      </c>
      <c r="M13" s="369" t="s">
        <v>94</v>
      </c>
      <c r="N13" s="327"/>
      <c r="O13" s="327"/>
      <c r="P13" s="325" t="s">
        <v>68</v>
      </c>
      <c r="Q13" s="325" t="s">
        <v>4</v>
      </c>
      <c r="R13" s="325"/>
      <c r="S13" s="327"/>
      <c r="T13" s="176" t="s">
        <v>50</v>
      </c>
      <c r="U13" s="176" t="s">
        <v>49</v>
      </c>
      <c r="V13" s="167" t="s">
        <v>51</v>
      </c>
      <c r="W13" s="167" t="s">
        <v>53</v>
      </c>
      <c r="X13" s="167" t="s">
        <v>52</v>
      </c>
      <c r="Y13" s="238" t="s">
        <v>95</v>
      </c>
      <c r="Z13" s="88" t="s">
        <v>55</v>
      </c>
      <c r="AA13" s="241"/>
      <c r="AB13" s="241"/>
      <c r="AD13" s="27"/>
      <c r="AG13" s="3">
        <f>SUM(AG8:AG12)</f>
        <v>113</v>
      </c>
      <c r="BC13" s="3">
        <f t="shared" si="0"/>
        <v>38398</v>
      </c>
      <c r="BD13" s="223" t="str">
        <f t="shared" si="1"/>
        <v>MLAC1</v>
      </c>
      <c r="BE13" s="217" t="str">
        <f t="shared" si="2"/>
        <v>MM7C2</v>
      </c>
      <c r="BF13" s="26" t="str">
        <f t="shared" si="3"/>
        <v>MSSC3</v>
      </c>
      <c r="BG13" s="26" t="str">
        <f t="shared" si="4"/>
        <v>MSPC4</v>
      </c>
      <c r="BH13" s="26" t="str">
        <f t="shared" si="5"/>
        <v>MSCIC5</v>
      </c>
      <c r="BI13" s="26" t="str">
        <f t="shared" si="6"/>
        <v>MHRTH</v>
      </c>
      <c r="BN13" s="8"/>
      <c r="BO13" s="71"/>
    </row>
    <row r="14" spans="1:68" x14ac:dyDescent="0.2">
      <c r="A14" s="343" t="s">
        <v>77</v>
      </c>
      <c r="B14" s="343" t="s">
        <v>82</v>
      </c>
      <c r="C14" s="343">
        <v>35371</v>
      </c>
      <c r="D14" s="346" t="s">
        <v>79</v>
      </c>
      <c r="E14" s="346">
        <v>7</v>
      </c>
      <c r="F14" s="346" t="s">
        <v>73</v>
      </c>
      <c r="G14" s="346"/>
      <c r="H14" s="346">
        <v>504</v>
      </c>
      <c r="I14" s="346">
        <v>2</v>
      </c>
      <c r="J14" s="346">
        <v>1</v>
      </c>
      <c r="K14" s="344" t="s">
        <v>32</v>
      </c>
      <c r="T14" s="176" t="s">
        <v>52</v>
      </c>
      <c r="U14" s="176" t="s">
        <v>49</v>
      </c>
      <c r="V14" s="167" t="s">
        <v>51</v>
      </c>
      <c r="W14" s="167" t="s">
        <v>53</v>
      </c>
      <c r="X14" s="167" t="s">
        <v>50</v>
      </c>
      <c r="Y14" s="238" t="s">
        <v>83</v>
      </c>
      <c r="Z14" s="357" t="s">
        <v>84</v>
      </c>
      <c r="AD14" s="27"/>
      <c r="AE14" s="169" t="s">
        <v>49</v>
      </c>
      <c r="AF14" s="169" t="s">
        <v>111</v>
      </c>
      <c r="AG14" s="169">
        <f>COUNTIF(T:T,"IM7")</f>
        <v>18</v>
      </c>
      <c r="AH14" s="169">
        <f t="array" ref="AH14">SUMPRODUCT((T:T="IM7")*(D:D="m"))</f>
        <v>9</v>
      </c>
      <c r="AI14" s="169">
        <f t="array" ref="AI14">SUMPRODUCT((T:T="IM7")*(D:D="f"))</f>
        <v>9</v>
      </c>
      <c r="AJ14" s="169">
        <f t="array" ref="AJ14">SUMPRODUCT((T:T="IM7")*(F:F="iep"))</f>
        <v>2</v>
      </c>
      <c r="AK14" s="169">
        <f t="array" ref="AK14">SUMPRODUCT((T:T="IM7")*(F:F="504p"))</f>
        <v>1</v>
      </c>
      <c r="AL14" s="169">
        <f>COUNTIFS(T:T,"IM7",E:E,"7")</f>
        <v>18</v>
      </c>
      <c r="AM14" s="169">
        <f>COUNTIFS(T:T,"IM7",E:E,"8")</f>
        <v>0</v>
      </c>
      <c r="AN14" s="169">
        <f>COUNTIFS(T:T,"IM7",I:I,"1")</f>
        <v>8</v>
      </c>
      <c r="AO14" s="169">
        <f>COUNTIFS(T:T,"IM7",I:I,"2")</f>
        <v>7</v>
      </c>
      <c r="AP14" s="169">
        <f>COUNTIFS(T:T,"IM7",I:I,"3")</f>
        <v>3</v>
      </c>
      <c r="AQ14" s="169">
        <f>COUNTIFS(T:T,"IM7",J:J,"1")</f>
        <v>9</v>
      </c>
      <c r="AR14" s="169">
        <f>COUNTIFS(T:T,"IM7",J:J,"2")</f>
        <v>7</v>
      </c>
      <c r="AS14" s="169">
        <f>COUNTIFS(T:T,"IM7",J:J,"3")</f>
        <v>2</v>
      </c>
      <c r="AT14" s="5"/>
      <c r="AY14" s="1"/>
      <c r="AZ14" s="1"/>
      <c r="BA14" s="65"/>
      <c r="BB14" s="74"/>
      <c r="BC14" s="3">
        <f t="shared" si="0"/>
        <v>38189</v>
      </c>
      <c r="BD14" s="223" t="str">
        <f t="shared" si="1"/>
        <v>MLAC1</v>
      </c>
      <c r="BE14" s="217" t="str">
        <f t="shared" si="2"/>
        <v>MM7C2</v>
      </c>
      <c r="BF14" s="26" t="str">
        <f t="shared" si="3"/>
        <v>MSSC3</v>
      </c>
      <c r="BG14" s="26" t="str">
        <f t="shared" si="4"/>
        <v>MSCIC4</v>
      </c>
      <c r="BH14" s="26" t="b">
        <f t="shared" si="5"/>
        <v>0</v>
      </c>
      <c r="BI14" s="26" t="str">
        <f t="shared" si="6"/>
        <v>MHRJG</v>
      </c>
    </row>
    <row r="15" spans="1:68" s="5" customFormat="1" x14ac:dyDescent="0.2">
      <c r="A15" s="255" t="s">
        <v>215</v>
      </c>
      <c r="B15" s="255" t="s">
        <v>216</v>
      </c>
      <c r="C15" s="271">
        <v>35394</v>
      </c>
      <c r="D15" s="256" t="s">
        <v>79</v>
      </c>
      <c r="E15" s="24">
        <v>7</v>
      </c>
      <c r="F15" s="256"/>
      <c r="G15" s="256"/>
      <c r="H15" s="256"/>
      <c r="I15" s="256">
        <v>2</v>
      </c>
      <c r="J15" s="256">
        <v>1</v>
      </c>
      <c r="K15" s="255" t="s">
        <v>32</v>
      </c>
      <c r="L15" s="317" t="s">
        <v>94</v>
      </c>
      <c r="M15" s="317" t="s">
        <v>48</v>
      </c>
      <c r="N15" s="24"/>
      <c r="O15" s="24"/>
      <c r="P15" s="255" t="s">
        <v>4</v>
      </c>
      <c r="Q15" s="258" t="s">
        <v>4</v>
      </c>
      <c r="R15" s="255"/>
      <c r="S15" s="88"/>
      <c r="T15" s="176" t="s">
        <v>52</v>
      </c>
      <c r="U15" s="176" t="s">
        <v>49</v>
      </c>
      <c r="V15" s="167" t="s">
        <v>51</v>
      </c>
      <c r="W15" s="167" t="s">
        <v>50</v>
      </c>
      <c r="X15" s="167" t="s">
        <v>53</v>
      </c>
      <c r="Y15" s="238" t="s">
        <v>54</v>
      </c>
      <c r="Z15" s="88" t="s">
        <v>95</v>
      </c>
      <c r="AA15" s="87"/>
      <c r="AB15" s="241"/>
      <c r="AC15" s="88"/>
      <c r="AD15" s="27"/>
      <c r="AE15" s="169" t="s">
        <v>49</v>
      </c>
      <c r="AF15" s="169" t="s">
        <v>114</v>
      </c>
      <c r="AG15" s="169">
        <f>COUNTIF(U:U,"IM7")</f>
        <v>20</v>
      </c>
      <c r="AH15" s="169" cm="1">
        <f t="array" ref="AH15">SUMPRODUCT((U:U="IM7")*(D:D="m"))</f>
        <v>9</v>
      </c>
      <c r="AI15" s="169" cm="1">
        <f t="array" ref="AI15">SUMPRODUCT((U:U="IM7")*(D:D="f"))</f>
        <v>10</v>
      </c>
      <c r="AJ15" s="169" cm="1">
        <f t="array" ref="AJ15">SUMPRODUCT((U:U="IM7")*(F:F="iep"))</f>
        <v>1</v>
      </c>
      <c r="AK15" s="169" cm="1">
        <f t="array" ref="AK15">SUMPRODUCT((U:U="IM7")*(F:F="504p"))</f>
        <v>3</v>
      </c>
      <c r="AL15" s="169">
        <f>COUNTIFS(U:U,"IM7",E:E,"7")</f>
        <v>20</v>
      </c>
      <c r="AM15" s="169">
        <f>COUNTIFS(U:U,"IM7",E:E,"8")</f>
        <v>0</v>
      </c>
      <c r="AN15" s="169">
        <f>COUNTIFS(U:U,"IM7",I:I,"1")</f>
        <v>6</v>
      </c>
      <c r="AO15" s="169">
        <f>COUNTIFS(U:U,"IM7",I:I,"2")</f>
        <v>11</v>
      </c>
      <c r="AP15" s="169">
        <f>COUNTIFS(U:U,"IM7",I:I,"3")</f>
        <v>3</v>
      </c>
      <c r="AQ15" s="169">
        <f>COUNTIFS(U:U,"IM7",J:J,"1")</f>
        <v>10</v>
      </c>
      <c r="AR15" s="169">
        <f>COUNTIFS(U:U,"IM7",J:J,"2")</f>
        <v>8</v>
      </c>
      <c r="AS15" s="169">
        <f>COUNTIFS(U:U,"IM7",J:J,"3")</f>
        <v>2</v>
      </c>
      <c r="AT15" s="3"/>
      <c r="AY15" s="3"/>
      <c r="AZ15" s="3"/>
      <c r="BA15" s="66"/>
      <c r="BB15" s="75"/>
      <c r="BC15" s="3">
        <f t="shared" si="0"/>
        <v>35372</v>
      </c>
      <c r="BD15" s="223" t="str">
        <f t="shared" si="1"/>
        <v>MLAC1</v>
      </c>
      <c r="BE15" s="217" t="str">
        <f t="shared" si="2"/>
        <v>MM7C2</v>
      </c>
      <c r="BF15" s="26" t="str">
        <f t="shared" si="3"/>
        <v>ASC1GT1</v>
      </c>
      <c r="BG15" s="26" t="str">
        <f t="shared" si="4"/>
        <v>MSPC4</v>
      </c>
      <c r="BH15" s="26" t="str">
        <f t="shared" si="5"/>
        <v>MSSC5</v>
      </c>
      <c r="BI15" s="26" t="str">
        <f t="shared" si="6"/>
        <v>MHRKP</v>
      </c>
      <c r="BJ15" s="36"/>
      <c r="BK15" s="36"/>
      <c r="BL15" s="36"/>
      <c r="BM15" s="4"/>
      <c r="BN15" s="8"/>
      <c r="BO15" s="71"/>
      <c r="BP15" s="80"/>
    </row>
    <row r="16" spans="1:68" x14ac:dyDescent="0.2">
      <c r="A16" s="343" t="s">
        <v>232</v>
      </c>
      <c r="B16" s="343" t="s">
        <v>152</v>
      </c>
      <c r="C16" s="343">
        <v>35397</v>
      </c>
      <c r="D16" s="346" t="s">
        <v>79</v>
      </c>
      <c r="E16" s="346">
        <v>7</v>
      </c>
      <c r="F16" s="346" t="s">
        <v>64</v>
      </c>
      <c r="G16" s="346" t="s">
        <v>64</v>
      </c>
      <c r="H16" s="346" t="s">
        <v>64</v>
      </c>
      <c r="I16" s="346">
        <v>2</v>
      </c>
      <c r="J16" s="346">
        <v>2</v>
      </c>
      <c r="K16" s="344" t="s">
        <v>32</v>
      </c>
      <c r="L16" s="38"/>
      <c r="M16" s="38"/>
      <c r="N16" s="2"/>
      <c r="O16" s="2"/>
      <c r="P16" s="195"/>
      <c r="Q16" s="195"/>
      <c r="R16" s="195"/>
      <c r="S16" s="382"/>
      <c r="T16" s="176" t="s">
        <v>52</v>
      </c>
      <c r="U16" s="176" t="s">
        <v>49</v>
      </c>
      <c r="V16" s="167" t="s">
        <v>53</v>
      </c>
      <c r="W16" s="167" t="s">
        <v>50</v>
      </c>
      <c r="X16" s="167" t="s">
        <v>51</v>
      </c>
      <c r="Y16" s="238" t="s">
        <v>83</v>
      </c>
      <c r="Z16" s="357" t="s">
        <v>54</v>
      </c>
      <c r="AD16" s="28"/>
      <c r="AE16" s="93" t="s">
        <v>81</v>
      </c>
      <c r="AF16" s="93" t="s">
        <v>118</v>
      </c>
      <c r="AG16" s="93">
        <f>COUNTIF(V:V,"IM8")</f>
        <v>26</v>
      </c>
      <c r="AH16" s="93">
        <f t="array" ref="AH16">SUMPRODUCT((V:V="IM8")*(D:D="m"))</f>
        <v>13</v>
      </c>
      <c r="AI16" s="93">
        <f t="array" ref="AI16">SUMPRODUCT((V:V="IM8")*(D:D="f"))</f>
        <v>11</v>
      </c>
      <c r="AJ16" s="93">
        <f t="array" ref="AJ16">SUMPRODUCT((V:V="IM8")*(F:F="iep"))</f>
        <v>3</v>
      </c>
      <c r="AK16" s="93">
        <f t="array" ref="AK16">SUMPRODUCT((V:V="IM8")*(F:F="504p"))</f>
        <v>2</v>
      </c>
      <c r="AL16" s="93">
        <f>COUNTIFS(V:V,"IM8",E:E,"7")</f>
        <v>0</v>
      </c>
      <c r="AM16" s="93">
        <f>COUNTIFS(V:V,"IM8",E:E,"8")</f>
        <v>26</v>
      </c>
      <c r="AN16" s="93">
        <f>COUNTIFS(V:V,"IM8",I:I,"1")</f>
        <v>7</v>
      </c>
      <c r="AO16" s="93">
        <f>COUNTIFS(V:V,"IM8",I:I,"2")</f>
        <v>13</v>
      </c>
      <c r="AP16" s="93">
        <f>COUNTIFS(V:V,"IM8",I:I,"3")</f>
        <v>6</v>
      </c>
      <c r="AQ16" s="93">
        <f>COUNTIFS(V:V,"IM8",J:J,"1")</f>
        <v>8</v>
      </c>
      <c r="AR16" s="93">
        <f>COUNTIFS(V:V,"IM8",J:J,"2")</f>
        <v>13</v>
      </c>
      <c r="AS16" s="93">
        <f>COUNTIFS(V:V,"IM8",J:J,"3")</f>
        <v>5</v>
      </c>
      <c r="AY16" s="5"/>
      <c r="AZ16" s="5"/>
      <c r="BA16" s="67"/>
      <c r="BB16" s="76"/>
      <c r="BC16" s="3">
        <f t="shared" si="0"/>
        <v>37623</v>
      </c>
      <c r="BD16" s="223" t="str">
        <f t="shared" si="1"/>
        <v>MLAC1</v>
      </c>
      <c r="BE16" s="217" t="str">
        <f t="shared" si="2"/>
        <v>MM7C2</v>
      </c>
      <c r="BF16" s="26" t="str">
        <f t="shared" si="3"/>
        <v>MSCIC3</v>
      </c>
      <c r="BG16" s="26" t="str">
        <f t="shared" si="4"/>
        <v>MSSC4</v>
      </c>
      <c r="BH16" s="26" t="str">
        <f t="shared" si="5"/>
        <v>MSPC5</v>
      </c>
      <c r="BI16" s="26" t="str">
        <f t="shared" si="6"/>
        <v>MHRTH</v>
      </c>
      <c r="BN16" s="8"/>
      <c r="BO16" s="71"/>
    </row>
    <row r="17" spans="1:67" x14ac:dyDescent="0.2">
      <c r="A17" s="255" t="s">
        <v>309</v>
      </c>
      <c r="B17" s="255" t="s">
        <v>198</v>
      </c>
      <c r="C17" s="271">
        <v>35440</v>
      </c>
      <c r="D17" s="256" t="s">
        <v>72</v>
      </c>
      <c r="E17" s="24">
        <v>7</v>
      </c>
      <c r="F17" s="256"/>
      <c r="G17" s="256"/>
      <c r="H17" s="256"/>
      <c r="I17" s="256">
        <v>1</v>
      </c>
      <c r="J17" s="256">
        <v>2</v>
      </c>
      <c r="K17" s="255" t="s">
        <v>32</v>
      </c>
      <c r="L17" s="317" t="s">
        <v>92</v>
      </c>
      <c r="M17" s="317" t="s">
        <v>92</v>
      </c>
      <c r="N17" s="24"/>
      <c r="O17" s="24"/>
      <c r="P17" s="255"/>
      <c r="Q17" s="258"/>
      <c r="R17" s="255"/>
      <c r="S17" s="88"/>
      <c r="T17" s="176" t="s">
        <v>52</v>
      </c>
      <c r="U17" s="176" t="s">
        <v>49</v>
      </c>
      <c r="V17" s="167" t="s">
        <v>51</v>
      </c>
      <c r="W17" s="167" t="s">
        <v>50</v>
      </c>
      <c r="X17" s="167" t="s">
        <v>53</v>
      </c>
      <c r="Y17" s="238" t="s">
        <v>54</v>
      </c>
      <c r="Z17" s="88" t="s">
        <v>55</v>
      </c>
      <c r="AA17" s="241"/>
      <c r="AB17" s="241"/>
      <c r="AD17" s="27"/>
      <c r="AE17" s="93" t="s">
        <v>81</v>
      </c>
      <c r="AF17" s="93" t="s">
        <v>121</v>
      </c>
      <c r="AG17" s="93">
        <f>COUNTIF(W:W,"IM8")</f>
        <v>28</v>
      </c>
      <c r="AH17" s="93" cm="1">
        <f t="array" ref="AH17">SUMPRODUCT((W:W="IM8")*(D:D="m"))</f>
        <v>15</v>
      </c>
      <c r="AI17" s="93" cm="1">
        <f t="array" ref="AI17">SUMPRODUCT((W:W="IM8")*(D:D="f"))</f>
        <v>12</v>
      </c>
      <c r="AJ17" s="93" cm="1">
        <f t="array" ref="AJ17">SUMPRODUCT((W:W="IM8")*(F:F="iep"))</f>
        <v>5</v>
      </c>
      <c r="AK17" s="93" cm="1">
        <f t="array" ref="AK17">SUMPRODUCT((W:W="IM8")*(F:F="504p"))</f>
        <v>4</v>
      </c>
      <c r="AL17" s="93">
        <f>COUNTIFS(W:W,"IM8",E:E,"7")</f>
        <v>1</v>
      </c>
      <c r="AM17" s="93">
        <f>COUNTIFS(W:W,"IM8",E:E,"8")</f>
        <v>27</v>
      </c>
      <c r="AN17" s="93">
        <f>COUNTIFS(W:W,"IM8",I:I,"1")</f>
        <v>8</v>
      </c>
      <c r="AO17" s="93">
        <f>COUNTIFS(W:W,"IM8",I:I,"2")</f>
        <v>17</v>
      </c>
      <c r="AP17" s="93">
        <f>COUNTIFS(W:W,"IM8",I:I,"3")</f>
        <v>3</v>
      </c>
      <c r="AQ17" s="93">
        <f>COUNTIFS(W:W,"IM8",J:J,"1")</f>
        <v>7</v>
      </c>
      <c r="AR17" s="93">
        <f>COUNTIFS(W:W,"IM8",J:J,"2")</f>
        <v>18</v>
      </c>
      <c r="AS17" s="93">
        <f>COUNTIFS(W:W,"IM8",J:J,"3")</f>
        <v>3</v>
      </c>
      <c r="BC17" s="3">
        <f t="shared" si="0"/>
        <v>36379</v>
      </c>
      <c r="BD17" s="223" t="str">
        <f t="shared" si="1"/>
        <v>MLAC1</v>
      </c>
      <c r="BE17" s="217" t="str">
        <f t="shared" si="2"/>
        <v>MM7C2</v>
      </c>
      <c r="BF17" s="26" t="str">
        <f t="shared" si="3"/>
        <v>MSSC3</v>
      </c>
      <c r="BG17" s="26" t="str">
        <f t="shared" si="4"/>
        <v>MSPC4</v>
      </c>
      <c r="BH17" s="26" t="str">
        <f t="shared" si="5"/>
        <v>MSCIC5</v>
      </c>
      <c r="BI17" s="26" t="str">
        <f t="shared" si="6"/>
        <v>MHRJG</v>
      </c>
    </row>
    <row r="18" spans="1:67" x14ac:dyDescent="0.2">
      <c r="A18" s="255" t="s">
        <v>343</v>
      </c>
      <c r="B18" s="255" t="s">
        <v>152</v>
      </c>
      <c r="C18" s="271">
        <v>35411</v>
      </c>
      <c r="D18" s="256" t="s">
        <v>79</v>
      </c>
      <c r="E18" s="24">
        <v>7</v>
      </c>
      <c r="F18" s="256"/>
      <c r="G18" s="256"/>
      <c r="H18" s="256"/>
      <c r="I18" s="266">
        <v>3</v>
      </c>
      <c r="J18" s="256">
        <v>1</v>
      </c>
      <c r="K18" s="255" t="s">
        <v>32</v>
      </c>
      <c r="L18" s="317" t="s">
        <v>48</v>
      </c>
      <c r="M18" s="317" t="s">
        <v>59</v>
      </c>
      <c r="N18" s="2"/>
      <c r="O18" s="2"/>
      <c r="P18" s="258" t="s">
        <v>4</v>
      </c>
      <c r="Q18" s="258" t="s">
        <v>60</v>
      </c>
      <c r="R18" s="258"/>
      <c r="S18" s="234"/>
      <c r="T18" s="176" t="s">
        <v>52</v>
      </c>
      <c r="U18" s="176" t="s">
        <v>49</v>
      </c>
      <c r="V18" s="167" t="s">
        <v>53</v>
      </c>
      <c r="W18" s="167" t="s">
        <v>50</v>
      </c>
      <c r="X18" s="167" t="s">
        <v>51</v>
      </c>
      <c r="Y18" s="238" t="s">
        <v>88</v>
      </c>
      <c r="Z18" s="88" t="s">
        <v>84</v>
      </c>
      <c r="AB18" s="241"/>
      <c r="AD18" s="27"/>
      <c r="AE18" s="93" t="s">
        <v>49</v>
      </c>
      <c r="AF18" s="93" t="s">
        <v>126</v>
      </c>
      <c r="AG18" s="93">
        <f>COUNTIF(X:X,"IM7")</f>
        <v>21</v>
      </c>
      <c r="AH18" s="93" cm="1">
        <f t="array" ref="AH18">SUMPRODUCT((X:X="IM7")*(D:D="m"))</f>
        <v>9</v>
      </c>
      <c r="AI18" s="93" cm="1">
        <f t="array" ref="AI18">SUMPRODUCT((X:X="IM7")*(D:D="f"))</f>
        <v>12</v>
      </c>
      <c r="AJ18" s="93" cm="1">
        <f t="array" ref="AJ18">SUMPRODUCT((X:X="IM7")*(F:F="iep"))</f>
        <v>1</v>
      </c>
      <c r="AK18" s="93" cm="1">
        <f t="array" ref="AK18">SUMPRODUCT((X:X="IM7")*(F:F="504p"))</f>
        <v>3</v>
      </c>
      <c r="AL18" s="93">
        <f>COUNTIFS(X:X,"IM7",E:E,"7")</f>
        <v>21</v>
      </c>
      <c r="AM18" s="93">
        <f>COUNTIFS(X:X,"IM7",E:E,"8")</f>
        <v>0</v>
      </c>
      <c r="AN18" s="93">
        <f>COUNTIFS(X:X,"IM7",I:I,"1")</f>
        <v>8</v>
      </c>
      <c r="AO18" s="93">
        <f>COUNTIFS(X:X,"IM7",I:I,"2")</f>
        <v>10</v>
      </c>
      <c r="AP18" s="93">
        <f>COUNTIFS(X:X,"IM7",I:I,"3")</f>
        <v>3</v>
      </c>
      <c r="AQ18" s="93">
        <f>COUNTIFS(X:X,"IM7",J:J,"1")</f>
        <v>8</v>
      </c>
      <c r="AR18" s="93">
        <f>COUNTIFS(X:X,"IM7",J:J,"2")</f>
        <v>10</v>
      </c>
      <c r="AS18" s="93">
        <f>COUNTIFS(X:X,"IM7",J:J,"3")</f>
        <v>3</v>
      </c>
      <c r="BC18" s="3">
        <f t="shared" si="0"/>
        <v>35371</v>
      </c>
      <c r="BD18" s="223" t="str">
        <f t="shared" si="1"/>
        <v>MSCIC1</v>
      </c>
      <c r="BE18" s="217" t="str">
        <f t="shared" si="2"/>
        <v>MM7C2</v>
      </c>
      <c r="BF18" s="26" t="str">
        <f t="shared" si="3"/>
        <v>MSSC3</v>
      </c>
      <c r="BG18" s="26" t="str">
        <f t="shared" si="4"/>
        <v>MSPC4</v>
      </c>
      <c r="BH18" s="26" t="str">
        <f t="shared" si="5"/>
        <v>MLAC5</v>
      </c>
      <c r="BI18" s="26" t="str">
        <f t="shared" si="6"/>
        <v>MHRWB</v>
      </c>
    </row>
    <row r="19" spans="1:67" x14ac:dyDescent="0.2">
      <c r="A19" s="255" t="s">
        <v>382</v>
      </c>
      <c r="B19" s="255" t="s">
        <v>383</v>
      </c>
      <c r="C19" s="271">
        <v>35357</v>
      </c>
      <c r="D19" s="256" t="s">
        <v>72</v>
      </c>
      <c r="E19" s="24">
        <v>7</v>
      </c>
      <c r="F19" s="256"/>
      <c r="G19" s="256" t="s">
        <v>206</v>
      </c>
      <c r="H19" s="256"/>
      <c r="I19" s="256">
        <v>2</v>
      </c>
      <c r="J19" s="256">
        <v>2</v>
      </c>
      <c r="K19" s="255" t="s">
        <v>47</v>
      </c>
      <c r="L19" s="317" t="s">
        <v>94</v>
      </c>
      <c r="M19" s="317" t="s">
        <v>48</v>
      </c>
      <c r="N19" s="24"/>
      <c r="O19" s="24"/>
      <c r="P19" s="255" t="s">
        <v>4</v>
      </c>
      <c r="Q19" s="255" t="s">
        <v>4</v>
      </c>
      <c r="R19" s="255"/>
      <c r="S19" s="88"/>
      <c r="T19" s="176" t="s">
        <v>52</v>
      </c>
      <c r="U19" s="176" t="s">
        <v>49</v>
      </c>
      <c r="V19" s="167" t="s">
        <v>53</v>
      </c>
      <c r="W19" s="167" t="s">
        <v>50</v>
      </c>
      <c r="X19" s="167" t="s">
        <v>51</v>
      </c>
      <c r="Y19" s="238" t="s">
        <v>83</v>
      </c>
      <c r="Z19" s="88" t="s">
        <v>55</v>
      </c>
      <c r="AD19" s="27"/>
      <c r="AG19" s="3">
        <f>SUM(AG14:AG18)</f>
        <v>113</v>
      </c>
      <c r="BC19" s="3">
        <f t="shared" si="0"/>
        <v>35394</v>
      </c>
      <c r="BD19" s="223" t="str">
        <f t="shared" si="1"/>
        <v>MSCIC1</v>
      </c>
      <c r="BE19" s="217" t="str">
        <f t="shared" si="2"/>
        <v>MM7C2</v>
      </c>
      <c r="BF19" s="26" t="str">
        <f t="shared" si="3"/>
        <v>MSSC3</v>
      </c>
      <c r="BG19" s="26" t="str">
        <f t="shared" si="4"/>
        <v>MLAC4</v>
      </c>
      <c r="BH19" s="26" t="str">
        <f t="shared" si="5"/>
        <v>MSPC5</v>
      </c>
      <c r="BI19" s="26" t="str">
        <f t="shared" si="6"/>
        <v>MHRAV</v>
      </c>
    </row>
    <row r="20" spans="1:67" x14ac:dyDescent="0.2">
      <c r="A20" s="255" t="s">
        <v>355</v>
      </c>
      <c r="B20" s="255" t="s">
        <v>356</v>
      </c>
      <c r="C20" s="271">
        <v>35533</v>
      </c>
      <c r="D20" s="256" t="s">
        <v>72</v>
      </c>
      <c r="E20" s="24">
        <v>7</v>
      </c>
      <c r="F20" s="256"/>
      <c r="G20" s="256"/>
      <c r="H20" s="256"/>
      <c r="I20" s="256">
        <v>3</v>
      </c>
      <c r="J20" s="256">
        <v>3</v>
      </c>
      <c r="K20" s="255" t="s">
        <v>32</v>
      </c>
      <c r="L20" s="317" t="s">
        <v>59</v>
      </c>
      <c r="M20" s="317" t="s">
        <v>67</v>
      </c>
      <c r="N20" s="24"/>
      <c r="O20" s="24"/>
      <c r="P20" s="255" t="s">
        <v>60</v>
      </c>
      <c r="Q20" s="258" t="s">
        <v>60</v>
      </c>
      <c r="R20" s="255"/>
      <c r="S20" s="176" t="s">
        <v>1494</v>
      </c>
      <c r="T20" s="176" t="s">
        <v>1494</v>
      </c>
      <c r="U20" s="176" t="s">
        <v>49</v>
      </c>
      <c r="V20" s="167" t="s">
        <v>50</v>
      </c>
      <c r="W20" s="167" t="s">
        <v>51</v>
      </c>
      <c r="X20" s="167" t="s">
        <v>52</v>
      </c>
      <c r="Y20" s="238" t="s">
        <v>54</v>
      </c>
      <c r="Z20" s="88" t="s">
        <v>83</v>
      </c>
      <c r="AA20" s="241"/>
      <c r="AB20" s="241"/>
      <c r="AD20" s="27"/>
      <c r="AE20" s="5"/>
      <c r="AF20" s="7"/>
      <c r="BC20" s="3">
        <f t="shared" si="0"/>
        <v>35397</v>
      </c>
      <c r="BD20" s="223" t="str">
        <f t="shared" si="1"/>
        <v>MSCIC1</v>
      </c>
      <c r="BE20" s="217" t="str">
        <f t="shared" si="2"/>
        <v>MM7C2</v>
      </c>
      <c r="BF20" s="26" t="str">
        <f t="shared" si="3"/>
        <v>MSPC3</v>
      </c>
      <c r="BG20" s="26" t="str">
        <f t="shared" si="4"/>
        <v>MLAC4</v>
      </c>
      <c r="BH20" s="26" t="str">
        <f t="shared" si="5"/>
        <v>MSSC5</v>
      </c>
      <c r="BI20" s="26" t="str">
        <f t="shared" si="6"/>
        <v>MHRWB</v>
      </c>
    </row>
    <row r="21" spans="1:67" x14ac:dyDescent="0.2">
      <c r="A21" s="343" t="s">
        <v>399</v>
      </c>
      <c r="B21" s="343" t="s">
        <v>313</v>
      </c>
      <c r="C21" s="343">
        <v>39757</v>
      </c>
      <c r="D21" s="346" t="s">
        <v>72</v>
      </c>
      <c r="E21" s="346">
        <v>7</v>
      </c>
      <c r="F21" s="346" t="s">
        <v>64</v>
      </c>
      <c r="G21" s="346" t="s">
        <v>64</v>
      </c>
      <c r="H21" s="346"/>
      <c r="I21" s="346">
        <v>2</v>
      </c>
      <c r="J21" s="346">
        <v>1</v>
      </c>
      <c r="K21" s="344" t="s">
        <v>47</v>
      </c>
      <c r="S21" s="176" t="s">
        <v>1494</v>
      </c>
      <c r="T21" s="176" t="s">
        <v>1494</v>
      </c>
      <c r="U21" s="176" t="s">
        <v>49</v>
      </c>
      <c r="V21" s="167" t="s">
        <v>51</v>
      </c>
      <c r="W21" s="167" t="s">
        <v>50</v>
      </c>
      <c r="X21" s="167" t="s">
        <v>52</v>
      </c>
      <c r="Y21" s="240" t="s">
        <v>95</v>
      </c>
      <c r="Z21" s="88" t="s">
        <v>55</v>
      </c>
      <c r="AD21" s="27"/>
      <c r="AV21" s="19" t="s">
        <v>134</v>
      </c>
      <c r="AW21" s="17">
        <v>28</v>
      </c>
      <c r="AX21" s="17">
        <v>22</v>
      </c>
      <c r="BC21" s="3">
        <f t="shared" si="0"/>
        <v>35440</v>
      </c>
      <c r="BD21" s="223" t="str">
        <f t="shared" si="1"/>
        <v>MSCIC1</v>
      </c>
      <c r="BE21" s="217" t="str">
        <f t="shared" si="2"/>
        <v>MM7C2</v>
      </c>
      <c r="BF21" s="26" t="str">
        <f t="shared" si="3"/>
        <v>MSSC3</v>
      </c>
      <c r="BG21" s="26" t="str">
        <f t="shared" si="4"/>
        <v>MLAC4</v>
      </c>
      <c r="BH21" s="26" t="str">
        <f t="shared" si="5"/>
        <v>MSPC5</v>
      </c>
      <c r="BI21" s="26" t="str">
        <f t="shared" si="6"/>
        <v>MHRAV</v>
      </c>
    </row>
    <row r="22" spans="1:67" x14ac:dyDescent="0.2">
      <c r="A22" s="255" t="s">
        <v>204</v>
      </c>
      <c r="B22" s="255" t="s">
        <v>205</v>
      </c>
      <c r="C22" s="271">
        <v>35392</v>
      </c>
      <c r="D22" s="256" t="s">
        <v>72</v>
      </c>
      <c r="E22" s="247">
        <v>7</v>
      </c>
      <c r="F22" s="256"/>
      <c r="G22" s="256" t="s">
        <v>206</v>
      </c>
      <c r="H22" s="256"/>
      <c r="I22" s="256">
        <v>2</v>
      </c>
      <c r="J22" s="256">
        <v>3</v>
      </c>
      <c r="K22" s="255" t="s">
        <v>47</v>
      </c>
      <c r="L22" s="317" t="s">
        <v>94</v>
      </c>
      <c r="M22" s="317" t="s">
        <v>94</v>
      </c>
      <c r="N22" s="24"/>
      <c r="O22" s="24"/>
      <c r="P22" s="255" t="s">
        <v>4</v>
      </c>
      <c r="Q22" s="258" t="s">
        <v>4</v>
      </c>
      <c r="R22" s="255"/>
      <c r="S22" s="88"/>
      <c r="T22" s="176" t="s">
        <v>51</v>
      </c>
      <c r="U22" s="176" t="s">
        <v>49</v>
      </c>
      <c r="V22" s="167" t="s">
        <v>52</v>
      </c>
      <c r="W22" s="167" t="s">
        <v>50</v>
      </c>
      <c r="X22" s="167" t="s">
        <v>53</v>
      </c>
      <c r="Y22" s="238" t="s">
        <v>84</v>
      </c>
      <c r="Z22" s="88" t="s">
        <v>83</v>
      </c>
      <c r="AD22" s="27"/>
      <c r="AF22" s="3" t="s">
        <v>137</v>
      </c>
      <c r="AG22" s="3">
        <f>COUNTIF(T:T,"SCI")</f>
        <v>21</v>
      </c>
      <c r="AH22" s="3">
        <f>SUMPRODUCT((T:T="SCI")*(D:D="m"))</f>
        <v>8</v>
      </c>
      <c r="AI22" s="3">
        <f>SUMPRODUCT((T:T="SCI")*(D:D="f"))</f>
        <v>12</v>
      </c>
      <c r="AJ22" s="3">
        <f>SUMPRODUCT((T:T="SCI")*(F:F="iep"))</f>
        <v>3</v>
      </c>
      <c r="AK22" s="3">
        <f>SUMPRODUCT((T:T="SCI")*(F:F="504p"))</f>
        <v>1</v>
      </c>
      <c r="AL22" s="3">
        <f>COUNTIFS(T:T,"sci",E:E,"7")</f>
        <v>14</v>
      </c>
      <c r="AM22" s="3">
        <f>COUNTIFS(T:T,"sci",E:E,"8")</f>
        <v>7</v>
      </c>
      <c r="AN22" s="3">
        <f>COUNTIFS(T:T,"sci",I:I,"1")</f>
        <v>5</v>
      </c>
      <c r="AO22" s="3">
        <f>COUNTIFS(T:T,"sci",I:I,"2")</f>
        <v>13</v>
      </c>
      <c r="AP22" s="3">
        <f>COUNTIFS(T:T,"sci",I:I,"3")</f>
        <v>3</v>
      </c>
      <c r="AQ22" s="3">
        <f>COUNTIFS(T:T,"sci",J:J,"1")</f>
        <v>8</v>
      </c>
      <c r="AR22" s="3">
        <f>COUNTIFS(T:T,"sci",J:J,"2")</f>
        <v>9</v>
      </c>
      <c r="AS22" s="3">
        <f>COUNTIFS(T:T,"sci",J:J,"3")</f>
        <v>4</v>
      </c>
      <c r="AV22" s="19" t="s">
        <v>138</v>
      </c>
      <c r="AW22" s="18">
        <v>0.6</v>
      </c>
      <c r="AX22" s="18"/>
      <c r="BC22" s="3">
        <f t="shared" si="0"/>
        <v>35411</v>
      </c>
      <c r="BD22" s="223" t="str">
        <f t="shared" si="1"/>
        <v>MSCIC1</v>
      </c>
      <c r="BE22" s="217" t="str">
        <f t="shared" si="2"/>
        <v>MM7C2</v>
      </c>
      <c r="BF22" s="26" t="str">
        <f t="shared" si="3"/>
        <v>MSPC3</v>
      </c>
      <c r="BG22" s="26" t="str">
        <f t="shared" si="4"/>
        <v>MLAC4</v>
      </c>
      <c r="BH22" s="26" t="str">
        <f t="shared" si="5"/>
        <v>MSSC5</v>
      </c>
      <c r="BI22" s="26" t="str">
        <f t="shared" si="6"/>
        <v>MHRKP</v>
      </c>
    </row>
    <row r="23" spans="1:67" x14ac:dyDescent="0.2">
      <c r="A23" s="255" t="s">
        <v>344</v>
      </c>
      <c r="B23" s="255" t="s">
        <v>246</v>
      </c>
      <c r="C23" s="271">
        <v>35412</v>
      </c>
      <c r="D23" s="256" t="s">
        <v>72</v>
      </c>
      <c r="E23" s="24">
        <v>7</v>
      </c>
      <c r="F23" s="256" t="s">
        <v>73</v>
      </c>
      <c r="G23" s="256"/>
      <c r="H23" s="256">
        <v>504</v>
      </c>
      <c r="I23" s="256">
        <v>2</v>
      </c>
      <c r="J23" s="256">
        <v>1</v>
      </c>
      <c r="K23" s="255" t="s">
        <v>47</v>
      </c>
      <c r="L23" s="317" t="s">
        <v>48</v>
      </c>
      <c r="M23" s="317" t="s">
        <v>94</v>
      </c>
      <c r="N23" s="24"/>
      <c r="O23" s="24"/>
      <c r="P23" s="255" t="s">
        <v>4</v>
      </c>
      <c r="Q23" s="255" t="s">
        <v>4</v>
      </c>
      <c r="R23" s="255"/>
      <c r="S23" s="88"/>
      <c r="T23" s="176" t="s">
        <v>51</v>
      </c>
      <c r="U23" s="176" t="s">
        <v>49</v>
      </c>
      <c r="V23" s="167" t="s">
        <v>52</v>
      </c>
      <c r="W23" s="167" t="s">
        <v>50</v>
      </c>
      <c r="X23" s="167" t="s">
        <v>53</v>
      </c>
      <c r="Y23" s="238" t="s">
        <v>54</v>
      </c>
      <c r="Z23" s="88" t="s">
        <v>95</v>
      </c>
      <c r="AA23" s="241"/>
      <c r="AB23" s="241"/>
      <c r="AD23" s="27"/>
      <c r="AF23" s="3" t="s">
        <v>142</v>
      </c>
      <c r="AG23" s="3">
        <f>COUNTIF(U:U,"SCI")</f>
        <v>27</v>
      </c>
      <c r="AH23" s="3">
        <f>SUMPRODUCT((U:U="SCI")*(D:D="m"))</f>
        <v>10</v>
      </c>
      <c r="AI23" s="3">
        <f>SUMPRODUCT((U:U="SCI")*(D:D="f"))</f>
        <v>16</v>
      </c>
      <c r="AJ23" s="3">
        <f>SUMPRODUCT((U:U="SCI")*(F:F="iep"))</f>
        <v>4</v>
      </c>
      <c r="AK23" s="3">
        <f>SUMPRODUCT((U:U="SCI")*(F:F="504p"))</f>
        <v>4</v>
      </c>
      <c r="AL23" s="3">
        <f>COUNTIFS(U:U,"sci",E:E,"7")</f>
        <v>13</v>
      </c>
      <c r="AM23" s="3">
        <f>COUNTIFS(U:U,"sci",E:E,"8")</f>
        <v>14</v>
      </c>
      <c r="AN23" s="3">
        <f>COUNTIFS(U:U,"sci",I:I,"1")</f>
        <v>10</v>
      </c>
      <c r="AO23" s="3">
        <f>COUNTIFS(U:U,"sci",I:I,"2")</f>
        <v>15</v>
      </c>
      <c r="AP23" s="3">
        <f>COUNTIFS(U:U,"sci",I:I,"3")</f>
        <v>2</v>
      </c>
      <c r="AQ23" s="3">
        <f>COUNTIFS(U:U,"sci",J:J,"1")</f>
        <v>8</v>
      </c>
      <c r="AR23" s="3">
        <f>COUNTIFS(U:U,"sci",J:J,"2")</f>
        <v>16</v>
      </c>
      <c r="AS23" s="3">
        <f>COUNTIFS(U:U,"sci",J:J,"3")</f>
        <v>3</v>
      </c>
      <c r="AV23" s="16" t="s">
        <v>143</v>
      </c>
      <c r="AW23" s="18">
        <v>0.14000000000000001</v>
      </c>
      <c r="AX23" s="18"/>
      <c r="BC23" s="3">
        <f t="shared" si="0"/>
        <v>35357</v>
      </c>
      <c r="BD23" s="223" t="str">
        <f t="shared" si="1"/>
        <v>MSCIC1</v>
      </c>
      <c r="BE23" s="217" t="str">
        <f t="shared" si="2"/>
        <v>MM7C2</v>
      </c>
      <c r="BF23" s="26" t="str">
        <f t="shared" si="3"/>
        <v>MSPC3</v>
      </c>
      <c r="BG23" s="26" t="str">
        <f t="shared" si="4"/>
        <v>MLAC4</v>
      </c>
      <c r="BH23" s="26" t="str">
        <f t="shared" si="5"/>
        <v>MSSC5</v>
      </c>
      <c r="BI23" s="26" t="str">
        <f t="shared" si="6"/>
        <v>MHRWB</v>
      </c>
    </row>
    <row r="24" spans="1:67" x14ac:dyDescent="0.2">
      <c r="A24" s="255" t="s">
        <v>376</v>
      </c>
      <c r="B24" s="255" t="s">
        <v>377</v>
      </c>
      <c r="C24" s="271">
        <v>39047</v>
      </c>
      <c r="D24" s="256" t="s">
        <v>72</v>
      </c>
      <c r="E24" s="24">
        <v>7</v>
      </c>
      <c r="F24" s="256"/>
      <c r="G24" s="256"/>
      <c r="H24" s="256"/>
      <c r="I24" s="256">
        <v>1</v>
      </c>
      <c r="J24" s="256">
        <v>1</v>
      </c>
      <c r="K24" s="255" t="s">
        <v>47</v>
      </c>
      <c r="L24" s="317" t="s">
        <v>117</v>
      </c>
      <c r="M24" s="317" t="s">
        <v>74</v>
      </c>
      <c r="N24" s="87"/>
      <c r="O24" s="87"/>
      <c r="P24" s="255" t="s">
        <v>68</v>
      </c>
      <c r="Q24" s="255" t="s">
        <v>68</v>
      </c>
      <c r="R24" s="255"/>
      <c r="S24" s="88"/>
      <c r="T24" s="176" t="s">
        <v>51</v>
      </c>
      <c r="U24" s="176" t="s">
        <v>49</v>
      </c>
      <c r="V24" s="167" t="s">
        <v>50</v>
      </c>
      <c r="W24" s="167" t="s">
        <v>52</v>
      </c>
      <c r="X24" s="167" t="s">
        <v>53</v>
      </c>
      <c r="Y24" s="238" t="s">
        <v>88</v>
      </c>
      <c r="Z24" s="88" t="s">
        <v>75</v>
      </c>
      <c r="AA24" s="241"/>
      <c r="AB24" s="241"/>
      <c r="AD24" s="27"/>
      <c r="AF24" s="3" t="s">
        <v>146</v>
      </c>
      <c r="AG24" s="3">
        <f>COUNTIF(V:V,"SCI")</f>
        <v>21</v>
      </c>
      <c r="AH24" s="3">
        <f>SUMPRODUCT((V:V="SCI")*(D:D="m"))</f>
        <v>11</v>
      </c>
      <c r="AI24" s="3">
        <f>SUMPRODUCT((V:V="SCI")*(D:D="f"))</f>
        <v>10</v>
      </c>
      <c r="AJ24" s="3">
        <f>SUMPRODUCT((V:V="SCI")*(F:F="iep"))</f>
        <v>1</v>
      </c>
      <c r="AK24" s="3">
        <f>SUMPRODUCT((V:V="SCI")*(F:F="504p"))</f>
        <v>3</v>
      </c>
      <c r="AL24" s="3">
        <f>COUNTIFS(V:V,"sci",E:E,"7")</f>
        <v>13</v>
      </c>
      <c r="AM24" s="3">
        <f>COUNTIFS(V:V,"sci",E:E,"8")</f>
        <v>8</v>
      </c>
      <c r="AN24" s="3">
        <f>COUNTIFS(V:V,"sci",I:I,"1")</f>
        <v>8</v>
      </c>
      <c r="AO24" s="3">
        <f>COUNTIFS(V:V,"sci",I:I,"2")</f>
        <v>10</v>
      </c>
      <c r="AP24" s="3">
        <f>COUNTIFS(V:V,"sci",I:I,"3")</f>
        <v>3</v>
      </c>
      <c r="AQ24" s="3">
        <f>COUNTIFS(V:V,"sci",J:J,"1")</f>
        <v>9</v>
      </c>
      <c r="AR24" s="3">
        <f>COUNTIFS(V:V,"sci",J:J,"2")</f>
        <v>10</v>
      </c>
      <c r="AS24" s="3">
        <f>COUNTIFS(V:V,"sci",J:J,"3")</f>
        <v>2</v>
      </c>
      <c r="AV24" s="16" t="s">
        <v>147</v>
      </c>
      <c r="AW24" s="18">
        <v>0.6</v>
      </c>
      <c r="AX24" s="18"/>
      <c r="BC24" s="3">
        <f t="shared" si="0"/>
        <v>35533</v>
      </c>
      <c r="BD24" s="223" t="b">
        <f t="shared" si="1"/>
        <v>0</v>
      </c>
      <c r="BE24" s="217" t="str">
        <f t="shared" si="2"/>
        <v>MM7C2</v>
      </c>
      <c r="BF24" s="26" t="str">
        <f t="shared" si="3"/>
        <v>MLAC3</v>
      </c>
      <c r="BG24" s="26" t="str">
        <f t="shared" si="4"/>
        <v>MSSC4</v>
      </c>
      <c r="BH24" s="26" t="str">
        <f t="shared" si="5"/>
        <v>MSCIC5</v>
      </c>
      <c r="BI24" s="26" t="str">
        <f t="shared" si="6"/>
        <v>MHRAV</v>
      </c>
    </row>
    <row r="25" spans="1:67" x14ac:dyDescent="0.2">
      <c r="A25" s="343" t="s">
        <v>394</v>
      </c>
      <c r="B25" s="343" t="s">
        <v>372</v>
      </c>
      <c r="C25" s="343">
        <v>36206</v>
      </c>
      <c r="D25" s="346" t="s">
        <v>124</v>
      </c>
      <c r="E25" s="346">
        <v>7</v>
      </c>
      <c r="F25" s="346" t="s">
        <v>64</v>
      </c>
      <c r="G25" s="346" t="s">
        <v>64</v>
      </c>
      <c r="H25" s="346" t="s">
        <v>64</v>
      </c>
      <c r="I25" s="346">
        <v>2</v>
      </c>
      <c r="J25" s="346">
        <v>2</v>
      </c>
      <c r="K25" s="344" t="s">
        <v>47</v>
      </c>
      <c r="T25" s="176" t="s">
        <v>51</v>
      </c>
      <c r="U25" s="176" t="s">
        <v>49</v>
      </c>
      <c r="V25" s="167" t="s">
        <v>50</v>
      </c>
      <c r="W25" s="167" t="s">
        <v>52</v>
      </c>
      <c r="X25" s="167" t="s">
        <v>125</v>
      </c>
      <c r="Y25" s="238" t="s">
        <v>54</v>
      </c>
      <c r="Z25" s="88" t="s">
        <v>55</v>
      </c>
      <c r="AD25" s="27"/>
      <c r="AF25" s="3" t="s">
        <v>150</v>
      </c>
      <c r="AG25" s="3">
        <f>COUNTIF(W:W,"SCI")</f>
        <v>19</v>
      </c>
      <c r="AH25" s="3">
        <f>SUMPRODUCT((W:W="SCI")*(D:D="m"))</f>
        <v>10</v>
      </c>
      <c r="AI25" s="3">
        <f>SUMPRODUCT((W:W="SCI")*(D:D="f"))</f>
        <v>8</v>
      </c>
      <c r="AJ25" s="3">
        <f>SUMPRODUCT((W:W="SCI")*(F:F="iep"))</f>
        <v>2</v>
      </c>
      <c r="AK25" s="3">
        <f>SUMPRODUCT((W:W="SCI")*(F:F="504p"))</f>
        <v>1</v>
      </c>
      <c r="AL25" s="3">
        <f>COUNTIFS(W:W,"sci",E:E,"7")</f>
        <v>12</v>
      </c>
      <c r="AM25" s="3">
        <f>COUNTIFS(W:W,"sci",E:E,"8")</f>
        <v>7</v>
      </c>
      <c r="AN25" s="3">
        <f>COUNTIFS(W:W,"sci",I:I,"1")</f>
        <v>8</v>
      </c>
      <c r="AO25" s="3">
        <f>COUNTIFS(W:W,"sci",I:I,"2")</f>
        <v>7</v>
      </c>
      <c r="AP25" s="3">
        <f>COUNTIFS(W:W,"sci",I:I,"3")</f>
        <v>4</v>
      </c>
      <c r="AQ25" s="3">
        <f>COUNTIFS(W:W,"sci",J:J,"1")</f>
        <v>11</v>
      </c>
      <c r="AR25" s="3">
        <f>COUNTIFS(W:W,"sci",J:J,"2")</f>
        <v>7</v>
      </c>
      <c r="AS25" s="3">
        <f>COUNTIFS(W:W,"sci",J:J,"3")</f>
        <v>1</v>
      </c>
      <c r="BC25" s="3">
        <f t="shared" si="0"/>
        <v>39757</v>
      </c>
      <c r="BD25" s="223" t="b">
        <f t="shared" si="1"/>
        <v>0</v>
      </c>
      <c r="BE25" s="217" t="str">
        <f t="shared" si="2"/>
        <v>MM7C2</v>
      </c>
      <c r="BF25" s="26" t="str">
        <f t="shared" si="3"/>
        <v>MSSC3</v>
      </c>
      <c r="BG25" s="26" t="str">
        <f t="shared" si="4"/>
        <v>MLAC4</v>
      </c>
      <c r="BH25" s="26" t="str">
        <f t="shared" si="5"/>
        <v>MSCIC5</v>
      </c>
      <c r="BI25" s="26" t="str">
        <f t="shared" si="6"/>
        <v>MHRJG</v>
      </c>
      <c r="BN25" s="22"/>
      <c r="BO25" s="73"/>
    </row>
    <row r="26" spans="1:67" x14ac:dyDescent="0.2">
      <c r="A26" s="255" t="s">
        <v>239</v>
      </c>
      <c r="B26" s="255" t="s">
        <v>240</v>
      </c>
      <c r="C26" s="271">
        <v>35702</v>
      </c>
      <c r="D26" s="256" t="s">
        <v>79</v>
      </c>
      <c r="E26" s="24">
        <v>7</v>
      </c>
      <c r="F26" s="256"/>
      <c r="G26" s="256"/>
      <c r="H26" s="256"/>
      <c r="I26" s="256">
        <v>3</v>
      </c>
      <c r="J26" s="256">
        <v>1</v>
      </c>
      <c r="K26" s="255" t="s">
        <v>32</v>
      </c>
      <c r="L26" s="317" t="s">
        <v>67</v>
      </c>
      <c r="M26" s="317" t="s">
        <v>48</v>
      </c>
      <c r="N26" s="24"/>
      <c r="O26" s="24"/>
      <c r="P26" s="255" t="s">
        <v>60</v>
      </c>
      <c r="Q26" s="258" t="s">
        <v>60</v>
      </c>
      <c r="R26" s="255" t="s">
        <v>200</v>
      </c>
      <c r="S26" s="88"/>
      <c r="T26" s="176" t="s">
        <v>110</v>
      </c>
      <c r="U26" s="176" t="s">
        <v>50</v>
      </c>
      <c r="V26" s="167" t="s">
        <v>53</v>
      </c>
      <c r="W26" s="167" t="s">
        <v>52</v>
      </c>
      <c r="X26" s="167" t="s">
        <v>49</v>
      </c>
      <c r="Y26" s="238" t="s">
        <v>84</v>
      </c>
      <c r="Z26" s="357" t="s">
        <v>83</v>
      </c>
      <c r="AA26" s="241"/>
      <c r="AD26" s="27"/>
      <c r="AF26" s="3" t="s">
        <v>153</v>
      </c>
      <c r="AG26" s="3">
        <f>COUNTIF(X:X,"SCI")</f>
        <v>24</v>
      </c>
      <c r="AH26" s="3">
        <f>SUMPRODUCT((X:X="SCI")*(D:D="m"))</f>
        <v>16</v>
      </c>
      <c r="AI26" s="3">
        <f>SUMPRODUCT((X:X="SCI")*(D:D="f"))</f>
        <v>7</v>
      </c>
      <c r="AJ26" s="3">
        <f>SUMPRODUCT((X:X="SCI")*(F:F="iep"))</f>
        <v>4</v>
      </c>
      <c r="AK26" s="3">
        <f>SUMPRODUCT((X:X="SCI")*(F:F="504p"))</f>
        <v>3</v>
      </c>
      <c r="AL26" s="3">
        <f>COUNTIFS(X:X,"sci",E:E,"7")</f>
        <v>6</v>
      </c>
      <c r="AM26" s="3">
        <f>COUNTIFS(X:X,"sci",E:E,"8")</f>
        <v>18</v>
      </c>
      <c r="AN26" s="3">
        <f>COUNTIFS(X:X,"sci",I:I,"1")</f>
        <v>7</v>
      </c>
      <c r="AO26" s="3">
        <f>COUNTIFS(X:X,"sci",I:I,"2")</f>
        <v>11</v>
      </c>
      <c r="AP26" s="3">
        <f>COUNTIFS(X:X,"sci",I:I,"3")</f>
        <v>6</v>
      </c>
      <c r="AQ26" s="3">
        <f>COUNTIFS(X:X,"sci",J:J,"1")</f>
        <v>9</v>
      </c>
      <c r="AR26" s="3">
        <f>COUNTIFS(X:X,"sci",J:J,"2")</f>
        <v>10</v>
      </c>
      <c r="AS26" s="3">
        <f>COUNTIFS(X:X,"sci",J:J,"3")</f>
        <v>5</v>
      </c>
      <c r="BC26" s="3">
        <f t="shared" si="0"/>
        <v>35392</v>
      </c>
      <c r="BD26" s="223" t="str">
        <f t="shared" si="1"/>
        <v>MSSC1</v>
      </c>
      <c r="BE26" s="217" t="str">
        <f t="shared" si="2"/>
        <v>MM7C2</v>
      </c>
      <c r="BF26" s="26" t="str">
        <f t="shared" si="3"/>
        <v>MSCIC3</v>
      </c>
      <c r="BG26" s="26" t="str">
        <f t="shared" si="4"/>
        <v>MLAC4</v>
      </c>
      <c r="BH26" s="26" t="str">
        <f t="shared" si="5"/>
        <v>MSPC5</v>
      </c>
      <c r="BI26" s="26" t="str">
        <f t="shared" si="6"/>
        <v>MHRTH</v>
      </c>
    </row>
    <row r="27" spans="1:67" x14ac:dyDescent="0.2">
      <c r="A27" s="255" t="s">
        <v>144</v>
      </c>
      <c r="B27" s="255" t="s">
        <v>145</v>
      </c>
      <c r="C27" s="271">
        <v>35384</v>
      </c>
      <c r="D27" s="257" t="s">
        <v>79</v>
      </c>
      <c r="E27" s="24">
        <v>7</v>
      </c>
      <c r="F27" s="256"/>
      <c r="G27" s="256"/>
      <c r="H27" s="256"/>
      <c r="I27" s="256">
        <v>1</v>
      </c>
      <c r="J27" s="256">
        <v>1</v>
      </c>
      <c r="K27" s="255" t="s">
        <v>47</v>
      </c>
      <c r="L27" s="317" t="s">
        <v>48</v>
      </c>
      <c r="M27" s="317" t="s">
        <v>48</v>
      </c>
      <c r="N27" s="24"/>
      <c r="O27" s="24"/>
      <c r="P27" s="255" t="s">
        <v>4</v>
      </c>
      <c r="Q27" s="258" t="s">
        <v>4</v>
      </c>
      <c r="R27" s="255"/>
      <c r="S27" s="234"/>
      <c r="T27" s="176" t="s">
        <v>49</v>
      </c>
      <c r="U27" s="176" t="s">
        <v>50</v>
      </c>
      <c r="V27" s="167" t="s">
        <v>52</v>
      </c>
      <c r="W27" s="167" t="s">
        <v>51</v>
      </c>
      <c r="X27" s="167" t="s">
        <v>53</v>
      </c>
      <c r="Y27" s="238" t="s">
        <v>95</v>
      </c>
      <c r="Z27" s="88" t="s">
        <v>99</v>
      </c>
      <c r="AD27" s="28"/>
      <c r="AG27" s="3">
        <f>SUM(AG22:AG26)</f>
        <v>112</v>
      </c>
      <c r="BC27" s="3">
        <f t="shared" si="0"/>
        <v>35412</v>
      </c>
      <c r="BD27" s="223" t="str">
        <f t="shared" si="1"/>
        <v>MSSC1</v>
      </c>
      <c r="BE27" s="217" t="str">
        <f t="shared" si="2"/>
        <v>MM7C2</v>
      </c>
      <c r="BF27" s="26" t="str">
        <f t="shared" si="3"/>
        <v>MSCIC3</v>
      </c>
      <c r="BG27" s="26" t="str">
        <f t="shared" si="4"/>
        <v>MLAC4</v>
      </c>
      <c r="BH27" s="26" t="str">
        <f t="shared" si="5"/>
        <v>MSPC5</v>
      </c>
      <c r="BI27" s="26" t="str">
        <f t="shared" si="6"/>
        <v>MHRAV</v>
      </c>
    </row>
    <row r="28" spans="1:67" x14ac:dyDescent="0.2">
      <c r="A28" s="255" t="s">
        <v>183</v>
      </c>
      <c r="B28" s="255" t="s">
        <v>184</v>
      </c>
      <c r="C28" s="271">
        <v>35697</v>
      </c>
      <c r="D28" s="256" t="s">
        <v>79</v>
      </c>
      <c r="E28" s="247">
        <v>7</v>
      </c>
      <c r="F28" s="256"/>
      <c r="G28" s="256"/>
      <c r="H28" s="256"/>
      <c r="I28" s="256">
        <v>1</v>
      </c>
      <c r="J28" s="256">
        <v>1</v>
      </c>
      <c r="K28" s="255" t="s">
        <v>32</v>
      </c>
      <c r="L28" s="317" t="s">
        <v>94</v>
      </c>
      <c r="M28" s="317" t="s">
        <v>67</v>
      </c>
      <c r="N28" s="24"/>
      <c r="O28" s="24"/>
      <c r="P28" s="255" t="s">
        <v>4</v>
      </c>
      <c r="Q28" s="255" t="s">
        <v>4</v>
      </c>
      <c r="R28" s="255"/>
      <c r="S28" s="88"/>
      <c r="T28" s="176" t="s">
        <v>49</v>
      </c>
      <c r="U28" s="176" t="s">
        <v>50</v>
      </c>
      <c r="V28" s="167" t="s">
        <v>51</v>
      </c>
      <c r="W28" s="167" t="s">
        <v>52</v>
      </c>
      <c r="X28" s="167" t="s">
        <v>53</v>
      </c>
      <c r="Y28" s="238" t="s">
        <v>88</v>
      </c>
      <c r="Z28" s="88" t="s">
        <v>55</v>
      </c>
      <c r="AB28" s="241"/>
      <c r="AD28" s="27"/>
      <c r="AE28" s="169" t="s">
        <v>158</v>
      </c>
      <c r="AF28" s="169" t="s">
        <v>159</v>
      </c>
      <c r="AG28" s="169">
        <f>COUNTIF(T:T,"SP Adv")</f>
        <v>22</v>
      </c>
      <c r="AH28" s="169" cm="1">
        <f t="array" ref="AH28">SUMPRODUCT((T:T="SP Adv")*(D:D="m"))</f>
        <v>13</v>
      </c>
      <c r="AI28" s="169" cm="1">
        <f t="array" ref="AI28">SUMPRODUCT((T:T="SP Adv")*(D:D="f"))</f>
        <v>8</v>
      </c>
      <c r="AJ28" s="169" cm="1">
        <f t="array" ref="AJ28">SUMPRODUCT((T:T="SP Adv")*(F:F="iep"))</f>
        <v>0</v>
      </c>
      <c r="AK28" s="169" cm="1">
        <f t="array" ref="AK28">SUMPRODUCT((T:T="SP Adv")*(F:F="504p"))</f>
        <v>3</v>
      </c>
      <c r="AL28" s="169">
        <f>COUNTIFS(T:T,"SP Adv",E:E,"7")</f>
        <v>3</v>
      </c>
      <c r="AM28" s="169">
        <f>COUNTIFS(T:T,"SP Adv",E:E,"8")</f>
        <v>19</v>
      </c>
      <c r="AN28" s="169">
        <f>COUNTIFS(T:T,"SP Adv",I:I,"1")</f>
        <v>10</v>
      </c>
      <c r="AO28" s="169">
        <f>COUNTIFS(T:T,"SP Adv",I:I,"2")</f>
        <v>8</v>
      </c>
      <c r="AP28" s="169">
        <f>COUNTIFS(T:T,"SP Adv",I:I,"3")</f>
        <v>4</v>
      </c>
      <c r="AQ28" s="169">
        <f>COUNTIFS(T:T,"SP Adv",J:J,"1")</f>
        <v>9</v>
      </c>
      <c r="AR28" s="169">
        <f>COUNTIFS(T:T,"SP Adv",J:J,"2")</f>
        <v>10</v>
      </c>
      <c r="AS28" s="169">
        <f>COUNTIFS(T:T,"SP Adv",J:J,"3")</f>
        <v>3</v>
      </c>
      <c r="BC28" s="3">
        <f t="shared" si="0"/>
        <v>39047</v>
      </c>
      <c r="BD28" s="223" t="str">
        <f t="shared" si="1"/>
        <v>MSSC1</v>
      </c>
      <c r="BE28" s="217" t="str">
        <f t="shared" si="2"/>
        <v>MM7C2</v>
      </c>
      <c r="BF28" s="26" t="str">
        <f t="shared" si="3"/>
        <v>MLAC3</v>
      </c>
      <c r="BG28" s="26" t="str">
        <f t="shared" si="4"/>
        <v>MSCIC4</v>
      </c>
      <c r="BH28" s="26" t="str">
        <f t="shared" si="5"/>
        <v>MSPC5</v>
      </c>
      <c r="BI28" s="26" t="str">
        <f t="shared" si="6"/>
        <v>MHRKP</v>
      </c>
    </row>
    <row r="29" spans="1:67" x14ac:dyDescent="0.2">
      <c r="A29" s="255" t="s">
        <v>334</v>
      </c>
      <c r="B29" s="255" t="s">
        <v>335</v>
      </c>
      <c r="C29" s="271">
        <v>35710</v>
      </c>
      <c r="D29" s="256" t="s">
        <v>72</v>
      </c>
      <c r="E29" s="247">
        <v>7</v>
      </c>
      <c r="F29" s="256"/>
      <c r="G29" s="256"/>
      <c r="H29" s="256"/>
      <c r="I29" s="256">
        <v>1</v>
      </c>
      <c r="J29" s="256">
        <v>2</v>
      </c>
      <c r="K29" s="255" t="s">
        <v>47</v>
      </c>
      <c r="L29" s="317" t="s">
        <v>94</v>
      </c>
      <c r="M29" s="317" t="s">
        <v>94</v>
      </c>
      <c r="N29" s="87"/>
      <c r="O29" s="87"/>
      <c r="P29" s="255" t="s">
        <v>4</v>
      </c>
      <c r="Q29" s="258" t="s">
        <v>4</v>
      </c>
      <c r="R29" s="255"/>
      <c r="S29" s="88"/>
      <c r="T29" s="176" t="s">
        <v>49</v>
      </c>
      <c r="U29" s="176" t="s">
        <v>50</v>
      </c>
      <c r="V29" s="167" t="s">
        <v>53</v>
      </c>
      <c r="W29" s="167" t="s">
        <v>52</v>
      </c>
      <c r="X29" s="167" t="s">
        <v>51</v>
      </c>
      <c r="Y29" s="238" t="s">
        <v>95</v>
      </c>
      <c r="Z29" s="88" t="s">
        <v>55</v>
      </c>
      <c r="AA29" s="88"/>
      <c r="AB29" s="241"/>
      <c r="AD29" s="27"/>
      <c r="AE29" s="169" t="s">
        <v>158</v>
      </c>
      <c r="AF29" s="169" t="s">
        <v>161</v>
      </c>
      <c r="AG29" s="169">
        <f>COUNTIF(U:U,"SP Adv")</f>
        <v>19</v>
      </c>
      <c r="AH29" s="169" cm="1">
        <f t="array" ref="AH29">SUMPRODUCT((U:U="SP Adv")*(D:D="m"))</f>
        <v>12</v>
      </c>
      <c r="AI29" s="169" cm="1">
        <f t="array" ref="AI29">SUMPRODUCT((U:U="SP Adv")*(D:D="f"))</f>
        <v>7</v>
      </c>
      <c r="AJ29" s="169" cm="1">
        <f t="array" ref="AJ29">SUMPRODUCT((U:U="SP Adv")*(F:F="iep"))</f>
        <v>1</v>
      </c>
      <c r="AK29" s="169" cm="1">
        <f t="array" ref="AK29">SUMPRODUCT((U:U="SP Adv")*(F:F="504p"))</f>
        <v>1</v>
      </c>
      <c r="AL29" s="169">
        <f>COUNTIFS(U:U,"SP Adv",E:E,"7")</f>
        <v>0</v>
      </c>
      <c r="AM29" s="169">
        <f>COUNTIFS(U:U,"SP Adv",E:E,"8")</f>
        <v>19</v>
      </c>
      <c r="AN29" s="169">
        <f>COUNTIFS(U:U,"SP Adv",I:I,"1")</f>
        <v>5</v>
      </c>
      <c r="AO29" s="169">
        <f>COUNTIFS(U:U,"SP Adv",I:I,"2")</f>
        <v>13</v>
      </c>
      <c r="AP29" s="169">
        <f>COUNTIFS(U:U,"SP Adv",I:I,"3")</f>
        <v>1</v>
      </c>
      <c r="AQ29" s="169">
        <f>COUNTIFS(U:U,"SP Adv",J:J,"1")</f>
        <v>8</v>
      </c>
      <c r="AR29" s="169">
        <f>COUNTIFS(U:U,"SP Adv",J:J,"2")</f>
        <v>9</v>
      </c>
      <c r="AS29" s="169">
        <f>COUNTIFS(U:U,"SP Adv",J:J,"3")</f>
        <v>2</v>
      </c>
      <c r="BC29" s="3">
        <f t="shared" si="0"/>
        <v>36206</v>
      </c>
      <c r="BD29" s="223" t="str">
        <f t="shared" si="1"/>
        <v>MSSC1</v>
      </c>
      <c r="BE29" s="217" t="str">
        <f t="shared" si="2"/>
        <v>MM7C2</v>
      </c>
      <c r="BF29" s="26" t="str">
        <f t="shared" si="3"/>
        <v>MLAC3</v>
      </c>
      <c r="BG29" s="26" t="str">
        <f t="shared" si="4"/>
        <v>MSCIC4</v>
      </c>
      <c r="BH29" s="26" t="b">
        <f t="shared" si="5"/>
        <v>0</v>
      </c>
      <c r="BI29" s="26" t="str">
        <f t="shared" si="6"/>
        <v>MHRAV</v>
      </c>
    </row>
    <row r="30" spans="1:67" x14ac:dyDescent="0.2">
      <c r="A30" s="255" t="s">
        <v>380</v>
      </c>
      <c r="B30" s="255" t="s">
        <v>381</v>
      </c>
      <c r="C30" s="271">
        <v>38164</v>
      </c>
      <c r="D30" s="256" t="s">
        <v>79</v>
      </c>
      <c r="E30" s="24">
        <v>7</v>
      </c>
      <c r="F30" s="256"/>
      <c r="G30" s="256"/>
      <c r="H30" s="256"/>
      <c r="I30" s="256">
        <v>2</v>
      </c>
      <c r="J30" s="256">
        <v>3</v>
      </c>
      <c r="K30" s="255" t="s">
        <v>32</v>
      </c>
      <c r="L30" s="317" t="s">
        <v>48</v>
      </c>
      <c r="M30" s="317" t="s">
        <v>67</v>
      </c>
      <c r="N30" s="87"/>
      <c r="O30" s="87"/>
      <c r="P30" s="255" t="s">
        <v>4</v>
      </c>
      <c r="Q30" s="255" t="s">
        <v>68</v>
      </c>
      <c r="R30" s="255"/>
      <c r="S30" s="88"/>
      <c r="T30" s="176" t="s">
        <v>49</v>
      </c>
      <c r="U30" s="176" t="s">
        <v>50</v>
      </c>
      <c r="V30" s="167" t="s">
        <v>52</v>
      </c>
      <c r="W30" s="167" t="s">
        <v>53</v>
      </c>
      <c r="X30" s="167" t="s">
        <v>51</v>
      </c>
      <c r="Y30" s="238" t="s">
        <v>88</v>
      </c>
      <c r="Z30" s="88" t="s">
        <v>54</v>
      </c>
      <c r="AB30" s="241"/>
      <c r="AD30" s="27"/>
      <c r="AE30" s="93" t="s">
        <v>165</v>
      </c>
      <c r="AF30" s="93" t="s">
        <v>166</v>
      </c>
      <c r="AG30" s="93">
        <f>COUNTIF(V:V,"SP")</f>
        <v>21</v>
      </c>
      <c r="AH30" s="93">
        <f>SUMPRODUCT((V:V="SP")*(D:D="m"))</f>
        <v>12</v>
      </c>
      <c r="AI30" s="93">
        <f>SUMPRODUCT((V:V="SP")*(D:D="f"))</f>
        <v>9</v>
      </c>
      <c r="AJ30" s="93">
        <f>SUMPRODUCT((V:V="SP")*(F:F="iep"))</f>
        <v>2</v>
      </c>
      <c r="AK30" s="93">
        <f>SUMPRODUCT((V:V="SP")*(F:F="504p"))</f>
        <v>2</v>
      </c>
      <c r="AL30" s="93">
        <f>COUNTIFS(V:V,"sp",E:E,"7")</f>
        <v>18</v>
      </c>
      <c r="AM30" s="93">
        <f>COUNTIFS(V:V,"sp",E:E,"8")</f>
        <v>3</v>
      </c>
      <c r="AN30" s="93">
        <f>COUNTIFS(V:V,"sp",I:I,"1")</f>
        <v>7</v>
      </c>
      <c r="AO30" s="93">
        <f>COUNTIFS(V:V,"sp",I:I,"2")</f>
        <v>11</v>
      </c>
      <c r="AP30" s="93">
        <f>COUNTIFS(V:V,"sp",I:I,"3")</f>
        <v>3</v>
      </c>
      <c r="AQ30" s="93">
        <f>COUNTIFS(V:V,"sp",J:J,"1")</f>
        <v>9</v>
      </c>
      <c r="AR30" s="93">
        <f>COUNTIFS(V:V,"sp",J:J,"2")</f>
        <v>8</v>
      </c>
      <c r="AS30" s="93">
        <f>COUNTIFS(V:V,"sp",J:J,"3")</f>
        <v>4</v>
      </c>
      <c r="AY30" s="5"/>
      <c r="AZ30" s="5"/>
      <c r="BA30" s="67"/>
      <c r="BB30" s="76"/>
      <c r="BC30" s="3">
        <f t="shared" si="0"/>
        <v>35702</v>
      </c>
      <c r="BD30" s="223" t="str">
        <f t="shared" si="1"/>
        <v>ASC1BT1</v>
      </c>
      <c r="BE30" s="217" t="str">
        <f t="shared" si="2"/>
        <v>MLAC2</v>
      </c>
      <c r="BF30" s="26" t="str">
        <f t="shared" si="3"/>
        <v>MSPC3</v>
      </c>
      <c r="BG30" s="26" t="str">
        <f t="shared" si="4"/>
        <v>MSCIC4</v>
      </c>
      <c r="BH30" s="26" t="str">
        <f t="shared" si="5"/>
        <v>MM7C5</v>
      </c>
      <c r="BI30" s="26" t="str">
        <f t="shared" si="6"/>
        <v>MHRTH</v>
      </c>
      <c r="BM30" s="11"/>
    </row>
    <row r="31" spans="1:67" x14ac:dyDescent="0.2">
      <c r="A31" s="351" t="s">
        <v>122</v>
      </c>
      <c r="B31" s="351" t="s">
        <v>123</v>
      </c>
      <c r="C31" s="343">
        <v>39663</v>
      </c>
      <c r="D31" s="346" t="s">
        <v>124</v>
      </c>
      <c r="E31" s="346">
        <v>8</v>
      </c>
      <c r="F31" s="346" t="s">
        <v>31</v>
      </c>
      <c r="G31" s="346"/>
      <c r="H31" s="346" t="s">
        <v>64</v>
      </c>
      <c r="I31" s="346">
        <v>2</v>
      </c>
      <c r="J31" s="346">
        <v>2</v>
      </c>
      <c r="K31" s="344" t="s">
        <v>47</v>
      </c>
      <c r="T31" s="176" t="s">
        <v>52</v>
      </c>
      <c r="U31" s="176" t="s">
        <v>50</v>
      </c>
      <c r="V31" s="167" t="s">
        <v>125</v>
      </c>
      <c r="W31" s="167" t="s">
        <v>81</v>
      </c>
      <c r="X31" s="167" t="s">
        <v>62</v>
      </c>
      <c r="Y31" s="238" t="s">
        <v>84</v>
      </c>
      <c r="Z31" s="88" t="s">
        <v>54</v>
      </c>
      <c r="AB31" s="241"/>
      <c r="AD31" s="27"/>
      <c r="AE31" s="93" t="s">
        <v>165</v>
      </c>
      <c r="AF31" s="93" t="s">
        <v>169</v>
      </c>
      <c r="AG31" s="93">
        <f>COUNTIF(W:W,"SP")</f>
        <v>20</v>
      </c>
      <c r="AH31" s="93">
        <f>SUMPRODUCT((W:W="SP")*(D:D="m"))</f>
        <v>7</v>
      </c>
      <c r="AI31" s="93">
        <f>SUMPRODUCT((W:W="SP")*(D:D="f"))</f>
        <v>13</v>
      </c>
      <c r="AJ31" s="93">
        <f>SUMPRODUCT((W:W="SP")*(F:F="iep"))</f>
        <v>2</v>
      </c>
      <c r="AK31" s="93">
        <f>SUMPRODUCT((W:W="SP")*(F:F="504p"))</f>
        <v>4</v>
      </c>
      <c r="AL31" s="93">
        <f>COUNTIFS(W:W,"sp",E:E,"7")</f>
        <v>20</v>
      </c>
      <c r="AM31" s="93">
        <f>COUNTIFS(W:W,"sp",E:E,"8")</f>
        <v>0</v>
      </c>
      <c r="AN31" s="93">
        <f>COUNTIFS(W:W,"sp",I:I,"1")</f>
        <v>7</v>
      </c>
      <c r="AO31" s="93">
        <f>COUNTIFS(W:W,"sp",I:I,"2")</f>
        <v>10</v>
      </c>
      <c r="AP31" s="93">
        <f>COUNTIFS(W:W,"sp",I:I,"3")</f>
        <v>3</v>
      </c>
      <c r="AQ31" s="93">
        <f>COUNTIFS(W:W,"sp",J:J,"1")</f>
        <v>7</v>
      </c>
      <c r="AR31" s="93">
        <f>COUNTIFS(W:W,"sp",J:J,"2")</f>
        <v>11</v>
      </c>
      <c r="AS31" s="93">
        <f>COUNTIFS(W:W,"sp",J:J,"3")</f>
        <v>2</v>
      </c>
      <c r="BC31" s="3">
        <f t="shared" si="0"/>
        <v>35384</v>
      </c>
      <c r="BD31" s="223" t="str">
        <f t="shared" si="1"/>
        <v>MM7C1</v>
      </c>
      <c r="BE31" s="217" t="str">
        <f t="shared" si="2"/>
        <v>MLAC2</v>
      </c>
      <c r="BF31" s="26" t="str">
        <f t="shared" si="3"/>
        <v>MSCIC3</v>
      </c>
      <c r="BG31" s="26" t="str">
        <f t="shared" si="4"/>
        <v>MSSC4</v>
      </c>
      <c r="BH31" s="26" t="str">
        <f t="shared" si="5"/>
        <v>MSPC5</v>
      </c>
      <c r="BI31" s="26" t="str">
        <f t="shared" si="6"/>
        <v>MHRJG</v>
      </c>
    </row>
    <row r="32" spans="1:67" x14ac:dyDescent="0.2">
      <c r="A32" s="255" t="s">
        <v>160</v>
      </c>
      <c r="B32" s="255" t="s">
        <v>145</v>
      </c>
      <c r="C32" s="271">
        <v>35382</v>
      </c>
      <c r="D32" s="256" t="s">
        <v>79</v>
      </c>
      <c r="E32" s="24">
        <v>7</v>
      </c>
      <c r="F32" s="256"/>
      <c r="G32" s="256"/>
      <c r="H32" s="256"/>
      <c r="I32" s="256">
        <v>1</v>
      </c>
      <c r="J32" s="256">
        <v>1</v>
      </c>
      <c r="K32" s="255" t="s">
        <v>32</v>
      </c>
      <c r="L32" s="317" t="s">
        <v>48</v>
      </c>
      <c r="M32" s="317" t="s">
        <v>67</v>
      </c>
      <c r="N32" s="24"/>
      <c r="O32" s="24"/>
      <c r="P32" s="255" t="s">
        <v>4</v>
      </c>
      <c r="Q32" s="255" t="s">
        <v>4</v>
      </c>
      <c r="R32" s="255"/>
      <c r="S32" s="88"/>
      <c r="T32" s="176" t="s">
        <v>52</v>
      </c>
      <c r="U32" s="176" t="s">
        <v>50</v>
      </c>
      <c r="V32" s="167" t="s">
        <v>51</v>
      </c>
      <c r="W32" s="167" t="s">
        <v>53</v>
      </c>
      <c r="X32" s="167" t="s">
        <v>49</v>
      </c>
      <c r="Y32" s="238" t="s">
        <v>84</v>
      </c>
      <c r="Z32" s="88" t="s">
        <v>55</v>
      </c>
      <c r="AA32" s="241"/>
      <c r="AB32" s="241"/>
      <c r="AD32" s="35"/>
      <c r="AE32" s="93" t="s">
        <v>165</v>
      </c>
      <c r="AF32" s="93" t="s">
        <v>174</v>
      </c>
      <c r="AG32" s="93">
        <f>COUNTIF(X:X,"SP")</f>
        <v>21</v>
      </c>
      <c r="AH32" s="93">
        <f>SUMPRODUCT((X:X="SP")*(D:D="m"))</f>
        <v>8</v>
      </c>
      <c r="AI32" s="93">
        <f>SUMPRODUCT((X:X="SP")*(D:D="f"))</f>
        <v>12</v>
      </c>
      <c r="AJ32" s="93">
        <f>SUMPRODUCT((X:X="SP")*(F:F="iep"))</f>
        <v>0</v>
      </c>
      <c r="AK32" s="93">
        <f>SUMPRODUCT((X:X="SP")*(F:F="504p"))</f>
        <v>1</v>
      </c>
      <c r="AL32" s="93">
        <f>COUNTIFS(X:X,"sp",E:E,"7")</f>
        <v>16</v>
      </c>
      <c r="AM32" s="93">
        <f>COUNTIFS(X:X,"sp",E:E,"8")</f>
        <v>5</v>
      </c>
      <c r="AN32" s="93">
        <f>COUNTIFS(X:X,"sp",I:I,"1")</f>
        <v>9</v>
      </c>
      <c r="AO32" s="93">
        <f>COUNTIFS(X:X,"sp",I:I,"2")</f>
        <v>8</v>
      </c>
      <c r="AP32" s="93">
        <f>COUNTIFS(X:X,"sp",I:I,"3")</f>
        <v>4</v>
      </c>
      <c r="AQ32" s="93">
        <f>COUNTIFS(X:X,"sp",J:J,"1")</f>
        <v>12</v>
      </c>
      <c r="AR32" s="93">
        <f>COUNTIFS(X:X,"sp",J:J,"2")</f>
        <v>6</v>
      </c>
      <c r="AS32" s="93">
        <f>COUNTIFS(X:X,"sp",J:J,"3")</f>
        <v>3</v>
      </c>
      <c r="BC32" s="3">
        <f t="shared" si="0"/>
        <v>35697</v>
      </c>
      <c r="BD32" s="223" t="str">
        <f t="shared" si="1"/>
        <v>MM7C1</v>
      </c>
      <c r="BE32" s="217" t="str">
        <f t="shared" si="2"/>
        <v>MLAC2</v>
      </c>
      <c r="BF32" s="26" t="str">
        <f t="shared" si="3"/>
        <v>MSSC3</v>
      </c>
      <c r="BG32" s="26" t="str">
        <f t="shared" si="4"/>
        <v>MSCIC4</v>
      </c>
      <c r="BH32" s="26" t="str">
        <f t="shared" si="5"/>
        <v>MSPC5</v>
      </c>
      <c r="BI32" s="26" t="str">
        <f t="shared" si="6"/>
        <v>MHRKP</v>
      </c>
    </row>
    <row r="33" spans="1:68" x14ac:dyDescent="0.2">
      <c r="A33" s="347" t="s">
        <v>237</v>
      </c>
      <c r="B33" s="347" t="s">
        <v>238</v>
      </c>
      <c r="C33" s="348">
        <v>39795</v>
      </c>
      <c r="D33" s="238" t="s">
        <v>72</v>
      </c>
      <c r="E33" s="345">
        <v>7</v>
      </c>
      <c r="F33" s="345"/>
      <c r="G33" s="345"/>
      <c r="H33" s="345"/>
      <c r="I33" s="350">
        <v>2</v>
      </c>
      <c r="J33" s="350">
        <v>2</v>
      </c>
      <c r="K33" s="344" t="s">
        <v>32</v>
      </c>
      <c r="T33" s="176" t="s">
        <v>52</v>
      </c>
      <c r="U33" s="176" t="s">
        <v>50</v>
      </c>
      <c r="V33" s="167" t="s">
        <v>51</v>
      </c>
      <c r="W33" s="167" t="s">
        <v>53</v>
      </c>
      <c r="X33" s="167" t="s">
        <v>49</v>
      </c>
      <c r="Y33" s="238" t="s">
        <v>84</v>
      </c>
      <c r="Z33" s="88" t="s">
        <v>95</v>
      </c>
      <c r="AD33" s="27"/>
      <c r="AG33" s="23">
        <f>SUM(AG28:AG32)</f>
        <v>103</v>
      </c>
      <c r="AH33" s="1"/>
      <c r="AI33" s="1"/>
      <c r="AJ33" s="1"/>
      <c r="AK33" s="1"/>
      <c r="AL33" s="1"/>
      <c r="AM33" s="1"/>
      <c r="AN33" s="1"/>
      <c r="AO33" s="1"/>
      <c r="AP33" s="1"/>
      <c r="AQ33" s="1"/>
      <c r="AR33" s="1"/>
      <c r="AS33" s="1"/>
      <c r="AU33" s="1"/>
      <c r="BC33" s="3">
        <f t="shared" si="0"/>
        <v>35710</v>
      </c>
      <c r="BD33" s="223" t="str">
        <f t="shared" si="1"/>
        <v>MM7C1</v>
      </c>
      <c r="BE33" s="217" t="str">
        <f t="shared" si="2"/>
        <v>MLAC2</v>
      </c>
      <c r="BF33" s="26" t="str">
        <f t="shared" si="3"/>
        <v>MSPC3</v>
      </c>
      <c r="BG33" s="26" t="str">
        <f t="shared" si="4"/>
        <v>MSCIC4</v>
      </c>
      <c r="BH33" s="26" t="str">
        <f t="shared" si="5"/>
        <v>MSSC5</v>
      </c>
      <c r="BI33" s="26" t="str">
        <f t="shared" si="6"/>
        <v>MHRJG</v>
      </c>
    </row>
    <row r="34" spans="1:68" s="1" customFormat="1" x14ac:dyDescent="0.2">
      <c r="A34" s="255" t="s">
        <v>297</v>
      </c>
      <c r="B34" s="255" t="s">
        <v>298</v>
      </c>
      <c r="C34" s="271">
        <v>35377</v>
      </c>
      <c r="D34" s="256" t="s">
        <v>72</v>
      </c>
      <c r="E34" s="24">
        <v>7</v>
      </c>
      <c r="F34" s="256"/>
      <c r="G34" s="256"/>
      <c r="H34" s="256"/>
      <c r="I34" s="256">
        <v>2</v>
      </c>
      <c r="J34" s="256">
        <v>3</v>
      </c>
      <c r="K34" s="255" t="s">
        <v>47</v>
      </c>
      <c r="L34" s="317" t="s">
        <v>48</v>
      </c>
      <c r="M34" s="317" t="s">
        <v>67</v>
      </c>
      <c r="N34" s="24"/>
      <c r="O34" s="24"/>
      <c r="P34" s="255" t="s">
        <v>4</v>
      </c>
      <c r="Q34" s="255" t="s">
        <v>4</v>
      </c>
      <c r="R34" s="255"/>
      <c r="S34" s="234"/>
      <c r="T34" s="176" t="s">
        <v>52</v>
      </c>
      <c r="U34" s="176" t="s">
        <v>50</v>
      </c>
      <c r="V34" s="167" t="s">
        <v>51</v>
      </c>
      <c r="W34" s="167" t="s">
        <v>53</v>
      </c>
      <c r="X34" s="167" t="s">
        <v>49</v>
      </c>
      <c r="Y34" s="238" t="s">
        <v>83</v>
      </c>
      <c r="Z34" s="88" t="s">
        <v>84</v>
      </c>
      <c r="AA34" s="87"/>
      <c r="AB34" s="241" t="s">
        <v>92</v>
      </c>
      <c r="AC34" s="88"/>
      <c r="AD34" s="27"/>
      <c r="AE34" s="3"/>
      <c r="AF34" s="3"/>
      <c r="AG34" s="23"/>
      <c r="AT34" s="3"/>
      <c r="AV34" s="3"/>
      <c r="AW34" s="3"/>
      <c r="AX34" s="3"/>
      <c r="AY34" s="3"/>
      <c r="AZ34" s="3"/>
      <c r="BA34" s="66"/>
      <c r="BB34" s="75"/>
      <c r="BC34" s="3">
        <f t="shared" si="0"/>
        <v>38164</v>
      </c>
      <c r="BD34" s="223" t="str">
        <f t="shared" si="1"/>
        <v>MM7C1</v>
      </c>
      <c r="BE34" s="217" t="str">
        <f t="shared" si="2"/>
        <v>MLAC2</v>
      </c>
      <c r="BF34" s="26" t="str">
        <f t="shared" si="3"/>
        <v>MSCIC3</v>
      </c>
      <c r="BG34" s="26" t="str">
        <f t="shared" si="4"/>
        <v>MSPC4</v>
      </c>
      <c r="BH34" s="26" t="str">
        <f t="shared" si="5"/>
        <v>MSSC5</v>
      </c>
      <c r="BI34" s="26" t="str">
        <f t="shared" si="6"/>
        <v>MHRKP</v>
      </c>
      <c r="BJ34" s="36"/>
      <c r="BK34" s="36"/>
      <c r="BL34" s="36"/>
      <c r="BM34" s="4"/>
      <c r="BN34" s="4"/>
      <c r="BO34" s="70"/>
      <c r="BP34" s="78"/>
    </row>
    <row r="35" spans="1:68" x14ac:dyDescent="0.2">
      <c r="A35" s="343" t="s">
        <v>77</v>
      </c>
      <c r="B35" s="343" t="s">
        <v>78</v>
      </c>
      <c r="C35" s="343">
        <v>39676</v>
      </c>
      <c r="D35" s="346" t="s">
        <v>79</v>
      </c>
      <c r="E35" s="346">
        <v>8</v>
      </c>
      <c r="F35" s="346" t="s">
        <v>64</v>
      </c>
      <c r="G35" s="346" t="s">
        <v>80</v>
      </c>
      <c r="H35" s="346" t="s">
        <v>64</v>
      </c>
      <c r="I35" s="346">
        <v>1</v>
      </c>
      <c r="J35" s="346">
        <v>1</v>
      </c>
      <c r="K35" s="344" t="s">
        <v>47</v>
      </c>
      <c r="S35" s="176" t="s">
        <v>1494</v>
      </c>
      <c r="T35" s="176" t="s">
        <v>1494</v>
      </c>
      <c r="U35" s="176" t="s">
        <v>50</v>
      </c>
      <c r="V35" s="167" t="s">
        <v>81</v>
      </c>
      <c r="W35" s="167" t="s">
        <v>51</v>
      </c>
      <c r="X35" s="167" t="s">
        <v>52</v>
      </c>
      <c r="Y35" s="238" t="s">
        <v>54</v>
      </c>
      <c r="Z35" s="88" t="s">
        <v>55</v>
      </c>
      <c r="AA35" s="88"/>
      <c r="AB35" s="241"/>
      <c r="AD35" s="27"/>
      <c r="AE35" s="3" t="s">
        <v>110</v>
      </c>
      <c r="AF35" s="3" t="s">
        <v>182</v>
      </c>
      <c r="AG35" s="3">
        <f>COUNTIF(T:T,"ASC")</f>
        <v>2</v>
      </c>
      <c r="AH35" s="3">
        <f>SUMPRODUCT((T:T="ASC")*(D:D="m"))</f>
        <v>0</v>
      </c>
      <c r="AI35" s="3">
        <f>SUMPRODUCT((T:T="ASC")*(D:D="f"))</f>
        <v>2</v>
      </c>
      <c r="AJ35" s="3">
        <f>SUMPRODUCT((T:T="ASC")*(F:F="iep"))</f>
        <v>0</v>
      </c>
      <c r="AK35" s="3">
        <f>SUMPRODUCT((T:T="ASC")*(F:F="504p"))</f>
        <v>0</v>
      </c>
      <c r="AL35" s="3">
        <f>COUNTIFS(T:T,"ASC",E:E,"7")</f>
        <v>2</v>
      </c>
      <c r="AM35" s="3">
        <f>COUNTIFS(T:T,"ASC",E:E,"8")</f>
        <v>0</v>
      </c>
      <c r="AN35" s="3">
        <f>COUNTIFS(T:T,"ASC",I:I,"1")</f>
        <v>0</v>
      </c>
      <c r="AO35" s="3">
        <f>COUNTIFS(T:T,"ASC",I:I,"2")</f>
        <v>1</v>
      </c>
      <c r="AP35" s="3">
        <f>COUNTIFS(T:T,"ASC",I:I,"3")</f>
        <v>1</v>
      </c>
      <c r="AQ35" s="3">
        <f>COUNTIFS(T:T,"ASC",J:J,"1")</f>
        <v>2</v>
      </c>
      <c r="AR35" s="3">
        <f>COUNTIFS(T:T,"ASC",J:J,"2")</f>
        <v>0</v>
      </c>
      <c r="AS35" s="3">
        <f>COUNTIFS(T:T,"ASC",J:J,"3")</f>
        <v>0</v>
      </c>
      <c r="AU35" s="1"/>
      <c r="BC35" s="3">
        <f t="shared" si="0"/>
        <v>39663</v>
      </c>
      <c r="BD35" s="223" t="str">
        <f t="shared" si="1"/>
        <v>MSCIC1</v>
      </c>
      <c r="BE35" s="217" t="str">
        <f t="shared" si="2"/>
        <v>MLAC2</v>
      </c>
      <c r="BF35" s="26" t="b">
        <f t="shared" si="3"/>
        <v>0</v>
      </c>
      <c r="BG35" s="26" t="str">
        <f t="shared" si="4"/>
        <v>MM8C4</v>
      </c>
      <c r="BH35" s="26" t="b">
        <f t="shared" si="5"/>
        <v>0</v>
      </c>
      <c r="BI35" s="26" t="str">
        <f t="shared" si="6"/>
        <v>MHRTH</v>
      </c>
    </row>
    <row r="36" spans="1:68" s="5" customFormat="1" x14ac:dyDescent="0.2">
      <c r="A36" s="2" t="s">
        <v>101</v>
      </c>
      <c r="B36" s="2" t="s">
        <v>102</v>
      </c>
      <c r="C36" s="270">
        <v>35078</v>
      </c>
      <c r="D36" s="193" t="s">
        <v>72</v>
      </c>
      <c r="E36" s="24">
        <v>8</v>
      </c>
      <c r="F36" s="24"/>
      <c r="G36" s="24"/>
      <c r="H36" s="24"/>
      <c r="I36" s="254">
        <v>1</v>
      </c>
      <c r="J36" s="254">
        <v>1</v>
      </c>
      <c r="K36" s="24" t="s">
        <v>66</v>
      </c>
      <c r="L36" s="38" t="s">
        <v>58</v>
      </c>
      <c r="M36" s="38" t="s">
        <v>67</v>
      </c>
      <c r="N36" s="101"/>
      <c r="O36" s="101"/>
      <c r="P36" s="2" t="s">
        <v>4</v>
      </c>
      <c r="Q36" s="2" t="s">
        <v>4</v>
      </c>
      <c r="R36" s="24"/>
      <c r="S36" s="176" t="s">
        <v>1494</v>
      </c>
      <c r="T36" s="176" t="s">
        <v>1494</v>
      </c>
      <c r="U36" s="176" t="s">
        <v>50</v>
      </c>
      <c r="V36" s="166" t="s">
        <v>81</v>
      </c>
      <c r="W36" s="167" t="s">
        <v>51</v>
      </c>
      <c r="X36" s="167" t="s">
        <v>52</v>
      </c>
      <c r="Y36" s="238" t="s">
        <v>88</v>
      </c>
      <c r="Z36" s="88" t="s">
        <v>99</v>
      </c>
      <c r="AA36" s="87"/>
      <c r="AB36" s="87"/>
      <c r="AC36" s="88"/>
      <c r="AD36" s="27"/>
      <c r="AE36" s="3" t="s">
        <v>110</v>
      </c>
      <c r="AF36" s="3" t="s">
        <v>185</v>
      </c>
      <c r="AG36" s="3">
        <f>COUNTIF(U:U,"ASC")</f>
        <v>4</v>
      </c>
      <c r="AH36" s="3">
        <f>SUMPRODUCT((U:U="ASC")*(D:D="m"))</f>
        <v>1</v>
      </c>
      <c r="AI36" s="3">
        <f>SUMPRODUCT((U:U="ASC")*(D:D="f"))</f>
        <v>3</v>
      </c>
      <c r="AJ36" s="3">
        <f>SUMPRODUCT((U:U="ASC")*(F:F="iep"))</f>
        <v>0</v>
      </c>
      <c r="AK36" s="3">
        <f>SUMPRODUCT((U:U="ASC")*(F:F="504p"))</f>
        <v>1</v>
      </c>
      <c r="AL36" s="3">
        <f>COUNTIFS(U:U,"ASC",E:E,"7")</f>
        <v>3</v>
      </c>
      <c r="AM36" s="3">
        <f>COUNTIFS(U:U,"ASC",E:E,"8")</f>
        <v>1</v>
      </c>
      <c r="AN36" s="3">
        <f>COUNTIFS(U:U,"ASC",I:I,"1")</f>
        <v>0</v>
      </c>
      <c r="AO36" s="3">
        <f>COUNTIFS(U:U,"ASC",I:I,"2")</f>
        <v>0</v>
      </c>
      <c r="AP36" s="3">
        <f>COUNTIFS(U:U,"ASC",I:I,"3")</f>
        <v>4</v>
      </c>
      <c r="AQ36" s="3">
        <f>COUNTIFS(U:U,"ASC",J:J,"1")</f>
        <v>1</v>
      </c>
      <c r="AR36" s="3">
        <f>COUNTIFS(U:U,"ASC",J:J,"2")</f>
        <v>2</v>
      </c>
      <c r="AS36" s="3">
        <f>COUNTIFS(U:U,"ASC",J:J,"3")</f>
        <v>1</v>
      </c>
      <c r="AT36" s="3"/>
      <c r="AU36" s="1"/>
      <c r="AV36" s="3"/>
      <c r="AW36" s="3"/>
      <c r="AX36" s="3"/>
      <c r="AY36" s="3"/>
      <c r="AZ36" s="3"/>
      <c r="BA36" s="66"/>
      <c r="BB36" s="75"/>
      <c r="BC36" s="3">
        <f t="shared" si="0"/>
        <v>35382</v>
      </c>
      <c r="BD36" s="223" t="str">
        <f t="shared" si="1"/>
        <v>MSCIC1</v>
      </c>
      <c r="BE36" s="217" t="str">
        <f t="shared" si="2"/>
        <v>MLAC2</v>
      </c>
      <c r="BF36" s="26" t="str">
        <f t="shared" si="3"/>
        <v>MSSC3</v>
      </c>
      <c r="BG36" s="26" t="str">
        <f t="shared" si="4"/>
        <v>MSPC4</v>
      </c>
      <c r="BH36" s="26" t="str">
        <f t="shared" si="5"/>
        <v>MM7C5</v>
      </c>
      <c r="BI36" s="26" t="str">
        <f t="shared" si="6"/>
        <v>MHRTH</v>
      </c>
      <c r="BJ36" s="36"/>
      <c r="BK36" s="36"/>
      <c r="BL36" s="36"/>
      <c r="BM36" s="24"/>
      <c r="BN36" s="8"/>
      <c r="BO36" s="71"/>
      <c r="BP36" s="80"/>
    </row>
    <row r="37" spans="1:68" x14ac:dyDescent="0.2">
      <c r="A37" s="2" t="s">
        <v>107</v>
      </c>
      <c r="B37" s="2" t="s">
        <v>108</v>
      </c>
      <c r="C37" s="270">
        <v>35074</v>
      </c>
      <c r="D37" s="24" t="s">
        <v>79</v>
      </c>
      <c r="E37" s="24">
        <v>8</v>
      </c>
      <c r="F37" s="24" t="s">
        <v>73</v>
      </c>
      <c r="G37" s="24"/>
      <c r="H37" s="24"/>
      <c r="I37" s="24">
        <v>3</v>
      </c>
      <c r="J37" s="24">
        <v>2</v>
      </c>
      <c r="K37" s="24" t="s">
        <v>47</v>
      </c>
      <c r="L37" s="370" t="s">
        <v>94</v>
      </c>
      <c r="M37" s="370" t="s">
        <v>48</v>
      </c>
      <c r="N37" s="2"/>
      <c r="O37" s="2"/>
      <c r="P37" s="2" t="s">
        <v>60</v>
      </c>
      <c r="Q37" s="2" t="s">
        <v>60</v>
      </c>
      <c r="R37" s="194" t="s">
        <v>109</v>
      </c>
      <c r="S37" s="176" t="s">
        <v>1494</v>
      </c>
      <c r="T37" s="176" t="s">
        <v>1494</v>
      </c>
      <c r="U37" s="176" t="s">
        <v>50</v>
      </c>
      <c r="V37" s="166" t="s">
        <v>110</v>
      </c>
      <c r="W37" s="166" t="s">
        <v>81</v>
      </c>
      <c r="X37" s="167" t="s">
        <v>52</v>
      </c>
      <c r="Y37" s="238" t="s">
        <v>83</v>
      </c>
      <c r="Z37" s="88" t="s">
        <v>88</v>
      </c>
      <c r="AA37" s="88"/>
      <c r="AD37" s="27"/>
      <c r="AE37" s="3" t="s">
        <v>110</v>
      </c>
      <c r="AF37" s="3" t="s">
        <v>190</v>
      </c>
      <c r="AG37" s="3">
        <f>COUNTIF(V:V,"ASC")</f>
        <v>4</v>
      </c>
      <c r="AH37" s="3">
        <f t="array" ref="AH37">SUMPRODUCT((V:V="ASC")*(D:D="m"))</f>
        <v>1</v>
      </c>
      <c r="AI37" s="3">
        <f t="array" ref="AI37">SUMPRODUCT((V:V="ASC")*(D:D="f"))</f>
        <v>3</v>
      </c>
      <c r="AJ37" s="3">
        <f t="array" ref="AJ37">SUMPRODUCT((V:V="ASC")*(F:F="iep"))</f>
        <v>0</v>
      </c>
      <c r="AK37" s="3">
        <f t="array" ref="AK37">SUMPRODUCT((V:V="ASC")*(F:F="504p"))</f>
        <v>2</v>
      </c>
      <c r="AL37" s="3">
        <f>COUNTIFS(V:V,"ASC",E:E,"7")</f>
        <v>2</v>
      </c>
      <c r="AM37" s="3">
        <f>COUNTIFS(V:V,"ASC",E:E,"8")</f>
        <v>2</v>
      </c>
      <c r="AN37" s="3">
        <f>COUNTIFS(V:V,"ASC",I:I,"1")</f>
        <v>1</v>
      </c>
      <c r="AO37" s="3">
        <f>COUNTIFS(V:V,"ASC",I:I,"2")</f>
        <v>2</v>
      </c>
      <c r="AP37" s="3">
        <f>COUNTIFS(V:V,"ASC",I:I,"3")</f>
        <v>1</v>
      </c>
      <c r="AQ37" s="3">
        <f>COUNTIFS(V:V,"ASC",J:J,"1")</f>
        <v>0</v>
      </c>
      <c r="AR37" s="3">
        <f>COUNTIFS(V:V,"ASC",J:J,"2")</f>
        <v>4</v>
      </c>
      <c r="AS37" s="3">
        <f>COUNTIFS(V:V,"ASC",J:J,"3")</f>
        <v>0</v>
      </c>
      <c r="AU37" s="5"/>
      <c r="BC37" s="3">
        <f t="shared" si="0"/>
        <v>39795</v>
      </c>
      <c r="BD37" s="223" t="str">
        <f t="shared" si="1"/>
        <v>MSCIC1</v>
      </c>
      <c r="BE37" s="217" t="str">
        <f t="shared" si="2"/>
        <v>MLAC2</v>
      </c>
      <c r="BF37" s="26" t="str">
        <f t="shared" si="3"/>
        <v>MSSC3</v>
      </c>
      <c r="BG37" s="26" t="str">
        <f t="shared" si="4"/>
        <v>MSPC4</v>
      </c>
      <c r="BH37" s="26" t="str">
        <f t="shared" si="5"/>
        <v>MM7C5</v>
      </c>
      <c r="BI37" s="26" t="str">
        <f t="shared" si="6"/>
        <v>MHRTH</v>
      </c>
    </row>
    <row r="38" spans="1:68" x14ac:dyDescent="0.2">
      <c r="A38" s="2" t="s">
        <v>135</v>
      </c>
      <c r="B38" s="2" t="s">
        <v>136</v>
      </c>
      <c r="C38" s="385">
        <v>34900</v>
      </c>
      <c r="D38" s="24" t="s">
        <v>72</v>
      </c>
      <c r="E38" s="24">
        <v>8</v>
      </c>
      <c r="F38" s="24"/>
      <c r="G38" s="24"/>
      <c r="H38" s="24"/>
      <c r="I38" s="24">
        <v>2</v>
      </c>
      <c r="J38" s="24">
        <v>2</v>
      </c>
      <c r="K38" s="24" t="s">
        <v>66</v>
      </c>
      <c r="L38" s="38" t="s">
        <v>117</v>
      </c>
      <c r="M38" s="38" t="s">
        <v>94</v>
      </c>
      <c r="N38" s="2"/>
      <c r="O38" s="24"/>
      <c r="P38" s="2" t="s">
        <v>4</v>
      </c>
      <c r="Q38" s="2" t="s">
        <v>4</v>
      </c>
      <c r="R38" s="2"/>
      <c r="S38" s="176" t="s">
        <v>1494</v>
      </c>
      <c r="T38" s="176" t="s">
        <v>1494</v>
      </c>
      <c r="U38" s="176" t="s">
        <v>50</v>
      </c>
      <c r="V38" s="167" t="s">
        <v>51</v>
      </c>
      <c r="W38" s="166" t="s">
        <v>81</v>
      </c>
      <c r="X38" s="167" t="s">
        <v>52</v>
      </c>
      <c r="Y38" s="240" t="s">
        <v>95</v>
      </c>
      <c r="Z38" s="88" t="s">
        <v>55</v>
      </c>
      <c r="AA38" s="88"/>
      <c r="AB38" s="241"/>
      <c r="AC38" s="94"/>
      <c r="AD38" s="27"/>
      <c r="AE38" s="3" t="s">
        <v>110</v>
      </c>
      <c r="AF38" s="3" t="s">
        <v>196</v>
      </c>
      <c r="AG38" s="3">
        <f>COUNTIF(W:W,"ASC")</f>
        <v>0</v>
      </c>
      <c r="AH38" s="3">
        <f>SUMPRODUCT((W:W="ASC")*(D:D="m"))</f>
        <v>0</v>
      </c>
      <c r="AI38" s="3">
        <f>SUMPRODUCT((W:W="ASC")*(D:D="f"))</f>
        <v>0</v>
      </c>
      <c r="AJ38" s="3">
        <f>SUMPRODUCT((W:W="ASC")*(F:F="iep"))</f>
        <v>0</v>
      </c>
      <c r="AK38" s="3">
        <f>SUMPRODUCT((W:W="ASC")*(F:F="504p"))</f>
        <v>0</v>
      </c>
      <c r="AL38" s="3">
        <f>COUNTIFS(W:W,"ASC",E:E,"7")</f>
        <v>0</v>
      </c>
      <c r="AM38" s="3">
        <f>COUNTIFS(W:W,"ASC",E:E,"8")</f>
        <v>0</v>
      </c>
      <c r="AN38" s="3">
        <f>COUNTIFS(W:W,"ASC",I:I,"1")</f>
        <v>0</v>
      </c>
      <c r="AO38" s="3">
        <f>COUNTIFS(W:W,"ASC",I:I,"2")</f>
        <v>0</v>
      </c>
      <c r="AP38" s="3">
        <f>COUNTIFS(W:W,"ASC",I:I,"3")</f>
        <v>0</v>
      </c>
      <c r="AQ38" s="3">
        <f>COUNTIFS(W:W,"ASC",J:J,"1")</f>
        <v>0</v>
      </c>
      <c r="AR38" s="3">
        <f>COUNTIFS(W:W,"ASC",J:J,"2")</f>
        <v>0</v>
      </c>
      <c r="AS38" s="3">
        <f>COUNTIFS(W:W,"ASC",J:J,"3")</f>
        <v>0</v>
      </c>
      <c r="AT38" s="5"/>
      <c r="AV38" s="5"/>
      <c r="AW38" s="5"/>
      <c r="AX38" s="5"/>
      <c r="BC38" s="3">
        <f t="shared" ref="BC38:BC65" si="7">$C34</f>
        <v>35377</v>
      </c>
      <c r="BD38" s="223" t="str">
        <f t="shared" ref="BD38:BD66" si="8">IF($T34="LA","MLAC1",IF($T34="SS","MSSC1",IF($T34="SCI","MSCIC1",IF($T34="IM7","MM7C1",IF($T34="SP","MSPAC1",IF($T34="SPM","RM1B",IF($T34="SLA","RLA1B",IF($T34="ASC","ASC1BT1"))))))))</f>
        <v>MSCIC1</v>
      </c>
      <c r="BE38" s="217" t="str">
        <f t="shared" ref="BE38:BE66" si="9">IF($U34="LA","MLAC2",IF($U34="SS","MSSC2",IF($U34="SCI","MSCIC2",IF($U34="im7","MM7C2",IF($U34="SP","MSPAC2",IF($U34="SPM","RM2B",IF($U34="SPLA","RLA2B",IF($U34="ASC","ASC2BT1",IF($U34="ELL","ELL2B")))))))))</f>
        <v>MLAC2</v>
      </c>
      <c r="BF38" s="26" t="str">
        <f t="shared" ref="BF38:BF66" si="10">IF($V34="LA","MLAC3",IF($V34="SS","MSSC3",IF($V34="SCI","MSCIC3",IF($V34="im8","MM8C3",IF($V34="SP","MSPC3",IF($V34="SPM","RM1G",IF($V34="SLA","RLA1G",IF($V34="ASC","ASC1GT1"))))))))</f>
        <v>MSSC3</v>
      </c>
      <c r="BG38" s="26" t="str">
        <f t="shared" ref="BG38:BG66" si="11">IF($W34="LA","MLAC4",IF($W34="SS","MSSC4",IF($W34="SCI","MSCIC4",IF($W34="im8","MM8C4",IF($W34="SP","MSPC4",IF($W34="SPM","RM2G",IF($W34="SPLA","RLA2G",IF($W34="ASC","ASC2GT1",IF($W34="MOT","OTM72G")))))))))</f>
        <v>MSPC4</v>
      </c>
      <c r="BH38" s="26" t="str">
        <f t="shared" ref="BH38:BH66" si="12">IF($X34="LA","MLAC5",IF($X34="SS","MSSC5",IF($X34="SCI","MSCIC5",IF($X34="im7","MM7C5",IF($X34="SP","MSPC5",IF($X34="ELL","ELL5G",IF($X34="SPLA","RLA5G",IF($X34="ASC","ASC5B"))))))))</f>
        <v>MM7C5</v>
      </c>
      <c r="BI38" s="26" t="str">
        <f t="shared" ref="BI38:BI66" si="13">IF($Y34="WB","MHRWB",IF($Y34="JG","MHRJG",IF($Y34="AV","MHRAV",IF($Y34="KP","MHRKP",IF($Y34="TH","MHRTH")))))</f>
        <v>MHRWB</v>
      </c>
    </row>
    <row r="39" spans="1:68" x14ac:dyDescent="0.2">
      <c r="A39" s="2" t="s">
        <v>148</v>
      </c>
      <c r="B39" s="2" t="s">
        <v>149</v>
      </c>
      <c r="C39" s="270">
        <v>35085</v>
      </c>
      <c r="D39" s="24" t="s">
        <v>72</v>
      </c>
      <c r="E39" s="24">
        <v>8</v>
      </c>
      <c r="F39" s="24"/>
      <c r="G39" s="24"/>
      <c r="H39" s="24"/>
      <c r="I39" s="24">
        <v>1</v>
      </c>
      <c r="J39" s="24">
        <v>2</v>
      </c>
      <c r="K39" s="24" t="s">
        <v>66</v>
      </c>
      <c r="L39" s="38" t="s">
        <v>48</v>
      </c>
      <c r="M39" s="38" t="s">
        <v>67</v>
      </c>
      <c r="N39" s="2"/>
      <c r="O39" s="2"/>
      <c r="P39" s="2" t="s">
        <v>4</v>
      </c>
      <c r="Q39" s="2" t="s">
        <v>4</v>
      </c>
      <c r="R39" s="2"/>
      <c r="S39" s="176" t="s">
        <v>1494</v>
      </c>
      <c r="T39" s="176" t="s">
        <v>1494</v>
      </c>
      <c r="U39" s="176" t="s">
        <v>50</v>
      </c>
      <c r="V39" s="167" t="s">
        <v>51</v>
      </c>
      <c r="W39" s="166" t="s">
        <v>81</v>
      </c>
      <c r="X39" s="167" t="s">
        <v>52</v>
      </c>
      <c r="Y39" s="238" t="s">
        <v>88</v>
      </c>
      <c r="Z39" s="88" t="s">
        <v>55</v>
      </c>
      <c r="AA39" s="241"/>
      <c r="AB39" s="88"/>
      <c r="AD39" s="27"/>
      <c r="BC39" s="3">
        <f t="shared" si="7"/>
        <v>39676</v>
      </c>
      <c r="BD39" s="223" t="b">
        <f t="shared" si="8"/>
        <v>0</v>
      </c>
      <c r="BE39" s="217" t="str">
        <f t="shared" si="9"/>
        <v>MLAC2</v>
      </c>
      <c r="BF39" s="26" t="str">
        <f t="shared" si="10"/>
        <v>MM8C3</v>
      </c>
      <c r="BG39" s="26" t="str">
        <f t="shared" si="11"/>
        <v>MSSC4</v>
      </c>
      <c r="BH39" s="26" t="str">
        <f t="shared" si="12"/>
        <v>MSCIC5</v>
      </c>
      <c r="BI39" s="26" t="str">
        <f t="shared" si="13"/>
        <v>MHRAV</v>
      </c>
      <c r="BN39" s="8"/>
      <c r="BO39" s="71"/>
    </row>
    <row r="40" spans="1:68" x14ac:dyDescent="0.2">
      <c r="A40" s="2" t="s">
        <v>175</v>
      </c>
      <c r="B40" s="2" t="s">
        <v>176</v>
      </c>
      <c r="C40" s="270">
        <v>35276</v>
      </c>
      <c r="D40" s="24" t="s">
        <v>72</v>
      </c>
      <c r="E40" s="24">
        <v>8</v>
      </c>
      <c r="F40" s="24" t="s">
        <v>73</v>
      </c>
      <c r="G40" s="24"/>
      <c r="H40" s="24"/>
      <c r="I40" s="24">
        <v>2</v>
      </c>
      <c r="J40" s="24">
        <v>1</v>
      </c>
      <c r="K40" s="245" t="s">
        <v>47</v>
      </c>
      <c r="L40" s="38" t="s">
        <v>67</v>
      </c>
      <c r="M40" s="38" t="s">
        <v>177</v>
      </c>
      <c r="N40" s="2"/>
      <c r="O40" s="2"/>
      <c r="P40" s="2" t="s">
        <v>4</v>
      </c>
      <c r="Q40" s="2" t="s">
        <v>4</v>
      </c>
      <c r="R40" s="2"/>
      <c r="S40" s="176" t="s">
        <v>1494</v>
      </c>
      <c r="T40" s="176" t="s">
        <v>1494</v>
      </c>
      <c r="U40" s="176" t="s">
        <v>50</v>
      </c>
      <c r="V40" s="167" t="s">
        <v>51</v>
      </c>
      <c r="W40" s="166" t="s">
        <v>81</v>
      </c>
      <c r="X40" s="167" t="s">
        <v>52</v>
      </c>
      <c r="Y40" s="238" t="s">
        <v>95</v>
      </c>
      <c r="Z40" s="88" t="s">
        <v>99</v>
      </c>
      <c r="AA40" s="88"/>
      <c r="AB40" s="88"/>
      <c r="AD40" s="27"/>
      <c r="AF40" s="3" t="s">
        <v>203</v>
      </c>
      <c r="AG40" s="3">
        <f>COUNTIF(Y:Y,"AV")</f>
        <v>24</v>
      </c>
      <c r="AH40" s="3">
        <f>SUMPRODUCT((Y:Y="AV")*(D:D="m"))</f>
        <v>12</v>
      </c>
      <c r="AI40" s="3">
        <f>SUMPRODUCT((Y:Y="AV")*(D:D="F"))</f>
        <v>10</v>
      </c>
      <c r="AJ40" s="3">
        <f>SUMPRODUCT((Y:Y="AV")*(F:F="IEP"))</f>
        <v>3</v>
      </c>
      <c r="AK40" s="3">
        <f>SUMPRODUCT((Y:Y="AV")*(F:F="504p"))</f>
        <v>3</v>
      </c>
      <c r="AL40" s="5">
        <f>COUNTIFS(Y:Y,"AV",E:E,"7")</f>
        <v>14</v>
      </c>
      <c r="AM40" s="5">
        <f>COUNTIFS(Y:Y,"AV",E:E,"8")</f>
        <v>10</v>
      </c>
      <c r="AN40" s="5"/>
      <c r="AO40" s="5"/>
      <c r="AP40" s="5"/>
      <c r="AQ40" s="5"/>
      <c r="AR40" s="5"/>
      <c r="AS40" s="3">
        <f>COUNTIFS(Y:Y,"Av",J:J,"3")</f>
        <v>3</v>
      </c>
      <c r="BC40" s="3">
        <f t="shared" si="7"/>
        <v>35078</v>
      </c>
      <c r="BD40" s="223" t="b">
        <f t="shared" si="8"/>
        <v>0</v>
      </c>
      <c r="BE40" s="217" t="str">
        <f t="shared" si="9"/>
        <v>MLAC2</v>
      </c>
      <c r="BF40" s="26" t="str">
        <f t="shared" si="10"/>
        <v>MM8C3</v>
      </c>
      <c r="BG40" s="26" t="str">
        <f t="shared" si="11"/>
        <v>MSSC4</v>
      </c>
      <c r="BH40" s="26" t="str">
        <f t="shared" si="12"/>
        <v>MSCIC5</v>
      </c>
      <c r="BI40" s="26" t="str">
        <f t="shared" si="13"/>
        <v>MHRKP</v>
      </c>
      <c r="BM40" s="8"/>
      <c r="BN40" s="8"/>
      <c r="BO40" s="71"/>
    </row>
    <row r="41" spans="1:68" x14ac:dyDescent="0.2">
      <c r="A41" s="2" t="s">
        <v>293</v>
      </c>
      <c r="B41" s="2" t="s">
        <v>294</v>
      </c>
      <c r="C41" s="270">
        <v>35024</v>
      </c>
      <c r="D41" s="24" t="s">
        <v>79</v>
      </c>
      <c r="E41" s="24">
        <v>8</v>
      </c>
      <c r="F41" s="24"/>
      <c r="G41" s="24"/>
      <c r="H41" s="24"/>
      <c r="I41" s="24">
        <v>1</v>
      </c>
      <c r="J41" s="24">
        <v>2</v>
      </c>
      <c r="K41" s="24" t="s">
        <v>66</v>
      </c>
      <c r="L41" s="38" t="s">
        <v>48</v>
      </c>
      <c r="M41" s="38" t="s">
        <v>67</v>
      </c>
      <c r="N41" s="2"/>
      <c r="O41" s="2"/>
      <c r="P41" s="2" t="s">
        <v>4</v>
      </c>
      <c r="Q41" s="2" t="s">
        <v>68</v>
      </c>
      <c r="R41" s="2"/>
      <c r="S41" s="176" t="s">
        <v>1494</v>
      </c>
      <c r="T41" s="176" t="s">
        <v>1494</v>
      </c>
      <c r="U41" s="176" t="s">
        <v>50</v>
      </c>
      <c r="V41" s="167" t="s">
        <v>52</v>
      </c>
      <c r="W41" s="166" t="s">
        <v>81</v>
      </c>
      <c r="X41" s="167" t="s">
        <v>51</v>
      </c>
      <c r="Y41" s="238" t="s">
        <v>95</v>
      </c>
      <c r="Z41" s="88" t="s">
        <v>95</v>
      </c>
      <c r="AB41" s="88"/>
      <c r="AD41" s="27"/>
      <c r="AE41" s="5"/>
      <c r="AF41" s="3" t="s">
        <v>207</v>
      </c>
      <c r="AG41" s="3">
        <f>COUNTIF(Y:Y,"TH")</f>
        <v>24</v>
      </c>
      <c r="AH41" s="3">
        <f>SUMPRODUCT((Y:Y="TH")*(D:D="m"))</f>
        <v>11</v>
      </c>
      <c r="AI41" s="3">
        <f>SUMPRODUCT((Y:Y="TH")*(D:D="F"))</f>
        <v>12</v>
      </c>
      <c r="AJ41" s="3">
        <f>SUMPRODUCT((Y:Y="TH")*(F:F="IEP"))</f>
        <v>3</v>
      </c>
      <c r="AK41" s="3">
        <f>SUMPRODUCT((Y:Y="TH")*(F:F="504p"))</f>
        <v>3</v>
      </c>
      <c r="AL41" s="3">
        <f>COUNTIFS(Y:Y,"TH",E:E,"7")</f>
        <v>12</v>
      </c>
      <c r="AM41" s="3">
        <f>COUNTIFS(Y:Y,"TH",E:E,"8")</f>
        <v>12</v>
      </c>
      <c r="AS41" s="3">
        <f>COUNTIFS(Y:Y,"th",J:J,"3")</f>
        <v>2</v>
      </c>
      <c r="BC41" s="3">
        <f t="shared" si="7"/>
        <v>35074</v>
      </c>
      <c r="BD41" s="223" t="b">
        <f t="shared" si="8"/>
        <v>0</v>
      </c>
      <c r="BE41" s="217" t="str">
        <f t="shared" si="9"/>
        <v>MLAC2</v>
      </c>
      <c r="BF41" s="26" t="str">
        <f t="shared" si="10"/>
        <v>ASC1GT1</v>
      </c>
      <c r="BG41" s="26" t="str">
        <f t="shared" si="11"/>
        <v>MM8C4</v>
      </c>
      <c r="BH41" s="26" t="str">
        <f t="shared" si="12"/>
        <v>MSCIC5</v>
      </c>
      <c r="BI41" s="26" t="str">
        <f t="shared" si="13"/>
        <v>MHRWB</v>
      </c>
    </row>
    <row r="42" spans="1:68" ht="17" x14ac:dyDescent="0.2">
      <c r="A42" s="255" t="s">
        <v>311</v>
      </c>
      <c r="B42" s="255" t="s">
        <v>270</v>
      </c>
      <c r="C42" s="271">
        <v>39134</v>
      </c>
      <c r="D42" s="256" t="s">
        <v>79</v>
      </c>
      <c r="E42" s="247">
        <v>7</v>
      </c>
      <c r="F42" s="256"/>
      <c r="G42" s="256"/>
      <c r="H42" s="256"/>
      <c r="I42" s="256">
        <v>1</v>
      </c>
      <c r="J42" s="256">
        <v>1</v>
      </c>
      <c r="K42" s="255" t="s">
        <v>66</v>
      </c>
      <c r="L42" s="317" t="s">
        <v>117</v>
      </c>
      <c r="M42" s="317" t="s">
        <v>74</v>
      </c>
      <c r="N42" s="2"/>
      <c r="O42" s="2"/>
      <c r="P42" s="255" t="s">
        <v>68</v>
      </c>
      <c r="Q42" s="258" t="s">
        <v>68</v>
      </c>
      <c r="R42" s="255"/>
      <c r="S42" s="176" t="s">
        <v>1494</v>
      </c>
      <c r="T42" s="176" t="s">
        <v>1494</v>
      </c>
      <c r="U42" s="236" t="s">
        <v>50</v>
      </c>
      <c r="V42" s="167" t="s">
        <v>52</v>
      </c>
      <c r="W42" s="167" t="s">
        <v>81</v>
      </c>
      <c r="X42" s="167" t="s">
        <v>51</v>
      </c>
      <c r="Y42" s="238" t="s">
        <v>88</v>
      </c>
      <c r="Z42" s="88" t="s">
        <v>173</v>
      </c>
      <c r="AB42" s="241"/>
      <c r="AD42" s="27"/>
      <c r="AF42" s="3" t="s">
        <v>210</v>
      </c>
      <c r="AG42" s="3">
        <f>COUNTIF(Y:Y,"WB")</f>
        <v>23</v>
      </c>
      <c r="AH42" s="3">
        <f>SUMPRODUCT((Y:Y="WB")*(D:D="m"))</f>
        <v>12</v>
      </c>
      <c r="AI42" s="3">
        <f>SUMPRODUCT((Y:Y="WB")*(D:D="F"))</f>
        <v>10</v>
      </c>
      <c r="AJ42" s="3">
        <f>SUMPRODUCT((Y:Y="WB")*(F:F="IEP"))</f>
        <v>3</v>
      </c>
      <c r="AK42" s="3">
        <f>SUMPRODUCT((Y:Y="WB")*(F:F="504p"))</f>
        <v>3</v>
      </c>
      <c r="AL42" s="3">
        <f>COUNTIFS(Y:Y,"WB",E:E,"7")</f>
        <v>13</v>
      </c>
      <c r="AM42" s="3">
        <f>COUNTIFS(Y:Y,"WB",E:E,"8")</f>
        <v>10</v>
      </c>
      <c r="AS42" s="3">
        <f>COUNTIFS(Y:Y,"wb",J:J,"3")</f>
        <v>4</v>
      </c>
      <c r="BC42" s="3">
        <f t="shared" si="7"/>
        <v>34900</v>
      </c>
      <c r="BD42" s="223" t="b">
        <f t="shared" si="8"/>
        <v>0</v>
      </c>
      <c r="BE42" s="217" t="str">
        <f t="shared" si="9"/>
        <v>MLAC2</v>
      </c>
      <c r="BF42" s="26" t="str">
        <f t="shared" si="10"/>
        <v>MSSC3</v>
      </c>
      <c r="BG42" s="26" t="str">
        <f t="shared" si="11"/>
        <v>MM8C4</v>
      </c>
      <c r="BH42" s="26" t="str">
        <f t="shared" si="12"/>
        <v>MSCIC5</v>
      </c>
      <c r="BI42" s="26" t="str">
        <f t="shared" si="13"/>
        <v>MHRJG</v>
      </c>
    </row>
    <row r="43" spans="1:68" x14ac:dyDescent="0.2">
      <c r="A43" s="2" t="s">
        <v>312</v>
      </c>
      <c r="B43" s="2" t="s">
        <v>313</v>
      </c>
      <c r="C43" s="270">
        <v>35028</v>
      </c>
      <c r="D43" s="24" t="s">
        <v>72</v>
      </c>
      <c r="E43" s="24">
        <v>8</v>
      </c>
      <c r="F43" s="24" t="s">
        <v>92</v>
      </c>
      <c r="G43" s="24" t="s">
        <v>6</v>
      </c>
      <c r="H43" s="24" t="s">
        <v>141</v>
      </c>
      <c r="I43" s="24">
        <v>1</v>
      </c>
      <c r="J43" s="24">
        <v>2</v>
      </c>
      <c r="K43" s="24" t="s">
        <v>66</v>
      </c>
      <c r="L43" s="38" t="s">
        <v>67</v>
      </c>
      <c r="M43" s="38" t="s">
        <v>48</v>
      </c>
      <c r="N43" s="2"/>
      <c r="O43" s="2"/>
      <c r="P43" s="2" t="s">
        <v>68</v>
      </c>
      <c r="Q43" s="2" t="s">
        <v>4</v>
      </c>
      <c r="R43" s="2"/>
      <c r="S43" s="176" t="s">
        <v>1494</v>
      </c>
      <c r="T43" s="176" t="s">
        <v>1494</v>
      </c>
      <c r="U43" s="176" t="s">
        <v>50</v>
      </c>
      <c r="V43" s="167" t="s">
        <v>52</v>
      </c>
      <c r="W43" s="166" t="s">
        <v>81</v>
      </c>
      <c r="X43" s="167" t="s">
        <v>51</v>
      </c>
      <c r="Y43" s="238" t="s">
        <v>54</v>
      </c>
      <c r="Z43" s="88" t="s">
        <v>99</v>
      </c>
      <c r="AA43" s="241"/>
      <c r="AB43" s="241"/>
      <c r="AD43" s="27"/>
      <c r="AF43" s="3" t="s">
        <v>213</v>
      </c>
      <c r="AG43" s="3">
        <f>COUNTIF(Y:Y,"KP")</f>
        <v>24</v>
      </c>
      <c r="AH43" s="3">
        <f>SUMPRODUCT((Y:Y="KP")*(D:D="m"))</f>
        <v>11</v>
      </c>
      <c r="AI43" s="3">
        <f>SUMPRODUCT((Y:Y="KP")*(D:D="F"))</f>
        <v>13</v>
      </c>
      <c r="AJ43" s="3">
        <f>SUMPRODUCT((Y:Y="KP")*(F:F="IEP"))</f>
        <v>2</v>
      </c>
      <c r="AK43" s="3">
        <f>SUMPRODUCT((Y:Y="KP")*(F:F="504p"))</f>
        <v>3</v>
      </c>
      <c r="AL43" s="3">
        <f>COUNTIFS(Y:Y,"KP",E:E,"7")</f>
        <v>11</v>
      </c>
      <c r="AM43" s="3">
        <f>COUNTIFS(Y:Y,"KP",E:E,"8")</f>
        <v>13</v>
      </c>
      <c r="AS43" s="3">
        <f>COUNTIFS(Y:Y,"kp",J:J,"3")</f>
        <v>3</v>
      </c>
      <c r="AT43" s="3" t="s">
        <v>214</v>
      </c>
      <c r="BC43" s="3">
        <f t="shared" si="7"/>
        <v>35085</v>
      </c>
      <c r="BD43" s="223" t="b">
        <f t="shared" si="8"/>
        <v>0</v>
      </c>
      <c r="BE43" s="217" t="str">
        <f t="shared" si="9"/>
        <v>MLAC2</v>
      </c>
      <c r="BF43" s="26" t="str">
        <f t="shared" si="10"/>
        <v>MSSC3</v>
      </c>
      <c r="BG43" s="26" t="str">
        <f t="shared" si="11"/>
        <v>MM8C4</v>
      </c>
      <c r="BH43" s="26" t="str">
        <f t="shared" si="12"/>
        <v>MSCIC5</v>
      </c>
      <c r="BI43" s="26" t="str">
        <f t="shared" si="13"/>
        <v>MHRKP</v>
      </c>
    </row>
    <row r="44" spans="1:68" x14ac:dyDescent="0.2">
      <c r="A44" s="2" t="s">
        <v>318</v>
      </c>
      <c r="B44" s="2" t="s">
        <v>319</v>
      </c>
      <c r="C44" s="270">
        <v>39251</v>
      </c>
      <c r="D44" s="24" t="s">
        <v>72</v>
      </c>
      <c r="E44" s="24">
        <v>8</v>
      </c>
      <c r="F44" s="24"/>
      <c r="G44" s="24"/>
      <c r="H44" s="24"/>
      <c r="I44" s="24">
        <v>1</v>
      </c>
      <c r="J44" s="24">
        <v>2</v>
      </c>
      <c r="K44" s="24" t="s">
        <v>47</v>
      </c>
      <c r="L44" s="38"/>
      <c r="M44" s="38"/>
      <c r="N44" s="24"/>
      <c r="O44" s="24"/>
      <c r="P44" s="24"/>
      <c r="Q44" s="24"/>
      <c r="R44" s="24"/>
      <c r="S44" s="176" t="s">
        <v>1494</v>
      </c>
      <c r="T44" s="176" t="s">
        <v>1494</v>
      </c>
      <c r="U44" s="176" t="s">
        <v>50</v>
      </c>
      <c r="V44" s="167" t="s">
        <v>51</v>
      </c>
      <c r="W44" s="166" t="s">
        <v>81</v>
      </c>
      <c r="X44" s="167" t="s">
        <v>52</v>
      </c>
      <c r="Y44" s="238" t="s">
        <v>83</v>
      </c>
      <c r="Z44" s="88" t="s">
        <v>55</v>
      </c>
      <c r="AD44" s="27"/>
      <c r="AF44" s="3" t="s">
        <v>217</v>
      </c>
      <c r="AG44" s="3">
        <f>COUNTIF(Y:Y,"JG")</f>
        <v>24</v>
      </c>
      <c r="AH44" s="3">
        <f>SUMPRODUCT((Y:Y="JG")*(D:D="m"))</f>
        <v>13</v>
      </c>
      <c r="AI44" s="3">
        <f>SUMPRODUCT((Y:Y="JG")*(D:D="F"))</f>
        <v>11</v>
      </c>
      <c r="AJ44" s="3">
        <f>SUMPRODUCT((Y:Y="JG")*(F:F="IEP"))</f>
        <v>4</v>
      </c>
      <c r="AK44" s="3">
        <f>SUMPRODUCT((Y:Y="JG")*(F:F="504p"))</f>
        <v>1</v>
      </c>
      <c r="AL44" s="3">
        <f>COUNTIFS(Y:Y,"JG",E:E,"7")</f>
        <v>11</v>
      </c>
      <c r="AM44" s="3">
        <f>COUNTIFS(Y:Y,"JG",E:E,"8")</f>
        <v>13</v>
      </c>
      <c r="AS44" s="3">
        <f>COUNTIFS(Y:Y,"jg",J:J,"3")</f>
        <v>4</v>
      </c>
      <c r="AT44" s="34" t="s">
        <v>8</v>
      </c>
      <c r="AU44" s="34" t="s">
        <v>9</v>
      </c>
      <c r="AV44" s="58"/>
      <c r="BC44" s="3">
        <f t="shared" si="7"/>
        <v>35276</v>
      </c>
      <c r="BD44" s="223" t="b">
        <f t="shared" si="8"/>
        <v>0</v>
      </c>
      <c r="BE44" s="217" t="str">
        <f t="shared" si="9"/>
        <v>MLAC2</v>
      </c>
      <c r="BF44" s="26" t="str">
        <f t="shared" si="10"/>
        <v>MSSC3</v>
      </c>
      <c r="BG44" s="26" t="str">
        <f t="shared" si="11"/>
        <v>MM8C4</v>
      </c>
      <c r="BH44" s="26" t="str">
        <f t="shared" si="12"/>
        <v>MSCIC5</v>
      </c>
      <c r="BI44" s="26" t="str">
        <f t="shared" si="13"/>
        <v>MHRJG</v>
      </c>
    </row>
    <row r="45" spans="1:68" x14ac:dyDescent="0.2">
      <c r="A45" s="2" t="s">
        <v>186</v>
      </c>
      <c r="B45" s="2" t="s">
        <v>187</v>
      </c>
      <c r="C45" s="270">
        <v>34951</v>
      </c>
      <c r="D45" s="24" t="s">
        <v>72</v>
      </c>
      <c r="E45" s="24">
        <v>8</v>
      </c>
      <c r="F45" s="24" t="s">
        <v>31</v>
      </c>
      <c r="G45" s="24"/>
      <c r="H45" s="24"/>
      <c r="I45" s="24">
        <v>3</v>
      </c>
      <c r="J45" s="24">
        <v>2</v>
      </c>
      <c r="K45" s="24" t="s">
        <v>47</v>
      </c>
      <c r="L45" s="318" t="s">
        <v>94</v>
      </c>
      <c r="M45" s="318" t="s">
        <v>94</v>
      </c>
      <c r="N45" s="2"/>
      <c r="O45" s="2"/>
      <c r="P45" s="2" t="s">
        <v>188</v>
      </c>
      <c r="Q45" s="189" t="s">
        <v>188</v>
      </c>
      <c r="R45" s="2"/>
      <c r="S45" s="176" t="s">
        <v>1494</v>
      </c>
      <c r="T45" s="176" t="s">
        <v>1495</v>
      </c>
      <c r="U45" s="176" t="s">
        <v>50</v>
      </c>
      <c r="V45" s="167" t="s">
        <v>52</v>
      </c>
      <c r="W45" s="166" t="s">
        <v>81</v>
      </c>
      <c r="X45" s="167" t="s">
        <v>51</v>
      </c>
      <c r="Y45" s="238" t="s">
        <v>83</v>
      </c>
      <c r="Z45" s="88" t="s">
        <v>95</v>
      </c>
      <c r="AA45" s="241"/>
      <c r="AB45" s="241" t="s">
        <v>92</v>
      </c>
      <c r="AD45" s="27"/>
      <c r="AH45" s="2"/>
      <c r="AI45" s="2"/>
      <c r="AJ45" s="2"/>
      <c r="AK45" s="2"/>
      <c r="AL45" s="2"/>
      <c r="AT45" s="34">
        <v>1</v>
      </c>
      <c r="AU45" s="34">
        <v>1</v>
      </c>
      <c r="AV45" s="59">
        <f>COUNTIFS(I:I,"1",J:J,"1")</f>
        <v>28</v>
      </c>
      <c r="BC45" s="3">
        <f t="shared" si="7"/>
        <v>35024</v>
      </c>
      <c r="BD45" s="223" t="b">
        <f t="shared" si="8"/>
        <v>0</v>
      </c>
      <c r="BE45" s="217" t="str">
        <f t="shared" si="9"/>
        <v>MLAC2</v>
      </c>
      <c r="BF45" s="26" t="str">
        <f t="shared" si="10"/>
        <v>MSCIC3</v>
      </c>
      <c r="BG45" s="26" t="str">
        <f t="shared" si="11"/>
        <v>MM8C4</v>
      </c>
      <c r="BH45" s="26" t="str">
        <f t="shared" si="12"/>
        <v>MSSC5</v>
      </c>
      <c r="BI45" s="26" t="str">
        <f t="shared" si="13"/>
        <v>MHRJG</v>
      </c>
    </row>
    <row r="46" spans="1:68" x14ac:dyDescent="0.2">
      <c r="A46" s="2" t="s">
        <v>242</v>
      </c>
      <c r="B46" s="2" t="s">
        <v>243</v>
      </c>
      <c r="C46" s="2">
        <v>35178</v>
      </c>
      <c r="D46" s="24" t="s">
        <v>72</v>
      </c>
      <c r="E46" s="24">
        <v>8</v>
      </c>
      <c r="F46" s="24" t="s">
        <v>73</v>
      </c>
      <c r="G46" s="24"/>
      <c r="H46" s="24">
        <v>504</v>
      </c>
      <c r="I46" s="24">
        <v>3</v>
      </c>
      <c r="J46" s="24">
        <v>3</v>
      </c>
      <c r="K46" s="24" t="s">
        <v>47</v>
      </c>
      <c r="L46" s="318"/>
      <c r="M46" s="318"/>
      <c r="N46" s="2"/>
      <c r="O46" s="2"/>
      <c r="P46" s="2"/>
      <c r="Q46" s="189"/>
      <c r="R46" s="2"/>
      <c r="S46" s="234"/>
      <c r="T46" s="176" t="s">
        <v>51</v>
      </c>
      <c r="U46" s="176" t="s">
        <v>50</v>
      </c>
      <c r="V46" s="167" t="s">
        <v>53</v>
      </c>
      <c r="W46" s="166" t="s">
        <v>81</v>
      </c>
      <c r="X46" s="167" t="s">
        <v>52</v>
      </c>
      <c r="Y46" s="238" t="s">
        <v>88</v>
      </c>
      <c r="Z46" s="88" t="s">
        <v>54</v>
      </c>
      <c r="AD46" s="27"/>
      <c r="AF46" s="14"/>
      <c r="AG46" s="7" t="s">
        <v>92</v>
      </c>
      <c r="AK46" s="3" t="s">
        <v>72</v>
      </c>
      <c r="AL46" s="3" t="s">
        <v>79</v>
      </c>
      <c r="AM46" s="3" t="s">
        <v>32</v>
      </c>
      <c r="AN46" s="3" t="s">
        <v>33</v>
      </c>
      <c r="AO46" s="37" t="s">
        <v>222</v>
      </c>
      <c r="AT46" s="34">
        <v>1</v>
      </c>
      <c r="AU46" s="34">
        <v>2</v>
      </c>
      <c r="AV46" s="59">
        <f>COUNTIFS(I:I,"1",J:J,"2")</f>
        <v>11</v>
      </c>
      <c r="AZ46" s="5"/>
      <c r="BA46" s="67"/>
      <c r="BB46" s="76"/>
      <c r="BC46" s="3">
        <f t="shared" si="7"/>
        <v>39134</v>
      </c>
      <c r="BD46" s="223" t="b">
        <f t="shared" si="8"/>
        <v>0</v>
      </c>
      <c r="BE46" s="217" t="str">
        <f t="shared" si="9"/>
        <v>MLAC2</v>
      </c>
      <c r="BF46" s="26" t="str">
        <f t="shared" si="10"/>
        <v>MSCIC3</v>
      </c>
      <c r="BG46" s="26" t="str">
        <f t="shared" si="11"/>
        <v>MM8C4</v>
      </c>
      <c r="BH46" s="26" t="str">
        <f t="shared" si="12"/>
        <v>MSSC5</v>
      </c>
      <c r="BI46" s="26" t="str">
        <f t="shared" si="13"/>
        <v>MHRKP</v>
      </c>
    </row>
    <row r="47" spans="1:68" x14ac:dyDescent="0.2">
      <c r="A47" s="347" t="s">
        <v>279</v>
      </c>
      <c r="B47" s="347" t="s">
        <v>280</v>
      </c>
      <c r="C47" s="348">
        <v>34811</v>
      </c>
      <c r="D47" s="238" t="s">
        <v>79</v>
      </c>
      <c r="E47" s="345">
        <v>8</v>
      </c>
      <c r="F47" s="345"/>
      <c r="G47" s="345"/>
      <c r="H47" s="345"/>
      <c r="I47" s="350">
        <v>2</v>
      </c>
      <c r="J47" s="350">
        <v>2</v>
      </c>
      <c r="K47" s="345"/>
      <c r="L47" s="342"/>
      <c r="M47" s="342"/>
      <c r="Q47" s="355"/>
      <c r="T47" s="176" t="s">
        <v>51</v>
      </c>
      <c r="U47" s="176" t="s">
        <v>50</v>
      </c>
      <c r="V47" s="167" t="s">
        <v>81</v>
      </c>
      <c r="W47" s="167" t="s">
        <v>247</v>
      </c>
      <c r="X47" s="167" t="s">
        <v>53</v>
      </c>
      <c r="Y47" s="240" t="s">
        <v>88</v>
      </c>
      <c r="Z47" s="88" t="s">
        <v>55</v>
      </c>
      <c r="AA47" s="87" t="s">
        <v>92</v>
      </c>
      <c r="AD47" s="27"/>
      <c r="AK47" s="1">
        <f>COUNTIF(D:D,"m")</f>
        <v>59</v>
      </c>
      <c r="AL47" s="1">
        <f>COUNTIF(D:D,"f")</f>
        <v>56</v>
      </c>
      <c r="AM47" s="1">
        <f>COUNTIF(E:E,"7")</f>
        <v>61</v>
      </c>
      <c r="AN47" s="1">
        <f>COUNTIF(E:E,"8")</f>
        <v>58</v>
      </c>
      <c r="AO47" s="57">
        <f>AM47+AN47</f>
        <v>119</v>
      </c>
      <c r="AQ47" s="3" t="s">
        <v>92</v>
      </c>
      <c r="AT47" s="34">
        <v>1</v>
      </c>
      <c r="AU47" s="34">
        <v>3</v>
      </c>
      <c r="AV47" s="59">
        <f>COUNTIFS(I:I,"1",J:J,"3")</f>
        <v>1</v>
      </c>
      <c r="AW47" s="5"/>
      <c r="AX47" s="5"/>
      <c r="AY47" s="5"/>
      <c r="BC47" s="3">
        <f t="shared" si="7"/>
        <v>35028</v>
      </c>
      <c r="BD47" s="223" t="b">
        <f t="shared" si="8"/>
        <v>0</v>
      </c>
      <c r="BE47" s="217" t="str">
        <f t="shared" si="9"/>
        <v>MLAC2</v>
      </c>
      <c r="BF47" s="26" t="str">
        <f t="shared" si="10"/>
        <v>MSCIC3</v>
      </c>
      <c r="BG47" s="26" t="str">
        <f t="shared" si="11"/>
        <v>MM8C4</v>
      </c>
      <c r="BH47" s="26" t="str">
        <f t="shared" si="12"/>
        <v>MSSC5</v>
      </c>
      <c r="BI47" s="26" t="str">
        <f t="shared" si="13"/>
        <v>MHRAV</v>
      </c>
    </row>
    <row r="48" spans="1:68" x14ac:dyDescent="0.2">
      <c r="A48" s="255" t="s">
        <v>299</v>
      </c>
      <c r="B48" s="255" t="s">
        <v>300</v>
      </c>
      <c r="C48" s="271">
        <v>35826</v>
      </c>
      <c r="D48" s="256" t="s">
        <v>72</v>
      </c>
      <c r="E48" s="247">
        <v>7</v>
      </c>
      <c r="F48" s="256"/>
      <c r="G48" s="256"/>
      <c r="H48" s="256"/>
      <c r="I48" s="256">
        <v>2</v>
      </c>
      <c r="J48" s="256">
        <v>2</v>
      </c>
      <c r="K48" s="255" t="s">
        <v>47</v>
      </c>
      <c r="L48" s="262" t="s">
        <v>74</v>
      </c>
      <c r="M48" s="262" t="s">
        <v>48</v>
      </c>
      <c r="N48" s="24"/>
      <c r="O48" s="24"/>
      <c r="P48" s="255" t="s">
        <v>60</v>
      </c>
      <c r="Q48" s="259" t="s">
        <v>4</v>
      </c>
      <c r="R48" s="255"/>
      <c r="S48" s="88"/>
      <c r="T48" s="176" t="s">
        <v>51</v>
      </c>
      <c r="U48" s="176" t="s">
        <v>50</v>
      </c>
      <c r="V48" s="167" t="s">
        <v>52</v>
      </c>
      <c r="W48" s="167" t="s">
        <v>53</v>
      </c>
      <c r="X48" s="167" t="s">
        <v>49</v>
      </c>
      <c r="Y48" s="238" t="s">
        <v>83</v>
      </c>
      <c r="Z48" s="88" t="s">
        <v>75</v>
      </c>
      <c r="AA48" s="241"/>
      <c r="AB48" s="244"/>
      <c r="AD48" s="27"/>
      <c r="AT48" s="34">
        <v>2</v>
      </c>
      <c r="AU48" s="34">
        <v>1</v>
      </c>
      <c r="AV48" s="59">
        <f>COUNTIFS(I:I,"2",J:J,"1")</f>
        <v>13</v>
      </c>
      <c r="BC48" s="3">
        <f t="shared" si="7"/>
        <v>39251</v>
      </c>
      <c r="BD48" s="223" t="b">
        <f t="shared" si="8"/>
        <v>0</v>
      </c>
      <c r="BE48" s="217" t="str">
        <f t="shared" si="9"/>
        <v>MLAC2</v>
      </c>
      <c r="BF48" s="26" t="str">
        <f t="shared" si="10"/>
        <v>MSSC3</v>
      </c>
      <c r="BG48" s="26" t="str">
        <f t="shared" si="11"/>
        <v>MM8C4</v>
      </c>
      <c r="BH48" s="26" t="str">
        <f t="shared" si="12"/>
        <v>MSCIC5</v>
      </c>
      <c r="BI48" s="26" t="str">
        <f t="shared" si="13"/>
        <v>MHRWB</v>
      </c>
    </row>
    <row r="49" spans="1:68" x14ac:dyDescent="0.2">
      <c r="A49" s="255" t="s">
        <v>310</v>
      </c>
      <c r="B49" s="255" t="s">
        <v>300</v>
      </c>
      <c r="C49" s="271">
        <v>39054</v>
      </c>
      <c r="D49" s="256" t="s">
        <v>72</v>
      </c>
      <c r="E49" s="24">
        <v>7</v>
      </c>
      <c r="F49" s="256"/>
      <c r="G49" s="256"/>
      <c r="H49" s="256"/>
      <c r="I49" s="256">
        <v>2</v>
      </c>
      <c r="J49" s="256">
        <v>2</v>
      </c>
      <c r="K49" s="255" t="s">
        <v>32</v>
      </c>
      <c r="L49" s="262" t="s">
        <v>67</v>
      </c>
      <c r="M49" s="262" t="s">
        <v>58</v>
      </c>
      <c r="N49" s="2"/>
      <c r="O49" s="2"/>
      <c r="P49" s="255" t="s">
        <v>4</v>
      </c>
      <c r="Q49" s="259" t="s">
        <v>4</v>
      </c>
      <c r="R49" s="255" t="s">
        <v>110</v>
      </c>
      <c r="S49" s="234"/>
      <c r="T49" s="176" t="s">
        <v>51</v>
      </c>
      <c r="U49" s="176" t="s">
        <v>50</v>
      </c>
      <c r="V49" s="167" t="s">
        <v>110</v>
      </c>
      <c r="W49" s="167" t="s">
        <v>53</v>
      </c>
      <c r="X49" s="167" t="s">
        <v>49</v>
      </c>
      <c r="Y49" s="238" t="s">
        <v>83</v>
      </c>
      <c r="Z49" s="88" t="s">
        <v>95</v>
      </c>
      <c r="AD49" s="27"/>
      <c r="AF49" s="57" t="s">
        <v>231</v>
      </c>
      <c r="AT49" s="34">
        <v>2</v>
      </c>
      <c r="AU49" s="34">
        <v>2</v>
      </c>
      <c r="AV49" s="59">
        <f>COUNTIFS(I:I,"2",J:J,"2")</f>
        <v>37</v>
      </c>
      <c r="BC49" s="3">
        <f t="shared" si="7"/>
        <v>34951</v>
      </c>
      <c r="BD49" s="223" t="b">
        <f t="shared" si="8"/>
        <v>0</v>
      </c>
      <c r="BE49" s="217" t="str">
        <f t="shared" si="9"/>
        <v>MLAC2</v>
      </c>
      <c r="BF49" s="26" t="str">
        <f t="shared" si="10"/>
        <v>MSCIC3</v>
      </c>
      <c r="BG49" s="26" t="str">
        <f t="shared" si="11"/>
        <v>MM8C4</v>
      </c>
      <c r="BH49" s="26" t="str">
        <f t="shared" si="12"/>
        <v>MSSC5</v>
      </c>
      <c r="BI49" s="26" t="str">
        <f t="shared" si="13"/>
        <v>MHRWB</v>
      </c>
    </row>
    <row r="50" spans="1:68" s="5" customFormat="1" x14ac:dyDescent="0.2">
      <c r="A50" s="255" t="s">
        <v>373</v>
      </c>
      <c r="B50" s="255" t="s">
        <v>374</v>
      </c>
      <c r="C50" s="271">
        <v>35439</v>
      </c>
      <c r="D50" s="256" t="s">
        <v>79</v>
      </c>
      <c r="E50" s="24">
        <v>7</v>
      </c>
      <c r="F50" s="256"/>
      <c r="G50" s="256"/>
      <c r="H50" s="256"/>
      <c r="I50" s="256">
        <v>2</v>
      </c>
      <c r="J50" s="256">
        <v>2</v>
      </c>
      <c r="K50" s="255" t="s">
        <v>32</v>
      </c>
      <c r="L50" s="262" t="s">
        <v>59</v>
      </c>
      <c r="M50" s="262" t="s">
        <v>235</v>
      </c>
      <c r="N50" s="221"/>
      <c r="O50" s="221"/>
      <c r="P50" s="255" t="s">
        <v>60</v>
      </c>
      <c r="Q50" s="259" t="s">
        <v>60</v>
      </c>
      <c r="R50" s="255" t="s">
        <v>375</v>
      </c>
      <c r="S50" s="239"/>
      <c r="T50" s="176" t="s">
        <v>51</v>
      </c>
      <c r="U50" s="176" t="s">
        <v>50</v>
      </c>
      <c r="V50" s="167" t="s">
        <v>52</v>
      </c>
      <c r="W50" s="167" t="s">
        <v>53</v>
      </c>
      <c r="X50" s="167" t="s">
        <v>49</v>
      </c>
      <c r="Y50" s="238" t="s">
        <v>83</v>
      </c>
      <c r="Z50" s="88" t="s">
        <v>54</v>
      </c>
      <c r="AA50" s="87"/>
      <c r="AB50" s="241"/>
      <c r="AC50" s="88"/>
      <c r="AD50" s="28"/>
      <c r="AE50" s="3"/>
      <c r="AF50" s="3"/>
      <c r="AG50" s="3"/>
      <c r="AH50" s="3"/>
      <c r="AI50" s="3"/>
      <c r="AJ50" s="3"/>
      <c r="AK50" s="3"/>
      <c r="AL50" s="3"/>
      <c r="AM50" s="3"/>
      <c r="AN50" s="3"/>
      <c r="AO50" s="3"/>
      <c r="AP50" s="3"/>
      <c r="AQ50" s="3"/>
      <c r="AR50" s="3"/>
      <c r="AS50" s="3"/>
      <c r="AT50" s="34">
        <v>2</v>
      </c>
      <c r="AU50" s="34">
        <v>3</v>
      </c>
      <c r="AV50" s="59">
        <f>COUNTIFS(I:I,"2",J:J,"3")</f>
        <v>8</v>
      </c>
      <c r="AW50" s="3"/>
      <c r="AX50" s="3"/>
      <c r="AY50" s="3"/>
      <c r="AZ50" s="3"/>
      <c r="BA50" s="66"/>
      <c r="BB50" s="75"/>
      <c r="BC50" s="3">
        <f t="shared" si="7"/>
        <v>35178</v>
      </c>
      <c r="BD50" s="223" t="str">
        <f t="shared" si="8"/>
        <v>MSSC1</v>
      </c>
      <c r="BE50" s="217" t="str">
        <f t="shared" si="9"/>
        <v>MLAC2</v>
      </c>
      <c r="BF50" s="26" t="str">
        <f t="shared" si="10"/>
        <v>MSPC3</v>
      </c>
      <c r="BG50" s="26" t="str">
        <f t="shared" si="11"/>
        <v>MM8C4</v>
      </c>
      <c r="BH50" s="26" t="str">
        <f t="shared" si="12"/>
        <v>MSCIC5</v>
      </c>
      <c r="BI50" s="26" t="str">
        <f t="shared" si="13"/>
        <v>MHRKP</v>
      </c>
      <c r="BJ50" s="36"/>
      <c r="BK50" s="36"/>
      <c r="BL50" s="36"/>
      <c r="BM50" s="37"/>
      <c r="BN50" s="37"/>
      <c r="BO50" s="72"/>
      <c r="BP50" s="80"/>
    </row>
    <row r="51" spans="1:68" x14ac:dyDescent="0.2">
      <c r="A51" s="2" t="s">
        <v>208</v>
      </c>
      <c r="B51" s="2" t="s">
        <v>209</v>
      </c>
      <c r="C51" s="270">
        <v>35195</v>
      </c>
      <c r="D51" s="24" t="s">
        <v>79</v>
      </c>
      <c r="E51" s="24">
        <v>8</v>
      </c>
      <c r="F51" s="24"/>
      <c r="G51" s="24" t="s">
        <v>6</v>
      </c>
      <c r="H51" s="24" t="s">
        <v>164</v>
      </c>
      <c r="I51" s="24">
        <v>1</v>
      </c>
      <c r="J51" s="24">
        <v>2</v>
      </c>
      <c r="K51" s="24" t="s">
        <v>47</v>
      </c>
      <c r="L51" s="318"/>
      <c r="M51" s="318"/>
      <c r="N51" s="24"/>
      <c r="O51" s="24"/>
      <c r="P51" s="2" t="s">
        <v>68</v>
      </c>
      <c r="Q51" s="189" t="s">
        <v>68</v>
      </c>
      <c r="R51" s="2"/>
      <c r="S51" s="88"/>
      <c r="T51" s="320" t="s">
        <v>195</v>
      </c>
      <c r="U51" s="176" t="s">
        <v>52</v>
      </c>
      <c r="V51" s="166" t="s">
        <v>81</v>
      </c>
      <c r="W51" s="167" t="s">
        <v>50</v>
      </c>
      <c r="X51" s="167" t="s">
        <v>51</v>
      </c>
      <c r="Y51" s="238" t="s">
        <v>88</v>
      </c>
      <c r="Z51" s="357" t="s">
        <v>95</v>
      </c>
      <c r="AA51" s="87" t="s">
        <v>92</v>
      </c>
      <c r="AB51" s="241"/>
      <c r="AD51" s="27"/>
      <c r="AF51" s="3" t="s">
        <v>236</v>
      </c>
      <c r="AG51" s="3">
        <f>COUNTIF(Z:Z,"av")</f>
        <v>10</v>
      </c>
      <c r="AH51" s="3">
        <f t="array" ref="AH51">SUMPRODUCT((Z:Z="av")*(D:D="m"))</f>
        <v>5</v>
      </c>
      <c r="AI51" s="3">
        <f t="array" ref="AI51">SUMPRODUCT((Z:Z="av")*(D:D="F"))</f>
        <v>4</v>
      </c>
      <c r="AJ51" s="3">
        <f t="array" ref="AJ51">SUMPRODUCT((Z:Z="av")*(F:F="IEP"))</f>
        <v>1</v>
      </c>
      <c r="AK51" s="3">
        <f t="array" ref="AK51">SUMPRODUCT((Z:Z="av")*(F:F="504p"))</f>
        <v>2</v>
      </c>
      <c r="AL51" s="5">
        <f>COUNTIFS(Z:Z,"av",E:E,"7")</f>
        <v>5</v>
      </c>
      <c r="AM51" s="5">
        <f>COUNTIFS(Z:Z,"av",E:E,"8")</f>
        <v>5</v>
      </c>
      <c r="AS51" s="3">
        <f>COUNTIFS(AB:AB,"AW",J:J,"3")</f>
        <v>0</v>
      </c>
      <c r="AT51" s="34">
        <v>3</v>
      </c>
      <c r="AU51" s="34">
        <v>1</v>
      </c>
      <c r="AV51" s="59">
        <f>COUNTIFS(I:I,"3",J:J,"1")</f>
        <v>5</v>
      </c>
      <c r="BC51" s="3">
        <f t="shared" si="7"/>
        <v>34811</v>
      </c>
      <c r="BD51" s="223" t="str">
        <f t="shared" si="8"/>
        <v>MSSC1</v>
      </c>
      <c r="BE51" s="217" t="str">
        <f t="shared" si="9"/>
        <v>MLAC2</v>
      </c>
      <c r="BF51" s="26" t="str">
        <f t="shared" si="10"/>
        <v>MM8C3</v>
      </c>
      <c r="BG51" s="26" t="b">
        <f t="shared" si="11"/>
        <v>0</v>
      </c>
      <c r="BH51" s="26" t="str">
        <f t="shared" si="12"/>
        <v>MSPC5</v>
      </c>
      <c r="BI51" s="26" t="str">
        <f t="shared" si="13"/>
        <v>MHRKP</v>
      </c>
    </row>
    <row r="52" spans="1:68" x14ac:dyDescent="0.2">
      <c r="A52" s="2" t="s">
        <v>289</v>
      </c>
      <c r="B52" s="2" t="s">
        <v>290</v>
      </c>
      <c r="C52" s="270">
        <v>35023</v>
      </c>
      <c r="D52" s="24" t="s">
        <v>79</v>
      </c>
      <c r="E52" s="24">
        <v>8</v>
      </c>
      <c r="F52" s="24" t="s">
        <v>73</v>
      </c>
      <c r="G52" s="24"/>
      <c r="H52" s="24">
        <v>504</v>
      </c>
      <c r="I52" s="24">
        <v>2</v>
      </c>
      <c r="J52" s="24">
        <v>2</v>
      </c>
      <c r="K52" s="245" t="s">
        <v>47</v>
      </c>
      <c r="L52" s="318" t="s">
        <v>48</v>
      </c>
      <c r="M52" s="318" t="s">
        <v>67</v>
      </c>
      <c r="N52" s="2"/>
      <c r="O52" s="2"/>
      <c r="P52" s="2" t="s">
        <v>4</v>
      </c>
      <c r="Q52" s="189" t="s">
        <v>4</v>
      </c>
      <c r="R52" s="2"/>
      <c r="S52" s="234"/>
      <c r="T52" s="320" t="s">
        <v>195</v>
      </c>
      <c r="U52" s="176" t="s">
        <v>52</v>
      </c>
      <c r="V52" s="166" t="s">
        <v>81</v>
      </c>
      <c r="W52" s="167" t="s">
        <v>51</v>
      </c>
      <c r="X52" s="167" t="s">
        <v>50</v>
      </c>
      <c r="Y52" s="238" t="s">
        <v>84</v>
      </c>
      <c r="Z52" s="88" t="s">
        <v>95</v>
      </c>
      <c r="AB52" s="241" t="s">
        <v>92</v>
      </c>
      <c r="AD52" s="27"/>
      <c r="AF52" s="3" t="s">
        <v>213</v>
      </c>
      <c r="AG52" s="3">
        <f>COUNTIF(Z:Z,"KP")</f>
        <v>10</v>
      </c>
      <c r="AH52" s="3">
        <f t="array" ref="AH52">SUMPRODUCT((Z:Z="KP")*(D:D="m"))</f>
        <v>4</v>
      </c>
      <c r="AI52" s="3">
        <f t="array" ref="AI52">SUMPRODUCT((Z:Z="KP")*(D:D="F"))</f>
        <v>6</v>
      </c>
      <c r="AJ52" s="3">
        <f t="array" ref="AJ52">SUMPRODUCT((Z:Z="KP")*(F:F="IEP"))</f>
        <v>1</v>
      </c>
      <c r="AK52" s="3">
        <f t="array" ref="AK52">SUMPRODUCT((Z:Z="KP")*(F:F="504p"))</f>
        <v>1</v>
      </c>
      <c r="AL52" s="3">
        <f>COUNTIFS(Z:Z,"KP",E:E,"7")</f>
        <v>2</v>
      </c>
      <c r="AM52" s="3">
        <f>COUNTIFS(Z:Z,"KP",E:E,"8")</f>
        <v>8</v>
      </c>
      <c r="AS52" s="3">
        <f>COUNTIFS(AB:AB,"kc",J:J,"3")</f>
        <v>0</v>
      </c>
      <c r="AT52" s="34">
        <v>3</v>
      </c>
      <c r="AU52" s="34">
        <v>2</v>
      </c>
      <c r="AV52" s="59">
        <f>COUNTIFS(I:I,"3",J:J,"2")</f>
        <v>9</v>
      </c>
      <c r="BC52" s="3">
        <f t="shared" si="7"/>
        <v>35826</v>
      </c>
      <c r="BD52" s="223" t="str">
        <f t="shared" si="8"/>
        <v>MSSC1</v>
      </c>
      <c r="BE52" s="217" t="str">
        <f t="shared" si="9"/>
        <v>MLAC2</v>
      </c>
      <c r="BF52" s="26" t="str">
        <f t="shared" si="10"/>
        <v>MSCIC3</v>
      </c>
      <c r="BG52" s="26" t="str">
        <f t="shared" si="11"/>
        <v>MSPC4</v>
      </c>
      <c r="BH52" s="26" t="str">
        <f t="shared" si="12"/>
        <v>MM7C5</v>
      </c>
      <c r="BI52" s="26" t="str">
        <f t="shared" si="13"/>
        <v>MHRWB</v>
      </c>
    </row>
    <row r="53" spans="1:68" s="30" customFormat="1" x14ac:dyDescent="0.2">
      <c r="A53" s="255" t="s">
        <v>90</v>
      </c>
      <c r="B53" s="255" t="s">
        <v>91</v>
      </c>
      <c r="C53" s="271">
        <v>38619</v>
      </c>
      <c r="D53" s="256" t="s">
        <v>72</v>
      </c>
      <c r="E53" s="247">
        <v>7</v>
      </c>
      <c r="F53" s="256"/>
      <c r="G53" s="256"/>
      <c r="H53" s="256" t="s">
        <v>92</v>
      </c>
      <c r="I53" s="256">
        <v>1</v>
      </c>
      <c r="J53" s="256">
        <v>1</v>
      </c>
      <c r="K53" s="255" t="s">
        <v>47</v>
      </c>
      <c r="L53" s="262" t="s">
        <v>93</v>
      </c>
      <c r="M53" s="262" t="s">
        <v>94</v>
      </c>
      <c r="N53" s="2"/>
      <c r="O53" s="2"/>
      <c r="P53" s="255" t="s">
        <v>68</v>
      </c>
      <c r="Q53" s="260" t="s">
        <v>4</v>
      </c>
      <c r="R53" s="255"/>
      <c r="S53" s="88"/>
      <c r="T53" s="176" t="s">
        <v>49</v>
      </c>
      <c r="U53" s="176" t="s">
        <v>52</v>
      </c>
      <c r="V53" s="167" t="s">
        <v>53</v>
      </c>
      <c r="W53" s="167" t="s">
        <v>50</v>
      </c>
      <c r="X53" s="167" t="s">
        <v>51</v>
      </c>
      <c r="Y53" s="238" t="s">
        <v>88</v>
      </c>
      <c r="Z53" s="88" t="s">
        <v>95</v>
      </c>
      <c r="AA53" s="88"/>
      <c r="AB53" s="87"/>
      <c r="AC53" s="88"/>
      <c r="AD53" s="27"/>
      <c r="AE53" s="3"/>
      <c r="AF53" s="3" t="s">
        <v>241</v>
      </c>
      <c r="AG53" s="3">
        <f>COUNTIF(Z:Z,"WB")</f>
        <v>9</v>
      </c>
      <c r="AH53" s="3">
        <f t="array" ref="AH53">SUMPRODUCT((Z:Z="WB")*(D:D="m"))</f>
        <v>4</v>
      </c>
      <c r="AI53" s="3">
        <f t="array" ref="AI53">SUMPRODUCT((Z:Z="WB")*(D:D="F"))</f>
        <v>5</v>
      </c>
      <c r="AJ53" s="3">
        <f t="array" ref="AJ53">SUMPRODUCT((Z:Z="WB")*(F:F="IEP"))</f>
        <v>0</v>
      </c>
      <c r="AK53" s="3">
        <f t="array" ref="AK53">SUMPRODUCT((Z:Z="WB")*(F:F="504p"))</f>
        <v>0</v>
      </c>
      <c r="AL53" s="3">
        <f>COUNTIFS(Z:Z,"WB",E:E,"7")</f>
        <v>6</v>
      </c>
      <c r="AM53" s="3">
        <f>COUNTIFS(Z:Z,"WB",E:E,"8")</f>
        <v>3</v>
      </c>
      <c r="AN53" s="3"/>
      <c r="AO53" s="3"/>
      <c r="AP53" s="3"/>
      <c r="AQ53" s="3"/>
      <c r="AR53" s="3"/>
      <c r="AS53" s="3">
        <f>COUNTIFS(AB:AB,"do",J:J,"3")</f>
        <v>0</v>
      </c>
      <c r="AT53" s="34">
        <v>3</v>
      </c>
      <c r="AU53" s="34">
        <v>3</v>
      </c>
      <c r="AV53" s="59">
        <f>COUNTIFS(I:I,"3",J:J,"3")</f>
        <v>7</v>
      </c>
      <c r="AW53" s="3"/>
      <c r="AX53" s="3"/>
      <c r="AY53" s="3"/>
      <c r="AZ53" s="3"/>
      <c r="BA53" s="66"/>
      <c r="BB53" s="75"/>
      <c r="BC53" s="3">
        <f t="shared" si="7"/>
        <v>39054</v>
      </c>
      <c r="BD53" s="223" t="str">
        <f t="shared" si="8"/>
        <v>MSSC1</v>
      </c>
      <c r="BE53" s="217" t="str">
        <f t="shared" si="9"/>
        <v>MLAC2</v>
      </c>
      <c r="BF53" s="26" t="str">
        <f t="shared" si="10"/>
        <v>ASC1GT1</v>
      </c>
      <c r="BG53" s="26" t="str">
        <f t="shared" si="11"/>
        <v>MSPC4</v>
      </c>
      <c r="BH53" s="26" t="str">
        <f t="shared" si="12"/>
        <v>MM7C5</v>
      </c>
      <c r="BI53" s="26" t="str">
        <f t="shared" si="13"/>
        <v>MHRWB</v>
      </c>
      <c r="BJ53" s="36"/>
      <c r="BK53" s="36"/>
      <c r="BL53" s="36"/>
      <c r="BM53" s="4"/>
      <c r="BN53" s="8"/>
      <c r="BO53" s="71"/>
      <c r="BP53" s="81"/>
    </row>
    <row r="54" spans="1:68" x14ac:dyDescent="0.2">
      <c r="A54" s="255" t="s">
        <v>170</v>
      </c>
      <c r="B54" s="255" t="s">
        <v>171</v>
      </c>
      <c r="C54" s="271">
        <v>38156</v>
      </c>
      <c r="D54" s="256" t="s">
        <v>72</v>
      </c>
      <c r="E54" s="24">
        <v>7</v>
      </c>
      <c r="F54" s="256" t="s">
        <v>31</v>
      </c>
      <c r="G54" s="256"/>
      <c r="H54" s="256" t="s">
        <v>172</v>
      </c>
      <c r="I54" s="256">
        <v>2</v>
      </c>
      <c r="J54" s="256">
        <v>2</v>
      </c>
      <c r="K54" s="255" t="s">
        <v>32</v>
      </c>
      <c r="L54" s="262" t="s">
        <v>59</v>
      </c>
      <c r="M54" s="262" t="s">
        <v>59</v>
      </c>
      <c r="N54" s="2"/>
      <c r="O54" s="2"/>
      <c r="P54" s="255" t="s">
        <v>60</v>
      </c>
      <c r="Q54" s="259" t="s">
        <v>60</v>
      </c>
      <c r="R54" s="255"/>
      <c r="S54" s="234"/>
      <c r="T54" s="176" t="s">
        <v>49</v>
      </c>
      <c r="U54" s="176" t="s">
        <v>52</v>
      </c>
      <c r="V54" s="167" t="s">
        <v>50</v>
      </c>
      <c r="W54" s="167" t="s">
        <v>51</v>
      </c>
      <c r="X54" s="167" t="s">
        <v>62</v>
      </c>
      <c r="Y54" s="238" t="s">
        <v>88</v>
      </c>
      <c r="Z54" s="88" t="s">
        <v>173</v>
      </c>
      <c r="AA54" s="241"/>
      <c r="AB54" s="241"/>
      <c r="AD54" s="27"/>
      <c r="AF54" s="3" t="s">
        <v>244</v>
      </c>
      <c r="AG54" s="3">
        <f>COUNTIF(Z:Z,"TH")</f>
        <v>10</v>
      </c>
      <c r="AH54" s="3">
        <f t="array" ref="AH54">SUMPRODUCT((Z:Z="TH")*(D:D="m"))</f>
        <v>3</v>
      </c>
      <c r="AI54" s="3">
        <f t="array" ref="AI54">SUMPRODUCT((Z:Z="TH")*(D:D="F"))</f>
        <v>7</v>
      </c>
      <c r="AJ54" s="3">
        <f t="array" ref="AJ54">SUMPRODUCT((Z:Z="TH")*(F:F="IEP"))</f>
        <v>0</v>
      </c>
      <c r="AK54" s="3">
        <f t="array" ref="AK54">SUMPRODUCT((Z:Z="TH")*(F:F="504p"))</f>
        <v>3</v>
      </c>
      <c r="AL54" s="3">
        <f>COUNTIFS(Z:Z,"TH",E:E,"7")</f>
        <v>6</v>
      </c>
      <c r="AM54" s="3">
        <f>COUNTIFS(Z:Z,"TH",E:E,"8")</f>
        <v>4</v>
      </c>
      <c r="AS54" s="3">
        <f>COUNTIFS(AB:AB,"AL",J:J,"3")</f>
        <v>0</v>
      </c>
      <c r="AT54" s="34"/>
      <c r="AU54" s="34" t="s">
        <v>79</v>
      </c>
      <c r="AV54" s="60">
        <f>COUNTIF(D:D,"F")</f>
        <v>56</v>
      </c>
      <c r="BC54" s="3">
        <f t="shared" si="7"/>
        <v>35439</v>
      </c>
      <c r="BD54" s="223" t="str">
        <f t="shared" si="8"/>
        <v>MSSC1</v>
      </c>
      <c r="BE54" s="217" t="str">
        <f t="shared" si="9"/>
        <v>MLAC2</v>
      </c>
      <c r="BF54" s="26" t="str">
        <f t="shared" si="10"/>
        <v>MSCIC3</v>
      </c>
      <c r="BG54" s="26" t="str">
        <f t="shared" si="11"/>
        <v>MSPC4</v>
      </c>
      <c r="BH54" s="26" t="str">
        <f t="shared" si="12"/>
        <v>MM7C5</v>
      </c>
      <c r="BI54" s="26" t="str">
        <f t="shared" si="13"/>
        <v>MHRWB</v>
      </c>
    </row>
    <row r="55" spans="1:68" x14ac:dyDescent="0.2">
      <c r="A55" s="255" t="s">
        <v>225</v>
      </c>
      <c r="B55" s="255" t="s">
        <v>226</v>
      </c>
      <c r="C55" s="271">
        <v>35373</v>
      </c>
      <c r="D55" s="256" t="s">
        <v>79</v>
      </c>
      <c r="E55" s="24">
        <v>7</v>
      </c>
      <c r="F55" s="256"/>
      <c r="G55" s="256"/>
      <c r="H55" s="256"/>
      <c r="I55" s="256">
        <v>1</v>
      </c>
      <c r="J55" s="256">
        <v>1</v>
      </c>
      <c r="K55" s="255" t="s">
        <v>47</v>
      </c>
      <c r="L55" s="262" t="s">
        <v>48</v>
      </c>
      <c r="M55" s="262" t="s">
        <v>48</v>
      </c>
      <c r="N55" s="24"/>
      <c r="O55" s="24"/>
      <c r="P55" s="255" t="s">
        <v>4</v>
      </c>
      <c r="Q55" s="259" t="s">
        <v>4</v>
      </c>
      <c r="R55" s="255"/>
      <c r="S55" s="88"/>
      <c r="T55" s="176" t="s">
        <v>49</v>
      </c>
      <c r="U55" s="176" t="s">
        <v>52</v>
      </c>
      <c r="V55" s="167" t="s">
        <v>50</v>
      </c>
      <c r="W55" s="167" t="s">
        <v>51</v>
      </c>
      <c r="X55" s="167" t="s">
        <v>53</v>
      </c>
      <c r="Y55" s="238" t="s">
        <v>83</v>
      </c>
      <c r="Z55" s="357" t="s">
        <v>95</v>
      </c>
      <c r="AB55" s="241"/>
      <c r="AD55" s="27"/>
      <c r="AF55" s="3" t="s">
        <v>248</v>
      </c>
      <c r="AG55" s="3">
        <f>COUNTIF(Z:Z,"JG")</f>
        <v>18</v>
      </c>
      <c r="AH55" s="3">
        <f t="array" ref="AH55">SUMPRODUCT((Z:Z="JG")*(D:D="m"))</f>
        <v>8</v>
      </c>
      <c r="AI55" s="3">
        <f t="array" ref="AI55">SUMPRODUCT((Z:Z="JG")*(D:D="F"))</f>
        <v>9</v>
      </c>
      <c r="AJ55" s="3">
        <f t="array" ref="AJ55">SUMPRODUCT((Z:Z="JG")*(F:F="IEP"))</f>
        <v>2</v>
      </c>
      <c r="AK55" s="3">
        <f t="array" ref="AK55">SUMPRODUCT((Z:Z="JG")*(F:F="504p"))</f>
        <v>2</v>
      </c>
      <c r="AL55" s="3">
        <f>COUNTIFS(Z:Z,"JG",E:E,"7")</f>
        <v>9</v>
      </c>
      <c r="AM55" s="3">
        <f>COUNTIFS(Z:Z,"JG",E:E,"8")</f>
        <v>9</v>
      </c>
      <c r="AS55" s="3">
        <f>COUNTIFS(AB:AB,"ml",J:J,"3")</f>
        <v>0</v>
      </c>
      <c r="AT55" s="32"/>
      <c r="AU55" s="32" t="s">
        <v>72</v>
      </c>
      <c r="AV55" s="60">
        <f>COUNTIF(D:D,"M")</f>
        <v>59</v>
      </c>
      <c r="BC55" s="3">
        <f t="shared" si="7"/>
        <v>35195</v>
      </c>
      <c r="BD55" s="223" t="b">
        <f t="shared" si="8"/>
        <v>0</v>
      </c>
      <c r="BE55" s="217" t="str">
        <f t="shared" si="9"/>
        <v>MSCIC2</v>
      </c>
      <c r="BF55" s="26" t="str">
        <f t="shared" si="10"/>
        <v>MM8C3</v>
      </c>
      <c r="BG55" s="26" t="str">
        <f t="shared" si="11"/>
        <v>MLAC4</v>
      </c>
      <c r="BH55" s="26" t="str">
        <f t="shared" si="12"/>
        <v>MSSC5</v>
      </c>
      <c r="BI55" s="26" t="str">
        <f t="shared" si="13"/>
        <v>MHRKP</v>
      </c>
    </row>
    <row r="56" spans="1:68" x14ac:dyDescent="0.2">
      <c r="A56" s="255" t="s">
        <v>233</v>
      </c>
      <c r="B56" s="255" t="s">
        <v>234</v>
      </c>
      <c r="C56" s="271">
        <v>36782</v>
      </c>
      <c r="D56" s="256" t="s">
        <v>79</v>
      </c>
      <c r="E56" s="247">
        <v>7</v>
      </c>
      <c r="F56" s="256" t="s">
        <v>31</v>
      </c>
      <c r="G56" s="266"/>
      <c r="H56" s="266" t="s">
        <v>229</v>
      </c>
      <c r="I56" s="266">
        <v>2</v>
      </c>
      <c r="J56" s="266">
        <v>2</v>
      </c>
      <c r="K56" s="258" t="s">
        <v>32</v>
      </c>
      <c r="L56" s="262" t="s">
        <v>235</v>
      </c>
      <c r="M56" s="262" t="s">
        <v>58</v>
      </c>
      <c r="N56" s="24"/>
      <c r="O56" s="24"/>
      <c r="P56" s="258" t="s">
        <v>188</v>
      </c>
      <c r="Q56" s="259" t="s">
        <v>188</v>
      </c>
      <c r="R56" s="258"/>
      <c r="S56" s="88"/>
      <c r="T56" s="176" t="s">
        <v>49</v>
      </c>
      <c r="U56" s="176" t="s">
        <v>52</v>
      </c>
      <c r="V56" s="167" t="s">
        <v>50</v>
      </c>
      <c r="W56" s="167" t="s">
        <v>53</v>
      </c>
      <c r="X56" s="167" t="s">
        <v>51</v>
      </c>
      <c r="Y56" s="238" t="s">
        <v>83</v>
      </c>
      <c r="Z56" s="88" t="s">
        <v>230</v>
      </c>
      <c r="AB56" s="241"/>
      <c r="AD56" s="27"/>
      <c r="AF56" s="5" t="s">
        <v>251</v>
      </c>
      <c r="AG56" s="3">
        <f>COUNTIF(Z:Z,"OFF")</f>
        <v>16</v>
      </c>
      <c r="AH56" s="3">
        <f t="array" ref="AH56">SUMPRODUCT((Z:Z="OFF")*(D:D="m"))</f>
        <v>12</v>
      </c>
      <c r="AI56" s="3">
        <f t="array" ref="AI56">SUMPRODUCT((Z:Z="OFF")*(D:D="F"))</f>
        <v>4</v>
      </c>
      <c r="AJ56" s="3">
        <f t="array" ref="AJ56">SUMPRODUCT((Z:Z="OFF")*(F:F="IEP"))</f>
        <v>0</v>
      </c>
      <c r="AK56" s="3">
        <f t="array" ref="AK56">SUMPRODUCT((Z:Z="OFF")*(F:F="504p"))</f>
        <v>2</v>
      </c>
      <c r="AL56" s="3">
        <f>COUNTIFS(Z:Z,OFF,E:E,"7")</f>
        <v>0</v>
      </c>
      <c r="AM56" s="3">
        <f>COUNTIFS(Z:Z,OFF,E:E,"8")</f>
        <v>0</v>
      </c>
      <c r="AS56" s="3">
        <f>COUNTIFS(AB:AB,"off",J:J,"3")</f>
        <v>0</v>
      </c>
      <c r="AT56" s="32"/>
      <c r="AU56" s="32" t="s">
        <v>252</v>
      </c>
      <c r="AV56" s="60">
        <f>COUNTIF(E:E,"7")</f>
        <v>61</v>
      </c>
      <c r="BC56" s="3">
        <f t="shared" si="7"/>
        <v>35023</v>
      </c>
      <c r="BD56" s="223" t="b">
        <f t="shared" si="8"/>
        <v>0</v>
      </c>
      <c r="BE56" s="217" t="str">
        <f t="shared" si="9"/>
        <v>MSCIC2</v>
      </c>
      <c r="BF56" s="26" t="str">
        <f t="shared" si="10"/>
        <v>MM8C3</v>
      </c>
      <c r="BG56" s="26" t="str">
        <f t="shared" si="11"/>
        <v>MSSC4</v>
      </c>
      <c r="BH56" s="26" t="str">
        <f t="shared" si="12"/>
        <v>MLAC5</v>
      </c>
      <c r="BI56" s="26" t="str">
        <f t="shared" si="13"/>
        <v>MHRTH</v>
      </c>
    </row>
    <row r="57" spans="1:68" x14ac:dyDescent="0.2">
      <c r="A57" s="255" t="s">
        <v>336</v>
      </c>
      <c r="B57" s="255" t="s">
        <v>337</v>
      </c>
      <c r="C57" s="271">
        <v>39218</v>
      </c>
      <c r="D57" s="256" t="s">
        <v>79</v>
      </c>
      <c r="E57" s="24">
        <v>7</v>
      </c>
      <c r="F57" s="256"/>
      <c r="G57" s="256"/>
      <c r="H57" s="256"/>
      <c r="I57" s="256">
        <v>2</v>
      </c>
      <c r="J57" s="256">
        <v>2</v>
      </c>
      <c r="K57" s="255" t="s">
        <v>32</v>
      </c>
      <c r="L57" s="262" t="s">
        <v>94</v>
      </c>
      <c r="M57" s="262" t="s">
        <v>67</v>
      </c>
      <c r="N57" s="24"/>
      <c r="O57" s="24"/>
      <c r="P57" s="255" t="s">
        <v>4</v>
      </c>
      <c r="Q57" s="259" t="s">
        <v>4</v>
      </c>
      <c r="R57" s="255"/>
      <c r="S57" s="88"/>
      <c r="T57" s="176" t="s">
        <v>49</v>
      </c>
      <c r="U57" s="176" t="s">
        <v>52</v>
      </c>
      <c r="V57" s="167" t="s">
        <v>53</v>
      </c>
      <c r="W57" s="167" t="s">
        <v>51</v>
      </c>
      <c r="X57" s="167" t="s">
        <v>50</v>
      </c>
      <c r="Y57" s="238" t="s">
        <v>54</v>
      </c>
      <c r="Z57" s="88" t="s">
        <v>83</v>
      </c>
      <c r="AB57" s="87" t="s">
        <v>92</v>
      </c>
      <c r="AC57" s="88" t="s">
        <v>338</v>
      </c>
      <c r="AD57" s="27"/>
      <c r="AI57" s="3" t="s">
        <v>92</v>
      </c>
      <c r="AT57" s="32"/>
      <c r="AU57" s="32" t="s">
        <v>255</v>
      </c>
      <c r="AV57" s="60">
        <f>COUNTIF(E:E,"8")</f>
        <v>58</v>
      </c>
      <c r="AW57" s="30"/>
      <c r="AX57" s="30"/>
      <c r="AY57" s="30"/>
      <c r="AZ57" s="30"/>
      <c r="BA57" s="68"/>
      <c r="BB57" s="77"/>
      <c r="BC57" s="3">
        <f t="shared" si="7"/>
        <v>38619</v>
      </c>
      <c r="BD57" s="223" t="str">
        <f t="shared" si="8"/>
        <v>MM7C1</v>
      </c>
      <c r="BE57" s="217" t="str">
        <f t="shared" si="9"/>
        <v>MSCIC2</v>
      </c>
      <c r="BF57" s="26" t="str">
        <f t="shared" si="10"/>
        <v>MSPC3</v>
      </c>
      <c r="BG57" s="26" t="str">
        <f t="shared" si="11"/>
        <v>MLAC4</v>
      </c>
      <c r="BH57" s="26" t="str">
        <f t="shared" si="12"/>
        <v>MSSC5</v>
      </c>
      <c r="BI57" s="26" t="str">
        <f t="shared" si="13"/>
        <v>MHRKP</v>
      </c>
    </row>
    <row r="58" spans="1:68" x14ac:dyDescent="0.2">
      <c r="A58" s="255" t="s">
        <v>341</v>
      </c>
      <c r="B58" s="255" t="s">
        <v>342</v>
      </c>
      <c r="C58" s="271">
        <v>35711</v>
      </c>
      <c r="D58" s="256" t="s">
        <v>79</v>
      </c>
      <c r="E58" s="247">
        <v>7</v>
      </c>
      <c r="F58" s="256"/>
      <c r="G58" s="256"/>
      <c r="H58" s="256"/>
      <c r="I58" s="266">
        <v>1</v>
      </c>
      <c r="J58" s="266">
        <v>1</v>
      </c>
      <c r="K58" s="258" t="s">
        <v>47</v>
      </c>
      <c r="L58" s="262" t="s">
        <v>74</v>
      </c>
      <c r="M58" s="262" t="s">
        <v>94</v>
      </c>
      <c r="N58" s="24"/>
      <c r="O58" s="24"/>
      <c r="P58" s="258" t="s">
        <v>4</v>
      </c>
      <c r="Q58" s="259" t="s">
        <v>68</v>
      </c>
      <c r="R58" s="258"/>
      <c r="S58" s="88"/>
      <c r="T58" s="176" t="s">
        <v>49</v>
      </c>
      <c r="U58" s="176" t="s">
        <v>52</v>
      </c>
      <c r="V58" s="167" t="s">
        <v>50</v>
      </c>
      <c r="W58" s="167" t="s">
        <v>51</v>
      </c>
      <c r="X58" s="167" t="s">
        <v>53</v>
      </c>
      <c r="Y58" s="238" t="s">
        <v>84</v>
      </c>
      <c r="Z58" s="88" t="s">
        <v>95</v>
      </c>
      <c r="AD58" s="27"/>
      <c r="AE58" s="3" t="s">
        <v>258</v>
      </c>
      <c r="AF58" s="13" t="s">
        <v>259</v>
      </c>
      <c r="AG58" s="3">
        <f>COUNTIF(V:V,"SPLA")</f>
        <v>0</v>
      </c>
      <c r="AI58" s="15" t="s">
        <v>260</v>
      </c>
      <c r="AJ58" s="15"/>
      <c r="AK58" s="15"/>
      <c r="AL58" s="15"/>
      <c r="AM58" s="15"/>
      <c r="AN58" s="15"/>
      <c r="AT58" s="34"/>
      <c r="AU58" s="33">
        <v>504</v>
      </c>
      <c r="AV58" s="58">
        <f>COUNTIF(F:F,"504p")</f>
        <v>13</v>
      </c>
      <c r="BC58" s="3">
        <f t="shared" si="7"/>
        <v>38156</v>
      </c>
      <c r="BD58" s="223" t="str">
        <f t="shared" si="8"/>
        <v>MM7C1</v>
      </c>
      <c r="BE58" s="217" t="str">
        <f t="shared" si="9"/>
        <v>MSCIC2</v>
      </c>
      <c r="BF58" s="26" t="str">
        <f t="shared" si="10"/>
        <v>MLAC3</v>
      </c>
      <c r="BG58" s="26" t="str">
        <f t="shared" si="11"/>
        <v>MSSC4</v>
      </c>
      <c r="BH58" s="26" t="b">
        <f t="shared" si="12"/>
        <v>0</v>
      </c>
      <c r="BI58" s="26" t="str">
        <f t="shared" si="13"/>
        <v>MHRKP</v>
      </c>
      <c r="BN58" s="8"/>
      <c r="BO58" s="71"/>
    </row>
    <row r="59" spans="1:68" x14ac:dyDescent="0.2">
      <c r="A59" s="325" t="s">
        <v>392</v>
      </c>
      <c r="B59" s="325" t="s">
        <v>393</v>
      </c>
      <c r="C59" s="326">
        <v>36082</v>
      </c>
      <c r="D59" s="327" t="s">
        <v>72</v>
      </c>
      <c r="E59" s="334">
        <v>7</v>
      </c>
      <c r="F59" s="327"/>
      <c r="G59" s="333"/>
      <c r="H59" s="339"/>
      <c r="I59" s="327">
        <v>2</v>
      </c>
      <c r="J59" s="327">
        <v>2</v>
      </c>
      <c r="K59" s="325" t="s">
        <v>32</v>
      </c>
      <c r="L59" s="371" t="s">
        <v>67</v>
      </c>
      <c r="M59" s="371" t="s">
        <v>67</v>
      </c>
      <c r="N59" s="333"/>
      <c r="O59" s="333"/>
      <c r="P59" s="325" t="s">
        <v>60</v>
      </c>
      <c r="Q59" s="371" t="s">
        <v>4</v>
      </c>
      <c r="R59" s="325"/>
      <c r="S59" s="333"/>
      <c r="T59" s="176" t="s">
        <v>49</v>
      </c>
      <c r="U59" s="176" t="s">
        <v>52</v>
      </c>
      <c r="V59" s="167" t="s">
        <v>53</v>
      </c>
      <c r="W59" s="167" t="s">
        <v>50</v>
      </c>
      <c r="X59" s="167" t="s">
        <v>51</v>
      </c>
      <c r="Y59" s="238" t="s">
        <v>83</v>
      </c>
      <c r="Z59" s="88" t="s">
        <v>83</v>
      </c>
      <c r="AD59" s="27"/>
      <c r="AE59" s="3" t="s">
        <v>263</v>
      </c>
      <c r="AF59" s="12" t="s">
        <v>264</v>
      </c>
      <c r="AG59" s="3">
        <f>COUNTIF(V:V,"SPM")</f>
        <v>2</v>
      </c>
      <c r="AP59" s="5"/>
      <c r="AQ59" s="5"/>
      <c r="AR59" s="5"/>
      <c r="AT59" s="34"/>
      <c r="AU59" s="34" t="s">
        <v>31</v>
      </c>
      <c r="AV59" s="58">
        <f>COUNTIF(F:F,"iep")</f>
        <v>15</v>
      </c>
      <c r="BC59" s="3">
        <f t="shared" si="7"/>
        <v>35373</v>
      </c>
      <c r="BD59" s="223" t="str">
        <f t="shared" si="8"/>
        <v>MM7C1</v>
      </c>
      <c r="BE59" s="217" t="str">
        <f t="shared" si="9"/>
        <v>MSCIC2</v>
      </c>
      <c r="BF59" s="26" t="str">
        <f t="shared" si="10"/>
        <v>MLAC3</v>
      </c>
      <c r="BG59" s="26" t="str">
        <f t="shared" si="11"/>
        <v>MSSC4</v>
      </c>
      <c r="BH59" s="26" t="str">
        <f t="shared" si="12"/>
        <v>MSPC5</v>
      </c>
      <c r="BI59" s="26" t="str">
        <f t="shared" si="13"/>
        <v>MHRWB</v>
      </c>
      <c r="BM59" s="37"/>
    </row>
    <row r="60" spans="1:68" x14ac:dyDescent="0.2">
      <c r="A60" s="255" t="s">
        <v>70</v>
      </c>
      <c r="B60" s="255" t="s">
        <v>71</v>
      </c>
      <c r="C60" s="271">
        <v>35388</v>
      </c>
      <c r="D60" s="256" t="s">
        <v>72</v>
      </c>
      <c r="E60" s="24">
        <v>7</v>
      </c>
      <c r="F60" s="256" t="s">
        <v>73</v>
      </c>
      <c r="G60" s="256"/>
      <c r="H60" s="256"/>
      <c r="I60" s="256">
        <v>2</v>
      </c>
      <c r="J60" s="256">
        <v>2</v>
      </c>
      <c r="K60" s="255" t="s">
        <v>47</v>
      </c>
      <c r="L60" s="262" t="s">
        <v>74</v>
      </c>
      <c r="M60" s="262" t="s">
        <v>48</v>
      </c>
      <c r="N60" s="2"/>
      <c r="O60" s="24"/>
      <c r="P60" s="255" t="s">
        <v>4</v>
      </c>
      <c r="Q60" s="260" t="s">
        <v>4</v>
      </c>
      <c r="R60" s="255"/>
      <c r="S60" s="237"/>
      <c r="T60" s="176" t="s">
        <v>50</v>
      </c>
      <c r="U60" s="176" t="s">
        <v>52</v>
      </c>
      <c r="V60" s="167" t="s">
        <v>53</v>
      </c>
      <c r="W60" s="167" t="s">
        <v>51</v>
      </c>
      <c r="X60" s="167" t="s">
        <v>49</v>
      </c>
      <c r="Y60" s="240" t="s">
        <v>54</v>
      </c>
      <c r="Z60" s="88" t="s">
        <v>75</v>
      </c>
      <c r="AA60" s="241"/>
      <c r="AB60" s="241"/>
      <c r="AD60" s="27"/>
      <c r="AE60" s="3" t="s">
        <v>258</v>
      </c>
      <c r="AF60" s="13" t="s">
        <v>267</v>
      </c>
      <c r="AG60" s="3">
        <f>COUNTIF(W:W,"SPLA")</f>
        <v>1</v>
      </c>
      <c r="AO60" s="5"/>
      <c r="AT60" s="34"/>
      <c r="AU60" s="34" t="s">
        <v>268</v>
      </c>
      <c r="AV60" s="58">
        <f>COUNTIF(K:K,"7th")</f>
        <v>30</v>
      </c>
      <c r="BC60" s="3">
        <f t="shared" si="7"/>
        <v>36782</v>
      </c>
      <c r="BD60" s="223" t="str">
        <f t="shared" si="8"/>
        <v>MM7C1</v>
      </c>
      <c r="BE60" s="217" t="str">
        <f t="shared" si="9"/>
        <v>MSCIC2</v>
      </c>
      <c r="BF60" s="26" t="str">
        <f t="shared" si="10"/>
        <v>MLAC3</v>
      </c>
      <c r="BG60" s="26" t="str">
        <f t="shared" si="11"/>
        <v>MSPC4</v>
      </c>
      <c r="BH60" s="26" t="str">
        <f t="shared" si="12"/>
        <v>MSSC5</v>
      </c>
      <c r="BI60" s="26" t="str">
        <f t="shared" si="13"/>
        <v>MHRWB</v>
      </c>
    </row>
    <row r="61" spans="1:68" s="5" customFormat="1" x14ac:dyDescent="0.2">
      <c r="A61" s="255" t="s">
        <v>127</v>
      </c>
      <c r="B61" s="255" t="s">
        <v>128</v>
      </c>
      <c r="C61" s="271">
        <v>35360</v>
      </c>
      <c r="D61" s="256" t="s">
        <v>79</v>
      </c>
      <c r="E61" s="247">
        <v>7</v>
      </c>
      <c r="F61" s="256"/>
      <c r="G61" s="266"/>
      <c r="H61" s="266"/>
      <c r="I61" s="266">
        <v>1</v>
      </c>
      <c r="J61" s="266">
        <v>1</v>
      </c>
      <c r="K61" s="258" t="s">
        <v>32</v>
      </c>
      <c r="L61" s="262" t="s">
        <v>48</v>
      </c>
      <c r="M61" s="262" t="s">
        <v>67</v>
      </c>
      <c r="N61" s="24"/>
      <c r="O61" s="24"/>
      <c r="P61" s="258" t="s">
        <v>4</v>
      </c>
      <c r="Q61" s="259" t="s">
        <v>4</v>
      </c>
      <c r="R61" s="309"/>
      <c r="S61" s="234"/>
      <c r="T61" s="176" t="s">
        <v>50</v>
      </c>
      <c r="U61" s="176" t="s">
        <v>52</v>
      </c>
      <c r="V61" s="167" t="s">
        <v>51</v>
      </c>
      <c r="W61" s="167" t="s">
        <v>53</v>
      </c>
      <c r="X61" s="167" t="s">
        <v>49</v>
      </c>
      <c r="Y61" s="238" t="s">
        <v>54</v>
      </c>
      <c r="Z61" s="88" t="s">
        <v>55</v>
      </c>
      <c r="AA61" s="241"/>
      <c r="AB61" s="241"/>
      <c r="AC61" s="88"/>
      <c r="AD61" s="27"/>
      <c r="AE61" s="3" t="s">
        <v>263</v>
      </c>
      <c r="AF61" s="12" t="s">
        <v>271</v>
      </c>
      <c r="AG61" s="3">
        <f>COUNTIF(W:W,"SPM")</f>
        <v>0</v>
      </c>
      <c r="AH61" s="3"/>
      <c r="AI61" s="3"/>
      <c r="AJ61" s="3"/>
      <c r="AK61" s="3"/>
      <c r="AL61" s="3"/>
      <c r="AO61" s="3"/>
      <c r="AP61" s="3"/>
      <c r="AQ61" s="3"/>
      <c r="AR61" s="3"/>
      <c r="AT61" s="34"/>
      <c r="AU61" s="34" t="s">
        <v>272</v>
      </c>
      <c r="AV61" s="58">
        <f>COUNTIF(K:K,"pre alg")</f>
        <v>62</v>
      </c>
      <c r="AW61" s="3"/>
      <c r="AX61" s="3"/>
      <c r="AY61" s="3"/>
      <c r="AZ61" s="3"/>
      <c r="BA61" s="66"/>
      <c r="BB61" s="75"/>
      <c r="BC61" s="3">
        <f t="shared" si="7"/>
        <v>39218</v>
      </c>
      <c r="BD61" s="223" t="str">
        <f t="shared" si="8"/>
        <v>MM7C1</v>
      </c>
      <c r="BE61" s="217" t="str">
        <f t="shared" si="9"/>
        <v>MSCIC2</v>
      </c>
      <c r="BF61" s="26" t="str">
        <f t="shared" si="10"/>
        <v>MSPC3</v>
      </c>
      <c r="BG61" s="26" t="str">
        <f t="shared" si="11"/>
        <v>MSSC4</v>
      </c>
      <c r="BH61" s="26" t="str">
        <f t="shared" si="12"/>
        <v>MLAC5</v>
      </c>
      <c r="BI61" s="26" t="str">
        <f t="shared" si="13"/>
        <v>MHRAV</v>
      </c>
      <c r="BJ61" s="36"/>
      <c r="BK61" s="36"/>
      <c r="BL61" s="36"/>
      <c r="BM61" s="4"/>
      <c r="BN61" s="4"/>
      <c r="BO61" s="70"/>
      <c r="BP61" s="80"/>
    </row>
    <row r="62" spans="1:68" s="5" customFormat="1" x14ac:dyDescent="0.2">
      <c r="A62" s="343" t="s">
        <v>320</v>
      </c>
      <c r="B62" s="343" t="s">
        <v>321</v>
      </c>
      <c r="C62" s="343">
        <v>39577</v>
      </c>
      <c r="D62" s="346" t="s">
        <v>124</v>
      </c>
      <c r="E62" s="346">
        <v>8</v>
      </c>
      <c r="F62" s="346" t="s">
        <v>64</v>
      </c>
      <c r="G62" s="346" t="s">
        <v>80</v>
      </c>
      <c r="H62" s="346" t="s">
        <v>64</v>
      </c>
      <c r="I62" s="346">
        <v>2</v>
      </c>
      <c r="J62" s="346">
        <v>2</v>
      </c>
      <c r="K62" s="344" t="s">
        <v>47</v>
      </c>
      <c r="L62" s="342"/>
      <c r="M62" s="342"/>
      <c r="N62" s="101"/>
      <c r="O62" s="101"/>
      <c r="P62" s="101"/>
      <c r="Q62" s="355"/>
      <c r="R62" s="356"/>
      <c r="S62" s="101"/>
      <c r="T62" s="176" t="s">
        <v>50</v>
      </c>
      <c r="U62" s="176" t="s">
        <v>52</v>
      </c>
      <c r="V62" s="167" t="s">
        <v>81</v>
      </c>
      <c r="W62" s="167" t="s">
        <v>51</v>
      </c>
      <c r="X62" s="167" t="s">
        <v>53</v>
      </c>
      <c r="Y62" s="238" t="s">
        <v>83</v>
      </c>
      <c r="Z62" s="88" t="s">
        <v>55</v>
      </c>
      <c r="AA62" s="87"/>
      <c r="AB62" s="87"/>
      <c r="AC62" s="88"/>
      <c r="AD62" s="27"/>
      <c r="AE62" s="30" t="s">
        <v>263</v>
      </c>
      <c r="AF62" s="31" t="s">
        <v>277</v>
      </c>
      <c r="AG62" s="30">
        <f>COUNTIF(X:X,"SPLA")</f>
        <v>0</v>
      </c>
      <c r="AH62" s="30"/>
      <c r="AI62" s="30"/>
      <c r="AJ62" s="30"/>
      <c r="AK62" s="30"/>
      <c r="AL62" s="30"/>
      <c r="AM62" s="30"/>
      <c r="AN62" s="30"/>
      <c r="AO62" s="30"/>
      <c r="AP62" s="30"/>
      <c r="AQ62" s="30"/>
      <c r="AR62" s="30"/>
      <c r="AS62" s="3"/>
      <c r="AT62" s="34"/>
      <c r="AU62" s="34" t="s">
        <v>278</v>
      </c>
      <c r="AV62" s="58">
        <f>COUNTIF(K:K,"alg")</f>
        <v>17</v>
      </c>
      <c r="AW62" s="3"/>
      <c r="AX62" s="3"/>
      <c r="AY62" s="3"/>
      <c r="AZ62" s="3"/>
      <c r="BA62" s="66"/>
      <c r="BB62" s="75"/>
      <c r="BC62" s="3">
        <f t="shared" si="7"/>
        <v>35711</v>
      </c>
      <c r="BD62" s="223" t="str">
        <f t="shared" si="8"/>
        <v>MM7C1</v>
      </c>
      <c r="BE62" s="217" t="str">
        <f t="shared" si="9"/>
        <v>MSCIC2</v>
      </c>
      <c r="BF62" s="26" t="str">
        <f t="shared" si="10"/>
        <v>MLAC3</v>
      </c>
      <c r="BG62" s="26" t="str">
        <f t="shared" si="11"/>
        <v>MSSC4</v>
      </c>
      <c r="BH62" s="26" t="str">
        <f t="shared" si="12"/>
        <v>MSPC5</v>
      </c>
      <c r="BI62" s="26" t="str">
        <f t="shared" si="13"/>
        <v>MHRTH</v>
      </c>
      <c r="BJ62" s="36"/>
      <c r="BK62" s="36"/>
      <c r="BL62" s="36"/>
      <c r="BM62" s="4"/>
      <c r="BN62" s="4"/>
      <c r="BO62" s="70"/>
      <c r="BP62" s="80"/>
    </row>
    <row r="63" spans="1:68" s="5" customFormat="1" x14ac:dyDescent="0.2">
      <c r="A63" s="351" t="s">
        <v>322</v>
      </c>
      <c r="B63" s="351" t="s">
        <v>323</v>
      </c>
      <c r="C63" s="343">
        <v>39728</v>
      </c>
      <c r="D63" s="346" t="s">
        <v>72</v>
      </c>
      <c r="E63" s="346">
        <v>7</v>
      </c>
      <c r="F63" s="346" t="s">
        <v>31</v>
      </c>
      <c r="G63" s="346"/>
      <c r="H63" s="346" t="s">
        <v>64</v>
      </c>
      <c r="I63" s="346">
        <v>2</v>
      </c>
      <c r="J63" s="346">
        <v>2</v>
      </c>
      <c r="K63" s="344" t="s">
        <v>47</v>
      </c>
      <c r="L63" s="342"/>
      <c r="M63" s="342"/>
      <c r="N63" s="101"/>
      <c r="O63" s="101"/>
      <c r="P63" s="101"/>
      <c r="Q63" s="355"/>
      <c r="R63" s="356"/>
      <c r="S63" s="101"/>
      <c r="T63" s="176" t="s">
        <v>50</v>
      </c>
      <c r="U63" s="176" t="s">
        <v>52</v>
      </c>
      <c r="V63" s="167" t="s">
        <v>53</v>
      </c>
      <c r="W63" s="167" t="s">
        <v>51</v>
      </c>
      <c r="X63" s="167" t="s">
        <v>49</v>
      </c>
      <c r="Y63" s="238" t="s">
        <v>54</v>
      </c>
      <c r="Z63" s="88" t="s">
        <v>75</v>
      </c>
      <c r="AA63" s="87"/>
      <c r="AB63" s="87"/>
      <c r="AC63" s="88"/>
      <c r="AD63" s="27"/>
      <c r="AE63" s="3" t="s">
        <v>258</v>
      </c>
      <c r="AF63" s="12" t="s">
        <v>281</v>
      </c>
      <c r="AG63" s="3">
        <f>COUNTIF(X:X,"SPM")</f>
        <v>0</v>
      </c>
      <c r="AH63" s="3"/>
      <c r="AI63" s="3"/>
      <c r="AJ63" s="3"/>
      <c r="AK63" s="3"/>
      <c r="AL63" s="3"/>
      <c r="AM63" s="3"/>
      <c r="AN63" s="3"/>
      <c r="AO63" s="3"/>
      <c r="AP63" s="3"/>
      <c r="AQ63" s="3"/>
      <c r="AR63" s="3"/>
      <c r="AS63" s="30"/>
      <c r="AT63" s="34"/>
      <c r="AU63" s="34" t="s">
        <v>194</v>
      </c>
      <c r="AV63" s="58">
        <f>COUNTIF(K:K,"H geo")</f>
        <v>2</v>
      </c>
      <c r="AW63" s="3"/>
      <c r="AX63" s="3"/>
      <c r="AY63" s="3"/>
      <c r="AZ63" s="3"/>
      <c r="BA63" s="66"/>
      <c r="BB63" s="75"/>
      <c r="BC63" s="3">
        <f t="shared" si="7"/>
        <v>36082</v>
      </c>
      <c r="BD63" s="223" t="str">
        <f t="shared" si="8"/>
        <v>MM7C1</v>
      </c>
      <c r="BE63" s="217" t="str">
        <f t="shared" si="9"/>
        <v>MSCIC2</v>
      </c>
      <c r="BF63" s="26" t="str">
        <f t="shared" si="10"/>
        <v>MSPC3</v>
      </c>
      <c r="BG63" s="26" t="str">
        <f t="shared" si="11"/>
        <v>MLAC4</v>
      </c>
      <c r="BH63" s="26" t="str">
        <f t="shared" si="12"/>
        <v>MSSC5</v>
      </c>
      <c r="BI63" s="26" t="str">
        <f t="shared" si="13"/>
        <v>MHRWB</v>
      </c>
      <c r="BJ63" s="36"/>
      <c r="BK63" s="36"/>
      <c r="BL63" s="36"/>
      <c r="BM63" s="4"/>
      <c r="BN63" s="4"/>
      <c r="BO63" s="70"/>
      <c r="BP63" s="80"/>
    </row>
    <row r="64" spans="1:68" x14ac:dyDescent="0.2">
      <c r="A64" s="255" t="s">
        <v>368</v>
      </c>
      <c r="B64" s="255" t="s">
        <v>352</v>
      </c>
      <c r="C64" s="271">
        <v>36200</v>
      </c>
      <c r="D64" s="256" t="s">
        <v>72</v>
      </c>
      <c r="E64" s="247">
        <v>7</v>
      </c>
      <c r="F64" s="256"/>
      <c r="G64" s="256" t="s">
        <v>206</v>
      </c>
      <c r="H64" s="256"/>
      <c r="I64" s="256">
        <v>1</v>
      </c>
      <c r="J64" s="256">
        <v>3</v>
      </c>
      <c r="K64" s="255" t="s">
        <v>47</v>
      </c>
      <c r="L64" s="262" t="s">
        <v>74</v>
      </c>
      <c r="M64" s="262" t="s">
        <v>74</v>
      </c>
      <c r="N64" s="2"/>
      <c r="O64" s="2"/>
      <c r="P64" s="255" t="s">
        <v>4</v>
      </c>
      <c r="Q64" s="259" t="s">
        <v>4</v>
      </c>
      <c r="R64" s="265"/>
      <c r="S64" s="234"/>
      <c r="T64" s="176" t="s">
        <v>50</v>
      </c>
      <c r="U64" s="176" t="s">
        <v>52</v>
      </c>
      <c r="V64" s="167" t="s">
        <v>53</v>
      </c>
      <c r="W64" s="167" t="s">
        <v>51</v>
      </c>
      <c r="X64" s="167" t="s">
        <v>49</v>
      </c>
      <c r="Y64" s="238" t="s">
        <v>84</v>
      </c>
      <c r="Z64" s="88" t="s">
        <v>95</v>
      </c>
      <c r="AA64" s="88"/>
      <c r="AB64" s="241"/>
      <c r="AC64" s="94"/>
      <c r="AD64" s="27"/>
      <c r="AE64" s="3" t="s">
        <v>258</v>
      </c>
      <c r="AF64" s="12" t="s">
        <v>284</v>
      </c>
      <c r="AG64" s="3">
        <f>COUNTIF(T:T,"SPM")</f>
        <v>0</v>
      </c>
      <c r="AT64" s="34"/>
      <c r="AU64" s="34" t="s">
        <v>285</v>
      </c>
      <c r="AV64" s="58">
        <f>COUNTIF(K:K,"sped")</f>
        <v>3</v>
      </c>
      <c r="BC64" s="3">
        <f t="shared" si="7"/>
        <v>35388</v>
      </c>
      <c r="BD64" s="223" t="str">
        <f t="shared" si="8"/>
        <v>MLAC1</v>
      </c>
      <c r="BE64" s="217" t="str">
        <f t="shared" si="9"/>
        <v>MSCIC2</v>
      </c>
      <c r="BF64" s="26" t="str">
        <f t="shared" si="10"/>
        <v>MSPC3</v>
      </c>
      <c r="BG64" s="26" t="str">
        <f t="shared" si="11"/>
        <v>MSSC4</v>
      </c>
      <c r="BH64" s="26" t="str">
        <f t="shared" si="12"/>
        <v>MM7C5</v>
      </c>
      <c r="BI64" s="26" t="str">
        <f t="shared" si="13"/>
        <v>MHRAV</v>
      </c>
    </row>
    <row r="65" spans="1:67" x14ac:dyDescent="0.2">
      <c r="A65" s="2" t="s">
        <v>139</v>
      </c>
      <c r="B65" s="2" t="s">
        <v>140</v>
      </c>
      <c r="C65" s="270">
        <v>36368</v>
      </c>
      <c r="D65" s="24" t="s">
        <v>72</v>
      </c>
      <c r="E65" s="24">
        <v>8</v>
      </c>
      <c r="F65" s="24"/>
      <c r="G65" s="24" t="s">
        <v>6</v>
      </c>
      <c r="H65" s="24" t="s">
        <v>141</v>
      </c>
      <c r="I65" s="24">
        <v>1</v>
      </c>
      <c r="J65" s="24">
        <v>2</v>
      </c>
      <c r="K65" s="24" t="s">
        <v>66</v>
      </c>
      <c r="L65" s="318" t="s">
        <v>94</v>
      </c>
      <c r="M65" s="318" t="s">
        <v>48</v>
      </c>
      <c r="N65" s="2"/>
      <c r="O65" s="2"/>
      <c r="P65" s="2" t="s">
        <v>68</v>
      </c>
      <c r="Q65" s="189" t="s">
        <v>60</v>
      </c>
      <c r="R65" s="214"/>
      <c r="S65" s="176" t="s">
        <v>1494</v>
      </c>
      <c r="T65" s="176" t="s">
        <v>1494</v>
      </c>
      <c r="U65" s="176" t="s">
        <v>52</v>
      </c>
      <c r="V65" s="166" t="s">
        <v>81</v>
      </c>
      <c r="W65" s="167" t="s">
        <v>51</v>
      </c>
      <c r="X65" s="167" t="s">
        <v>50</v>
      </c>
      <c r="Y65" s="238" t="s">
        <v>83</v>
      </c>
      <c r="Z65" s="88" t="s">
        <v>99</v>
      </c>
      <c r="AD65" s="27"/>
      <c r="AJ65" s="5"/>
      <c r="AK65" s="5"/>
      <c r="AL65" s="5"/>
      <c r="AT65" s="34"/>
      <c r="AU65" s="34"/>
      <c r="AV65" s="34"/>
      <c r="BC65" s="3">
        <f t="shared" si="7"/>
        <v>35360</v>
      </c>
      <c r="BD65" s="223" t="str">
        <f t="shared" si="8"/>
        <v>MLAC1</v>
      </c>
      <c r="BE65" s="217" t="str">
        <f t="shared" si="9"/>
        <v>MSCIC2</v>
      </c>
      <c r="BF65" s="26" t="str">
        <f t="shared" si="10"/>
        <v>MSSC3</v>
      </c>
      <c r="BG65" s="26" t="str">
        <f t="shared" si="11"/>
        <v>MSPC4</v>
      </c>
      <c r="BH65" s="26" t="str">
        <f t="shared" si="12"/>
        <v>MM7C5</v>
      </c>
      <c r="BI65" s="26" t="str">
        <f t="shared" si="13"/>
        <v>MHRAV</v>
      </c>
    </row>
    <row r="66" spans="1:67" x14ac:dyDescent="0.2">
      <c r="A66" s="2" t="s">
        <v>201</v>
      </c>
      <c r="B66" s="2" t="s">
        <v>202</v>
      </c>
      <c r="C66" s="270">
        <v>36088</v>
      </c>
      <c r="D66" s="24" t="s">
        <v>72</v>
      </c>
      <c r="E66" s="24">
        <v>8</v>
      </c>
      <c r="F66" s="24"/>
      <c r="G66" s="24"/>
      <c r="H66" s="24"/>
      <c r="I66" s="24">
        <v>1</v>
      </c>
      <c r="J66" s="24">
        <v>1</v>
      </c>
      <c r="K66" s="24" t="s">
        <v>66</v>
      </c>
      <c r="L66" s="38" t="s">
        <v>94</v>
      </c>
      <c r="M66" s="38" t="s">
        <v>67</v>
      </c>
      <c r="N66" s="2"/>
      <c r="O66" s="2"/>
      <c r="P66" s="2" t="s">
        <v>68</v>
      </c>
      <c r="Q66" s="2" t="s">
        <v>68</v>
      </c>
      <c r="R66" s="2"/>
      <c r="S66" s="176" t="s">
        <v>1494</v>
      </c>
      <c r="T66" s="176" t="s">
        <v>1494</v>
      </c>
      <c r="U66" s="176" t="s">
        <v>52</v>
      </c>
      <c r="V66" s="320" t="s">
        <v>195</v>
      </c>
      <c r="W66" s="166" t="s">
        <v>50</v>
      </c>
      <c r="X66" s="167" t="s">
        <v>51</v>
      </c>
      <c r="Y66" s="238" t="s">
        <v>95</v>
      </c>
      <c r="Z66" s="88" t="s">
        <v>99</v>
      </c>
      <c r="AA66" s="241"/>
      <c r="AB66" s="241"/>
      <c r="AD66" s="27"/>
      <c r="AL66" s="5"/>
      <c r="AM66" s="5"/>
      <c r="AT66" s="6"/>
      <c r="AU66" s="6"/>
      <c r="AV66" s="6">
        <f>AV54+AV55</f>
        <v>115</v>
      </c>
      <c r="BC66" s="3">
        <f t="shared" ref="BC66:BC129" si="14">$C62</f>
        <v>39577</v>
      </c>
      <c r="BD66" s="223" t="str">
        <f t="shared" si="8"/>
        <v>MLAC1</v>
      </c>
      <c r="BE66" s="217" t="str">
        <f t="shared" si="9"/>
        <v>MSCIC2</v>
      </c>
      <c r="BF66" s="26" t="str">
        <f t="shared" si="10"/>
        <v>MM8C3</v>
      </c>
      <c r="BG66" s="26" t="str">
        <f t="shared" si="11"/>
        <v>MSSC4</v>
      </c>
      <c r="BH66" s="26" t="str">
        <f t="shared" si="12"/>
        <v>MSPC5</v>
      </c>
      <c r="BI66" s="26" t="str">
        <f t="shared" si="13"/>
        <v>MHRWB</v>
      </c>
    </row>
    <row r="67" spans="1:67" x14ac:dyDescent="0.2">
      <c r="A67" s="2" t="s">
        <v>249</v>
      </c>
      <c r="B67" s="2" t="s">
        <v>250</v>
      </c>
      <c r="C67" s="270">
        <v>35075</v>
      </c>
      <c r="D67" s="24" t="s">
        <v>72</v>
      </c>
      <c r="E67" s="24">
        <v>8</v>
      </c>
      <c r="F67" s="24" t="s">
        <v>73</v>
      </c>
      <c r="G67" s="24"/>
      <c r="H67" s="87">
        <v>504</v>
      </c>
      <c r="I67" s="24">
        <v>3</v>
      </c>
      <c r="J67" s="24">
        <v>3</v>
      </c>
      <c r="K67" s="24" t="s">
        <v>47</v>
      </c>
      <c r="L67" s="318" t="s">
        <v>92</v>
      </c>
      <c r="M67" s="318"/>
      <c r="N67" s="87"/>
      <c r="O67" s="87"/>
      <c r="P67" s="2" t="s">
        <v>60</v>
      </c>
      <c r="Q67" s="189" t="s">
        <v>60</v>
      </c>
      <c r="R67" s="214"/>
      <c r="S67" s="176" t="s">
        <v>1494</v>
      </c>
      <c r="T67" s="176" t="s">
        <v>1494</v>
      </c>
      <c r="U67" s="176" t="s">
        <v>52</v>
      </c>
      <c r="V67" s="166" t="s">
        <v>81</v>
      </c>
      <c r="W67" s="167" t="s">
        <v>51</v>
      </c>
      <c r="X67" s="167" t="s">
        <v>50</v>
      </c>
      <c r="Y67" s="238" t="s">
        <v>83</v>
      </c>
      <c r="Z67" s="88" t="s">
        <v>84</v>
      </c>
      <c r="AA67" s="88"/>
      <c r="AB67" s="241"/>
      <c r="AD67" s="27"/>
      <c r="BC67" s="3">
        <f t="shared" si="14"/>
        <v>39728</v>
      </c>
      <c r="BD67" s="223" t="str">
        <f t="shared" ref="BD67:BD130" si="15">IF($T63="LA","MLAC1",IF($T63="SS","MSSC1",IF($T63="SCI","MSCIC1",IF($T63="IM7","MM7C1",IF($T63="SP","MSPAC1",IF($T63="SPM","RM1B",IF($T63="SLA","RLA1B",IF($T63="ASC","ASC1BT1"))))))))</f>
        <v>MLAC1</v>
      </c>
      <c r="BE67" s="217" t="str">
        <f t="shared" ref="BE67:BE130" si="16">IF($U63="LA","MLAC2",IF($U63="SS","MSSC2",IF($U63="SCI","MSCIC2",IF($U63="im7","MM7C2",IF($U63="SP","MSPAC2",IF($U63="SPM","RM2B",IF($U63="SPLA","RLA2B",IF($U63="ASC","ASC2BT1",IF($U63="ELL","ELL2B")))))))))</f>
        <v>MSCIC2</v>
      </c>
      <c r="BF67" s="26" t="str">
        <f t="shared" ref="BF67:BF130" si="17">IF($V63="LA","MLAC3",IF($V63="SS","MSSC3",IF($V63="SCI","MSCIC3",IF($V63="im8","MM8C3",IF($V63="SP","MSPC3",IF($V63="SPM","RM1G",IF($V63="SLA","RLA1G",IF($V63="ASC","ASC1GT1"))))))))</f>
        <v>MSPC3</v>
      </c>
      <c r="BG67" s="26" t="str">
        <f t="shared" ref="BG67:BG130" si="18">IF($W63="LA","MLAC4",IF($W63="SS","MSSC4",IF($W63="SCI","MSCIC4",IF($W63="im8","MM8C4",IF($W63="SP","MSPC4",IF($W63="SPM","RM2G",IF($W63="SPLA","RLA2G",IF($W63="ASC","ASC2GT1",IF($W63="MOT","OTM72G")))))))))</f>
        <v>MSSC4</v>
      </c>
      <c r="BH67" s="26" t="str">
        <f t="shared" ref="BH67:BH130" si="19">IF($X63="LA","MLAC5",IF($X63="SS","MSSC5",IF($X63="SCI","MSCIC5",IF($X63="im7","MM7C5",IF($X63="SP","MSPC5",IF($X63="ELL","ELL5G",IF($X63="SPLA","RLA5G",IF($X63="ASC","ASC5B"))))))))</f>
        <v>MM7C5</v>
      </c>
      <c r="BI67" s="26" t="str">
        <f t="shared" ref="BI67:BI130" si="20">IF($Y63="WB","MHRWB",IF($Y63="JG","MHRJG",IF($Y63="AV","MHRAV",IF($Y63="KP","MHRKP",IF($Y63="TH","MHRTH")))))</f>
        <v>MHRAV</v>
      </c>
    </row>
    <row r="68" spans="1:67" x14ac:dyDescent="0.2">
      <c r="A68" s="2" t="s">
        <v>286</v>
      </c>
      <c r="B68" s="2" t="s">
        <v>287</v>
      </c>
      <c r="C68" s="270">
        <v>35097</v>
      </c>
      <c r="D68" s="24" t="s">
        <v>79</v>
      </c>
      <c r="E68" s="24">
        <v>8</v>
      </c>
      <c r="F68" s="24"/>
      <c r="G68" s="245" t="s">
        <v>64</v>
      </c>
      <c r="H68" s="24"/>
      <c r="I68" s="245">
        <v>2</v>
      </c>
      <c r="J68" s="245">
        <v>2</v>
      </c>
      <c r="K68" s="24" t="s">
        <v>47</v>
      </c>
      <c r="L68" s="318" t="s">
        <v>67</v>
      </c>
      <c r="M68" s="318" t="s">
        <v>59</v>
      </c>
      <c r="N68" s="2"/>
      <c r="O68" s="2"/>
      <c r="P68" s="195" t="s">
        <v>64</v>
      </c>
      <c r="Q68" s="372" t="s">
        <v>64</v>
      </c>
      <c r="R68" s="380" t="s">
        <v>288</v>
      </c>
      <c r="S68" s="176" t="s">
        <v>1494</v>
      </c>
      <c r="T68" s="176" t="s">
        <v>1494</v>
      </c>
      <c r="U68" s="176" t="s">
        <v>52</v>
      </c>
      <c r="V68" s="167" t="s">
        <v>51</v>
      </c>
      <c r="W68" s="166" t="s">
        <v>81</v>
      </c>
      <c r="X68" s="167" t="s">
        <v>50</v>
      </c>
      <c r="Y68" s="238" t="s">
        <v>84</v>
      </c>
      <c r="Z68" s="88" t="s">
        <v>95</v>
      </c>
      <c r="AA68" s="88"/>
      <c r="AB68" s="88"/>
      <c r="AD68" s="27"/>
      <c r="AV68" s="5"/>
      <c r="BC68" s="3">
        <f t="shared" si="14"/>
        <v>36200</v>
      </c>
      <c r="BD68" s="223" t="str">
        <f t="shared" si="15"/>
        <v>MLAC1</v>
      </c>
      <c r="BE68" s="217" t="str">
        <f t="shared" si="16"/>
        <v>MSCIC2</v>
      </c>
      <c r="BF68" s="26" t="str">
        <f t="shared" si="17"/>
        <v>MSPC3</v>
      </c>
      <c r="BG68" s="26" t="str">
        <f t="shared" si="18"/>
        <v>MSSC4</v>
      </c>
      <c r="BH68" s="26" t="str">
        <f t="shared" si="19"/>
        <v>MM7C5</v>
      </c>
      <c r="BI68" s="26" t="str">
        <f t="shared" si="20"/>
        <v>MHRTH</v>
      </c>
    </row>
    <row r="69" spans="1:67" x14ac:dyDescent="0.2">
      <c r="A69" s="2" t="s">
        <v>388</v>
      </c>
      <c r="B69" s="2" t="s">
        <v>389</v>
      </c>
      <c r="C69" s="270">
        <v>35102</v>
      </c>
      <c r="D69" s="24" t="s">
        <v>79</v>
      </c>
      <c r="E69" s="24">
        <v>8</v>
      </c>
      <c r="F69" s="24"/>
      <c r="G69" s="24"/>
      <c r="H69" s="24"/>
      <c r="I69" s="254">
        <v>2</v>
      </c>
      <c r="J69" s="254">
        <v>1</v>
      </c>
      <c r="K69" s="24" t="s">
        <v>66</v>
      </c>
      <c r="L69" s="318" t="s">
        <v>94</v>
      </c>
      <c r="M69" s="318" t="s">
        <v>48</v>
      </c>
      <c r="P69" s="2" t="s">
        <v>4</v>
      </c>
      <c r="Q69" s="189" t="s">
        <v>4</v>
      </c>
      <c r="R69" s="246"/>
      <c r="S69" s="176" t="s">
        <v>1494</v>
      </c>
      <c r="T69" s="176" t="s">
        <v>1494</v>
      </c>
      <c r="U69" s="176" t="s">
        <v>52</v>
      </c>
      <c r="V69" s="166" t="s">
        <v>81</v>
      </c>
      <c r="W69" s="167" t="s">
        <v>50</v>
      </c>
      <c r="X69" s="167" t="s">
        <v>51</v>
      </c>
      <c r="Y69" s="240" t="s">
        <v>54</v>
      </c>
      <c r="Z69" s="88" t="s">
        <v>95</v>
      </c>
      <c r="AA69" s="88"/>
      <c r="AD69" s="27"/>
      <c r="AV69" s="5"/>
      <c r="AZ69" s="5"/>
      <c r="BA69" s="67"/>
      <c r="BB69" s="76"/>
      <c r="BC69" s="3">
        <f t="shared" si="14"/>
        <v>36368</v>
      </c>
      <c r="BD69" s="223" t="b">
        <f t="shared" si="15"/>
        <v>0</v>
      </c>
      <c r="BE69" s="217" t="str">
        <f t="shared" si="16"/>
        <v>MSCIC2</v>
      </c>
      <c r="BF69" s="26" t="str">
        <f t="shared" si="17"/>
        <v>MM8C3</v>
      </c>
      <c r="BG69" s="26" t="str">
        <f t="shared" si="18"/>
        <v>MSSC4</v>
      </c>
      <c r="BH69" s="26" t="str">
        <f t="shared" si="19"/>
        <v>MLAC5</v>
      </c>
      <c r="BI69" s="26" t="str">
        <f t="shared" si="20"/>
        <v>MHRWB</v>
      </c>
      <c r="BM69" s="37"/>
      <c r="BN69" s="37"/>
      <c r="BO69" s="72"/>
    </row>
    <row r="70" spans="1:67" x14ac:dyDescent="0.2">
      <c r="A70" s="343" t="s">
        <v>359</v>
      </c>
      <c r="B70" s="343" t="s">
        <v>360</v>
      </c>
      <c r="C70" s="343">
        <v>34893</v>
      </c>
      <c r="D70" s="346" t="s">
        <v>79</v>
      </c>
      <c r="E70" s="346">
        <v>8</v>
      </c>
      <c r="F70" s="346" t="s">
        <v>64</v>
      </c>
      <c r="G70" s="346" t="s">
        <v>64</v>
      </c>
      <c r="H70" s="346" t="s">
        <v>64</v>
      </c>
      <c r="I70" s="346">
        <v>2</v>
      </c>
      <c r="J70" s="346">
        <v>2</v>
      </c>
      <c r="K70" s="344" t="s">
        <v>47</v>
      </c>
      <c r="L70" s="342"/>
      <c r="M70" s="342"/>
      <c r="Q70" s="355"/>
      <c r="R70" s="356"/>
      <c r="S70" s="176" t="s">
        <v>1494</v>
      </c>
      <c r="T70" s="176" t="s">
        <v>1496</v>
      </c>
      <c r="U70" s="176" t="s">
        <v>52</v>
      </c>
      <c r="V70" s="167" t="s">
        <v>51</v>
      </c>
      <c r="W70" s="167" t="s">
        <v>81</v>
      </c>
      <c r="X70" s="167" t="s">
        <v>50</v>
      </c>
      <c r="Y70" s="238" t="s">
        <v>83</v>
      </c>
      <c r="Z70" s="357" t="s">
        <v>88</v>
      </c>
      <c r="AD70" s="27"/>
      <c r="AT70" s="5"/>
      <c r="AU70" s="5"/>
      <c r="AW70" s="5"/>
      <c r="AX70" s="5"/>
      <c r="AY70" s="5"/>
      <c r="BC70" s="3">
        <f t="shared" si="14"/>
        <v>36088</v>
      </c>
      <c r="BD70" s="223" t="b">
        <f t="shared" si="15"/>
        <v>0</v>
      </c>
      <c r="BE70" s="217" t="str">
        <f t="shared" si="16"/>
        <v>MSCIC2</v>
      </c>
      <c r="BF70" s="26" t="b">
        <f t="shared" si="17"/>
        <v>0</v>
      </c>
      <c r="BG70" s="26" t="str">
        <f t="shared" si="18"/>
        <v>MLAC4</v>
      </c>
      <c r="BH70" s="26" t="str">
        <f t="shared" si="19"/>
        <v>MSSC5</v>
      </c>
      <c r="BI70" s="26" t="str">
        <f t="shared" si="20"/>
        <v>MHRJG</v>
      </c>
    </row>
    <row r="71" spans="1:67" x14ac:dyDescent="0.2">
      <c r="A71" s="2" t="s">
        <v>328</v>
      </c>
      <c r="B71" s="2" t="s">
        <v>329</v>
      </c>
      <c r="C71" s="270">
        <v>35072</v>
      </c>
      <c r="D71" s="24" t="s">
        <v>79</v>
      </c>
      <c r="E71" s="24">
        <v>8</v>
      </c>
      <c r="F71" s="24" t="s">
        <v>31</v>
      </c>
      <c r="G71" s="24"/>
      <c r="H71" s="24"/>
      <c r="I71" s="24">
        <v>2</v>
      </c>
      <c r="J71" s="24">
        <v>2</v>
      </c>
      <c r="K71" s="245" t="s">
        <v>47</v>
      </c>
      <c r="L71" s="318" t="s">
        <v>48</v>
      </c>
      <c r="M71" s="318" t="s">
        <v>67</v>
      </c>
      <c r="N71" s="2"/>
      <c r="O71" s="2"/>
      <c r="P71" s="2" t="s">
        <v>188</v>
      </c>
      <c r="Q71" s="189" t="s">
        <v>60</v>
      </c>
      <c r="R71" s="214" t="s">
        <v>110</v>
      </c>
      <c r="S71" s="176" t="s">
        <v>1494</v>
      </c>
      <c r="T71" s="176" t="s">
        <v>1495</v>
      </c>
      <c r="U71" s="176" t="s">
        <v>52</v>
      </c>
      <c r="V71" s="167" t="s">
        <v>51</v>
      </c>
      <c r="W71" s="166" t="s">
        <v>81</v>
      </c>
      <c r="X71" s="167" t="s">
        <v>50</v>
      </c>
      <c r="Y71" s="238" t="s">
        <v>54</v>
      </c>
      <c r="Z71" s="88" t="s">
        <v>173</v>
      </c>
      <c r="AA71" s="241"/>
      <c r="AB71" s="241"/>
      <c r="AD71" s="27"/>
      <c r="AJ71" s="5"/>
      <c r="AK71" s="5"/>
      <c r="AL71" s="5"/>
      <c r="AP71" s="5"/>
      <c r="AQ71" s="5"/>
      <c r="AR71" s="5"/>
      <c r="BC71" s="3">
        <f t="shared" si="14"/>
        <v>35075</v>
      </c>
      <c r="BD71" s="223" t="b">
        <f t="shared" si="15"/>
        <v>0</v>
      </c>
      <c r="BE71" s="217" t="str">
        <f t="shared" si="16"/>
        <v>MSCIC2</v>
      </c>
      <c r="BF71" s="26" t="str">
        <f t="shared" si="17"/>
        <v>MM8C3</v>
      </c>
      <c r="BG71" s="26" t="str">
        <f t="shared" si="18"/>
        <v>MSSC4</v>
      </c>
      <c r="BH71" s="26" t="str">
        <f t="shared" si="19"/>
        <v>MLAC5</v>
      </c>
      <c r="BI71" s="26" t="str">
        <f t="shared" si="20"/>
        <v>MHRWB</v>
      </c>
      <c r="BM71" s="8"/>
      <c r="BN71" s="8"/>
      <c r="BO71" s="71"/>
    </row>
    <row r="72" spans="1:67" x14ac:dyDescent="0.2">
      <c r="A72" s="88" t="s">
        <v>156</v>
      </c>
      <c r="B72" s="88" t="s">
        <v>157</v>
      </c>
      <c r="C72" s="272">
        <v>39865</v>
      </c>
      <c r="D72" s="87" t="s">
        <v>79</v>
      </c>
      <c r="E72" s="247">
        <v>7</v>
      </c>
      <c r="I72" s="227">
        <v>2</v>
      </c>
      <c r="J72" s="227">
        <v>2</v>
      </c>
      <c r="L72" s="342"/>
      <c r="M72" s="342"/>
      <c r="Q72" s="355"/>
      <c r="R72" s="356"/>
      <c r="T72" s="176" t="s">
        <v>51</v>
      </c>
      <c r="U72" s="176" t="s">
        <v>52</v>
      </c>
      <c r="V72" s="167" t="s">
        <v>50</v>
      </c>
      <c r="W72" s="167" t="s">
        <v>53</v>
      </c>
      <c r="X72" s="167" t="s">
        <v>49</v>
      </c>
      <c r="Y72" s="238" t="s">
        <v>95</v>
      </c>
      <c r="Z72" s="88" t="s">
        <v>83</v>
      </c>
      <c r="AA72" s="87" t="s">
        <v>92</v>
      </c>
      <c r="AD72" s="27"/>
      <c r="AJ72" s="5"/>
      <c r="AK72" s="5"/>
      <c r="AL72" s="5"/>
      <c r="AP72" s="5"/>
      <c r="AQ72" s="5"/>
      <c r="AR72" s="5"/>
      <c r="BC72" s="3">
        <f t="shared" si="14"/>
        <v>35097</v>
      </c>
      <c r="BD72" s="223" t="b">
        <f t="shared" si="15"/>
        <v>0</v>
      </c>
      <c r="BE72" s="217" t="str">
        <f t="shared" si="16"/>
        <v>MSCIC2</v>
      </c>
      <c r="BF72" s="26" t="str">
        <f t="shared" si="17"/>
        <v>MSSC3</v>
      </c>
      <c r="BG72" s="26" t="str">
        <f t="shared" si="18"/>
        <v>MM8C4</v>
      </c>
      <c r="BH72" s="26" t="str">
        <f t="shared" si="19"/>
        <v>MLAC5</v>
      </c>
      <c r="BI72" s="26" t="str">
        <f t="shared" si="20"/>
        <v>MHRTH</v>
      </c>
    </row>
    <row r="73" spans="1:67" x14ac:dyDescent="0.2">
      <c r="A73" s="347" t="s">
        <v>191</v>
      </c>
      <c r="B73" s="347" t="s">
        <v>192</v>
      </c>
      <c r="C73" s="348">
        <v>39782</v>
      </c>
      <c r="D73" s="238" t="s">
        <v>193</v>
      </c>
      <c r="E73" s="345">
        <v>8</v>
      </c>
      <c r="F73" s="345"/>
      <c r="G73" s="345"/>
      <c r="H73" s="345"/>
      <c r="I73" s="350">
        <v>1</v>
      </c>
      <c r="J73" s="350">
        <v>1</v>
      </c>
      <c r="K73" s="345" t="s">
        <v>194</v>
      </c>
      <c r="L73" s="342"/>
      <c r="M73" s="342"/>
      <c r="Q73" s="355"/>
      <c r="R73" s="356"/>
      <c r="T73" s="176" t="s">
        <v>51</v>
      </c>
      <c r="U73" s="176" t="s">
        <v>52</v>
      </c>
      <c r="V73" s="320" t="s">
        <v>195</v>
      </c>
      <c r="W73" s="166" t="s">
        <v>125</v>
      </c>
      <c r="X73" s="167" t="s">
        <v>50</v>
      </c>
      <c r="Y73" s="238" t="s">
        <v>84</v>
      </c>
      <c r="Z73" s="88" t="s">
        <v>75</v>
      </c>
      <c r="AB73" s="87" t="s">
        <v>92</v>
      </c>
      <c r="AD73" s="27"/>
      <c r="AO73" s="5"/>
      <c r="BC73" s="3">
        <f t="shared" si="14"/>
        <v>35102</v>
      </c>
      <c r="BD73" s="223" t="b">
        <f t="shared" si="15"/>
        <v>0</v>
      </c>
      <c r="BE73" s="217" t="str">
        <f t="shared" si="16"/>
        <v>MSCIC2</v>
      </c>
      <c r="BF73" s="26" t="str">
        <f t="shared" si="17"/>
        <v>MM8C3</v>
      </c>
      <c r="BG73" s="26" t="str">
        <f t="shared" si="18"/>
        <v>MLAC4</v>
      </c>
      <c r="BH73" s="26" t="str">
        <f t="shared" si="19"/>
        <v>MSSC5</v>
      </c>
      <c r="BI73" s="26" t="str">
        <f t="shared" si="20"/>
        <v>MHRAV</v>
      </c>
    </row>
    <row r="74" spans="1:67" x14ac:dyDescent="0.2">
      <c r="A74" s="373" t="s">
        <v>291</v>
      </c>
      <c r="B74" s="373" t="s">
        <v>292</v>
      </c>
      <c r="C74" s="375">
        <v>39855</v>
      </c>
      <c r="D74" s="376" t="s">
        <v>79</v>
      </c>
      <c r="E74" s="377">
        <v>8</v>
      </c>
      <c r="F74" s="377"/>
      <c r="G74" s="377"/>
      <c r="H74" s="377"/>
      <c r="I74" s="379">
        <v>2</v>
      </c>
      <c r="J74" s="379">
        <v>2</v>
      </c>
      <c r="K74" s="355"/>
      <c r="L74" s="342"/>
      <c r="M74" s="342"/>
      <c r="P74" s="356"/>
      <c r="Q74" s="355"/>
      <c r="R74" s="356"/>
      <c r="T74" s="176" t="s">
        <v>51</v>
      </c>
      <c r="U74" s="176" t="s">
        <v>52</v>
      </c>
      <c r="V74" s="167" t="s">
        <v>50</v>
      </c>
      <c r="W74" s="167" t="s">
        <v>81</v>
      </c>
      <c r="X74" s="167" t="s">
        <v>53</v>
      </c>
      <c r="Y74" s="92" t="s">
        <v>84</v>
      </c>
      <c r="Z74" s="88" t="s">
        <v>55</v>
      </c>
      <c r="AB74" s="87" t="s">
        <v>92</v>
      </c>
      <c r="AD74" s="35"/>
      <c r="AS74" s="5"/>
      <c r="BC74" s="3">
        <f t="shared" si="14"/>
        <v>34893</v>
      </c>
      <c r="BD74" s="223" t="b">
        <f t="shared" si="15"/>
        <v>0</v>
      </c>
      <c r="BE74" s="217" t="str">
        <f t="shared" si="16"/>
        <v>MSCIC2</v>
      </c>
      <c r="BF74" s="26" t="str">
        <f t="shared" si="17"/>
        <v>MSSC3</v>
      </c>
      <c r="BG74" s="26" t="str">
        <f t="shared" si="18"/>
        <v>MM8C4</v>
      </c>
      <c r="BH74" s="26" t="str">
        <f t="shared" si="19"/>
        <v>MLAC5</v>
      </c>
      <c r="BI74" s="26" t="str">
        <f t="shared" si="20"/>
        <v>MHRWB</v>
      </c>
    </row>
    <row r="75" spans="1:67" x14ac:dyDescent="0.2">
      <c r="A75" s="343" t="s">
        <v>295</v>
      </c>
      <c r="B75" s="343" t="s">
        <v>296</v>
      </c>
      <c r="C75" s="343">
        <v>35025</v>
      </c>
      <c r="D75" s="346" t="s">
        <v>79</v>
      </c>
      <c r="E75" s="346">
        <v>8</v>
      </c>
      <c r="F75" s="346" t="s">
        <v>64</v>
      </c>
      <c r="G75" s="346" t="s">
        <v>64</v>
      </c>
      <c r="H75" s="346" t="s">
        <v>64</v>
      </c>
      <c r="I75" s="346">
        <v>2</v>
      </c>
      <c r="J75" s="346">
        <v>3</v>
      </c>
      <c r="K75" s="354" t="s">
        <v>47</v>
      </c>
      <c r="L75" s="342"/>
      <c r="M75" s="342"/>
      <c r="P75" s="356"/>
      <c r="Q75" s="355"/>
      <c r="R75" s="356"/>
      <c r="T75" s="176" t="s">
        <v>51</v>
      </c>
      <c r="U75" s="176" t="s">
        <v>52</v>
      </c>
      <c r="V75" s="167" t="s">
        <v>53</v>
      </c>
      <c r="W75" s="167" t="s">
        <v>81</v>
      </c>
      <c r="X75" s="167" t="s">
        <v>50</v>
      </c>
      <c r="Y75" s="238" t="s">
        <v>88</v>
      </c>
      <c r="Z75" s="88" t="s">
        <v>83</v>
      </c>
      <c r="AD75" s="27"/>
      <c r="BC75" s="3">
        <f t="shared" si="14"/>
        <v>35072</v>
      </c>
      <c r="BD75" s="223" t="b">
        <f t="shared" si="15"/>
        <v>0</v>
      </c>
      <c r="BE75" s="217" t="str">
        <f t="shared" si="16"/>
        <v>MSCIC2</v>
      </c>
      <c r="BF75" s="26" t="str">
        <f t="shared" si="17"/>
        <v>MSSC3</v>
      </c>
      <c r="BG75" s="26" t="str">
        <f t="shared" si="18"/>
        <v>MM8C4</v>
      </c>
      <c r="BH75" s="26" t="str">
        <f t="shared" si="19"/>
        <v>MLAC5</v>
      </c>
      <c r="BI75" s="26" t="str">
        <f t="shared" si="20"/>
        <v>MHRAV</v>
      </c>
    </row>
    <row r="76" spans="1:67" x14ac:dyDescent="0.2">
      <c r="A76" s="343" t="s">
        <v>361</v>
      </c>
      <c r="B76" s="343" t="s">
        <v>362</v>
      </c>
      <c r="C76" s="343">
        <v>34798</v>
      </c>
      <c r="D76" s="346" t="s">
        <v>79</v>
      </c>
      <c r="E76" s="346">
        <v>8</v>
      </c>
      <c r="F76" s="346" t="s">
        <v>64</v>
      </c>
      <c r="G76" s="346" t="s">
        <v>64</v>
      </c>
      <c r="H76" s="346" t="s">
        <v>64</v>
      </c>
      <c r="I76" s="346">
        <v>1</v>
      </c>
      <c r="J76" s="346">
        <v>1</v>
      </c>
      <c r="K76" s="354" t="s">
        <v>47</v>
      </c>
      <c r="L76" s="342"/>
      <c r="M76" s="342"/>
      <c r="P76" s="356"/>
      <c r="Q76" s="355"/>
      <c r="R76" s="356"/>
      <c r="T76" s="176" t="s">
        <v>51</v>
      </c>
      <c r="U76" s="176" t="s">
        <v>52</v>
      </c>
      <c r="V76" s="167" t="s">
        <v>81</v>
      </c>
      <c r="W76" s="167" t="s">
        <v>50</v>
      </c>
      <c r="X76" s="167" t="s">
        <v>53</v>
      </c>
      <c r="Y76" s="240" t="s">
        <v>88</v>
      </c>
      <c r="Z76" s="88" t="s">
        <v>55</v>
      </c>
      <c r="AD76" s="27"/>
      <c r="AM76" s="5"/>
      <c r="AN76" s="5"/>
      <c r="BC76" s="3">
        <f t="shared" si="14"/>
        <v>39865</v>
      </c>
      <c r="BD76" s="223" t="str">
        <f t="shared" si="15"/>
        <v>MSSC1</v>
      </c>
      <c r="BE76" s="217" t="str">
        <f t="shared" si="16"/>
        <v>MSCIC2</v>
      </c>
      <c r="BF76" s="26" t="str">
        <f t="shared" si="17"/>
        <v>MLAC3</v>
      </c>
      <c r="BG76" s="26" t="str">
        <f t="shared" si="18"/>
        <v>MSPC4</v>
      </c>
      <c r="BH76" s="26" t="str">
        <f t="shared" si="19"/>
        <v>MM7C5</v>
      </c>
      <c r="BI76" s="26" t="str">
        <f t="shared" si="20"/>
        <v>MHRJG</v>
      </c>
      <c r="BM76" s="37"/>
      <c r="BN76" s="37"/>
      <c r="BO76" s="72"/>
    </row>
    <row r="77" spans="1:67" x14ac:dyDescent="0.2">
      <c r="A77" s="255" t="s">
        <v>378</v>
      </c>
      <c r="B77" s="255" t="s">
        <v>379</v>
      </c>
      <c r="C77" s="271">
        <v>35677</v>
      </c>
      <c r="D77" s="256" t="s">
        <v>79</v>
      </c>
      <c r="E77" s="247">
        <v>7</v>
      </c>
      <c r="F77" s="256" t="s">
        <v>73</v>
      </c>
      <c r="G77" s="256"/>
      <c r="H77" s="256">
        <v>504</v>
      </c>
      <c r="I77" s="256">
        <v>3</v>
      </c>
      <c r="J77" s="256">
        <v>2</v>
      </c>
      <c r="K77" s="260" t="s">
        <v>32</v>
      </c>
      <c r="L77" s="262" t="s">
        <v>67</v>
      </c>
      <c r="M77" s="262" t="s">
        <v>67</v>
      </c>
      <c r="N77" s="2"/>
      <c r="O77" s="2"/>
      <c r="P77" s="265" t="s">
        <v>4</v>
      </c>
      <c r="Q77" s="260" t="s">
        <v>4</v>
      </c>
      <c r="R77" s="265"/>
      <c r="S77" s="88"/>
      <c r="T77" s="176" t="s">
        <v>51</v>
      </c>
      <c r="U77" s="176" t="s">
        <v>52</v>
      </c>
      <c r="V77" s="167" t="s">
        <v>50</v>
      </c>
      <c r="W77" s="167" t="s">
        <v>53</v>
      </c>
      <c r="X77" s="167" t="s">
        <v>49</v>
      </c>
      <c r="Y77" s="238" t="s">
        <v>54</v>
      </c>
      <c r="Z77" s="88" t="s">
        <v>84</v>
      </c>
      <c r="AD77" s="27"/>
      <c r="AF77" s="5"/>
      <c r="AG77" s="5"/>
      <c r="BC77" s="3">
        <f t="shared" si="14"/>
        <v>39782</v>
      </c>
      <c r="BD77" s="223" t="str">
        <f t="shared" si="15"/>
        <v>MSSC1</v>
      </c>
      <c r="BE77" s="217" t="str">
        <f t="shared" si="16"/>
        <v>MSCIC2</v>
      </c>
      <c r="BF77" s="26" t="b">
        <f t="shared" si="17"/>
        <v>0</v>
      </c>
      <c r="BG77" s="26" t="b">
        <f t="shared" si="18"/>
        <v>0</v>
      </c>
      <c r="BH77" s="26" t="str">
        <f t="shared" si="19"/>
        <v>MLAC5</v>
      </c>
      <c r="BI77" s="26" t="str">
        <f t="shared" si="20"/>
        <v>MHRTH</v>
      </c>
    </row>
    <row r="78" spans="1:67" x14ac:dyDescent="0.2">
      <c r="A78" s="2" t="s">
        <v>86</v>
      </c>
      <c r="B78" s="2" t="s">
        <v>87</v>
      </c>
      <c r="C78" s="270">
        <v>35067</v>
      </c>
      <c r="D78" s="24" t="s">
        <v>72</v>
      </c>
      <c r="E78" s="24">
        <v>8</v>
      </c>
      <c r="F78" s="24"/>
      <c r="G78" s="24"/>
      <c r="H78" s="24"/>
      <c r="I78" s="24">
        <v>2</v>
      </c>
      <c r="J78" s="24">
        <v>1</v>
      </c>
      <c r="K78" s="190" t="s">
        <v>66</v>
      </c>
      <c r="L78" s="318"/>
      <c r="M78" s="318"/>
      <c r="N78" s="2"/>
      <c r="O78" s="2"/>
      <c r="P78" s="246"/>
      <c r="Q78" s="190"/>
      <c r="R78" s="246"/>
      <c r="S78" s="176" t="s">
        <v>1494</v>
      </c>
      <c r="T78" s="176" t="s">
        <v>50</v>
      </c>
      <c r="U78" s="176" t="s">
        <v>1494</v>
      </c>
      <c r="V78" s="167" t="s">
        <v>52</v>
      </c>
      <c r="W78" s="166" t="s">
        <v>81</v>
      </c>
      <c r="X78" s="167" t="s">
        <v>51</v>
      </c>
      <c r="Y78" s="238" t="s">
        <v>84</v>
      </c>
      <c r="Z78" s="88" t="s">
        <v>88</v>
      </c>
      <c r="AB78" s="241"/>
      <c r="AD78" s="27"/>
      <c r="AM78" s="3" t="s">
        <v>92</v>
      </c>
      <c r="BC78" s="3">
        <f t="shared" si="14"/>
        <v>39855</v>
      </c>
      <c r="BD78" s="223" t="str">
        <f t="shared" si="15"/>
        <v>MSSC1</v>
      </c>
      <c r="BE78" s="217" t="str">
        <f t="shared" si="16"/>
        <v>MSCIC2</v>
      </c>
      <c r="BF78" s="26" t="str">
        <f t="shared" si="17"/>
        <v>MLAC3</v>
      </c>
      <c r="BG78" s="26" t="str">
        <f t="shared" si="18"/>
        <v>MM8C4</v>
      </c>
      <c r="BH78" s="26" t="str">
        <f t="shared" si="19"/>
        <v>MSPC5</v>
      </c>
      <c r="BI78" s="26" t="str">
        <f t="shared" si="20"/>
        <v>MHRTH</v>
      </c>
    </row>
    <row r="79" spans="1:67" x14ac:dyDescent="0.2">
      <c r="A79" s="2" t="s">
        <v>97</v>
      </c>
      <c r="B79" s="2" t="s">
        <v>98</v>
      </c>
      <c r="C79" s="270">
        <v>35082</v>
      </c>
      <c r="D79" s="24" t="s">
        <v>79</v>
      </c>
      <c r="E79" s="24">
        <v>8</v>
      </c>
      <c r="F79" s="24"/>
      <c r="G79" s="24"/>
      <c r="H79" s="24"/>
      <c r="I79" s="24">
        <v>1</v>
      </c>
      <c r="J79" s="24">
        <v>1</v>
      </c>
      <c r="K79" s="190" t="s">
        <v>66</v>
      </c>
      <c r="L79" s="318" t="s">
        <v>67</v>
      </c>
      <c r="M79" s="318" t="s">
        <v>59</v>
      </c>
      <c r="N79" s="2"/>
      <c r="O79" s="2"/>
      <c r="P79" s="214" t="s">
        <v>4</v>
      </c>
      <c r="Q79" s="189" t="s">
        <v>68</v>
      </c>
      <c r="R79" s="214"/>
      <c r="S79" s="176" t="s">
        <v>1494</v>
      </c>
      <c r="T79" s="176" t="s">
        <v>50</v>
      </c>
      <c r="U79" s="176" t="s">
        <v>1494</v>
      </c>
      <c r="V79" s="166" t="s">
        <v>81</v>
      </c>
      <c r="W79" s="167" t="s">
        <v>52</v>
      </c>
      <c r="X79" s="167" t="s">
        <v>51</v>
      </c>
      <c r="Y79" s="238" t="s">
        <v>84</v>
      </c>
      <c r="Z79" s="88" t="s">
        <v>99</v>
      </c>
      <c r="AA79" s="241"/>
      <c r="AB79" s="88"/>
      <c r="AD79" s="27"/>
      <c r="BC79" s="3">
        <f t="shared" si="14"/>
        <v>35025</v>
      </c>
      <c r="BD79" s="223" t="str">
        <f t="shared" si="15"/>
        <v>MSSC1</v>
      </c>
      <c r="BE79" s="217" t="str">
        <f t="shared" si="16"/>
        <v>MSCIC2</v>
      </c>
      <c r="BF79" s="26" t="str">
        <f t="shared" si="17"/>
        <v>MSPC3</v>
      </c>
      <c r="BG79" s="26" t="str">
        <f t="shared" si="18"/>
        <v>MM8C4</v>
      </c>
      <c r="BH79" s="26" t="str">
        <f t="shared" si="19"/>
        <v>MLAC5</v>
      </c>
      <c r="BI79" s="26" t="str">
        <f t="shared" si="20"/>
        <v>MHRKP</v>
      </c>
      <c r="BN79" s="8"/>
      <c r="BO79" s="71"/>
    </row>
    <row r="80" spans="1:67" x14ac:dyDescent="0.2">
      <c r="A80" s="2" t="s">
        <v>132</v>
      </c>
      <c r="B80" s="2" t="s">
        <v>133</v>
      </c>
      <c r="C80" s="270">
        <v>37735</v>
      </c>
      <c r="D80" s="24" t="s">
        <v>79</v>
      </c>
      <c r="E80" s="24">
        <v>8</v>
      </c>
      <c r="F80" s="24"/>
      <c r="G80" s="24"/>
      <c r="H80" s="24"/>
      <c r="I80" s="24">
        <v>2</v>
      </c>
      <c r="J80" s="24">
        <v>2</v>
      </c>
      <c r="K80" s="358" t="s">
        <v>47</v>
      </c>
      <c r="L80" s="318" t="s">
        <v>94</v>
      </c>
      <c r="M80" s="318" t="s">
        <v>94</v>
      </c>
      <c r="N80" s="2"/>
      <c r="O80" s="2"/>
      <c r="P80" s="2" t="s">
        <v>4</v>
      </c>
      <c r="Q80" s="2" t="s">
        <v>4</v>
      </c>
      <c r="R80" s="2"/>
      <c r="S80" s="176" t="s">
        <v>1494</v>
      </c>
      <c r="T80" s="176" t="s">
        <v>50</v>
      </c>
      <c r="U80" s="176" t="s">
        <v>1494</v>
      </c>
      <c r="V80" s="167" t="s">
        <v>52</v>
      </c>
      <c r="W80" s="166" t="s">
        <v>81</v>
      </c>
      <c r="X80" s="167" t="s">
        <v>51</v>
      </c>
      <c r="Y80" s="238" t="s">
        <v>88</v>
      </c>
      <c r="Z80" s="88" t="s">
        <v>83</v>
      </c>
      <c r="AB80" s="87" t="s">
        <v>92</v>
      </c>
      <c r="AD80" s="27"/>
      <c r="AI80" s="5"/>
      <c r="BC80" s="3">
        <f t="shared" si="14"/>
        <v>34798</v>
      </c>
      <c r="BD80" s="223" t="str">
        <f t="shared" si="15"/>
        <v>MSSC1</v>
      </c>
      <c r="BE80" s="217" t="str">
        <f t="shared" si="16"/>
        <v>MSCIC2</v>
      </c>
      <c r="BF80" s="26" t="str">
        <f t="shared" si="17"/>
        <v>MM8C3</v>
      </c>
      <c r="BG80" s="26" t="str">
        <f t="shared" si="18"/>
        <v>MLAC4</v>
      </c>
      <c r="BH80" s="26" t="str">
        <f t="shared" si="19"/>
        <v>MSPC5</v>
      </c>
      <c r="BI80" s="26" t="str">
        <f t="shared" si="20"/>
        <v>MHRKP</v>
      </c>
    </row>
    <row r="81" spans="1:121" x14ac:dyDescent="0.2">
      <c r="A81" s="2" t="s">
        <v>304</v>
      </c>
      <c r="B81" s="2" t="s">
        <v>300</v>
      </c>
      <c r="C81" s="270">
        <v>37545</v>
      </c>
      <c r="D81" s="24" t="s">
        <v>72</v>
      </c>
      <c r="E81" s="24">
        <v>8</v>
      </c>
      <c r="F81" s="24"/>
      <c r="G81" s="24"/>
      <c r="H81" s="24"/>
      <c r="I81" s="24">
        <v>1</v>
      </c>
      <c r="J81" s="24">
        <v>1</v>
      </c>
      <c r="K81" s="190" t="s">
        <v>66</v>
      </c>
      <c r="L81" s="318" t="s">
        <v>117</v>
      </c>
      <c r="M81" s="318" t="s">
        <v>48</v>
      </c>
      <c r="N81" s="2"/>
      <c r="O81" s="2"/>
      <c r="P81" s="2" t="s">
        <v>4</v>
      </c>
      <c r="Q81" s="2" t="s">
        <v>68</v>
      </c>
      <c r="R81" s="2"/>
      <c r="S81" s="176" t="s">
        <v>1494</v>
      </c>
      <c r="T81" s="176" t="s">
        <v>50</v>
      </c>
      <c r="U81" s="176" t="s">
        <v>1494</v>
      </c>
      <c r="V81" s="166" t="s">
        <v>81</v>
      </c>
      <c r="W81" s="167" t="s">
        <v>52</v>
      </c>
      <c r="X81" s="167" t="s">
        <v>51</v>
      </c>
      <c r="Y81" s="238" t="s">
        <v>88</v>
      </c>
      <c r="Z81" s="357" t="s">
        <v>54</v>
      </c>
      <c r="AD81" s="27"/>
      <c r="BC81" s="3">
        <f t="shared" si="14"/>
        <v>35677</v>
      </c>
      <c r="BD81" s="223" t="str">
        <f t="shared" si="15"/>
        <v>MSSC1</v>
      </c>
      <c r="BE81" s="217" t="str">
        <f t="shared" si="16"/>
        <v>MSCIC2</v>
      </c>
      <c r="BF81" s="26" t="str">
        <f t="shared" si="17"/>
        <v>MLAC3</v>
      </c>
      <c r="BG81" s="26" t="str">
        <f t="shared" si="18"/>
        <v>MSPC4</v>
      </c>
      <c r="BH81" s="26" t="str">
        <f t="shared" si="19"/>
        <v>MM7C5</v>
      </c>
      <c r="BI81" s="26" t="str">
        <f t="shared" si="20"/>
        <v>MHRAV</v>
      </c>
    </row>
    <row r="82" spans="1:121" x14ac:dyDescent="0.2">
      <c r="A82" s="251" t="s">
        <v>305</v>
      </c>
      <c r="B82" s="251" t="s">
        <v>306</v>
      </c>
      <c r="C82" s="359">
        <v>37607</v>
      </c>
      <c r="D82" s="273" t="s">
        <v>79</v>
      </c>
      <c r="E82" s="24">
        <v>8</v>
      </c>
      <c r="F82" s="273"/>
      <c r="G82" s="245"/>
      <c r="H82" s="245"/>
      <c r="I82" s="252">
        <v>2</v>
      </c>
      <c r="J82" s="252">
        <v>2</v>
      </c>
      <c r="K82" s="190" t="s">
        <v>47</v>
      </c>
      <c r="L82" s="319" t="s">
        <v>59</v>
      </c>
      <c r="M82" s="319" t="s">
        <v>48</v>
      </c>
      <c r="N82" s="253" t="s">
        <v>64</v>
      </c>
      <c r="O82" s="253" t="s">
        <v>64</v>
      </c>
      <c r="P82" s="195" t="s">
        <v>60</v>
      </c>
      <c r="Q82" s="195" t="s">
        <v>4</v>
      </c>
      <c r="R82" s="195" t="s">
        <v>64</v>
      </c>
      <c r="S82" s="176" t="s">
        <v>1494</v>
      </c>
      <c r="T82" s="176" t="s">
        <v>50</v>
      </c>
      <c r="U82" s="176" t="s">
        <v>1494</v>
      </c>
      <c r="V82" s="166" t="s">
        <v>81</v>
      </c>
      <c r="W82" s="167" t="s">
        <v>52</v>
      </c>
      <c r="X82" s="167" t="s">
        <v>51</v>
      </c>
      <c r="Y82" s="238" t="s">
        <v>84</v>
      </c>
      <c r="Z82" s="88" t="s">
        <v>88</v>
      </c>
      <c r="AA82" s="241"/>
      <c r="AB82" s="241"/>
      <c r="AD82" s="27"/>
      <c r="BC82" s="3">
        <f t="shared" si="14"/>
        <v>35067</v>
      </c>
      <c r="BD82" s="223" t="str">
        <f t="shared" si="15"/>
        <v>MLAC1</v>
      </c>
      <c r="BE82" s="217" t="b">
        <f t="shared" si="16"/>
        <v>0</v>
      </c>
      <c r="BF82" s="26" t="str">
        <f t="shared" si="17"/>
        <v>MSCIC3</v>
      </c>
      <c r="BG82" s="26" t="str">
        <f t="shared" si="18"/>
        <v>MM8C4</v>
      </c>
      <c r="BH82" s="26" t="str">
        <f t="shared" si="19"/>
        <v>MSSC5</v>
      </c>
      <c r="BI82" s="26" t="str">
        <f t="shared" si="20"/>
        <v>MHRTH</v>
      </c>
    </row>
    <row r="83" spans="1:121" x14ac:dyDescent="0.2">
      <c r="A83" s="2" t="s">
        <v>316</v>
      </c>
      <c r="B83" s="2" t="s">
        <v>317</v>
      </c>
      <c r="C83" s="270">
        <v>35076</v>
      </c>
      <c r="D83" s="24" t="s">
        <v>72</v>
      </c>
      <c r="E83" s="24">
        <v>8</v>
      </c>
      <c r="F83" s="24" t="s">
        <v>31</v>
      </c>
      <c r="G83" s="24"/>
      <c r="H83" s="24"/>
      <c r="I83" s="24">
        <v>3</v>
      </c>
      <c r="J83" s="24">
        <v>2</v>
      </c>
      <c r="K83" s="358" t="s">
        <v>47</v>
      </c>
      <c r="L83" s="318" t="s">
        <v>94</v>
      </c>
      <c r="M83" s="318" t="s">
        <v>58</v>
      </c>
      <c r="N83" s="2"/>
      <c r="O83" s="2"/>
      <c r="P83" s="2" t="s">
        <v>60</v>
      </c>
      <c r="Q83" s="2" t="s">
        <v>4</v>
      </c>
      <c r="R83" s="2"/>
      <c r="S83" s="176" t="s">
        <v>1494</v>
      </c>
      <c r="T83" s="176" t="s">
        <v>50</v>
      </c>
      <c r="U83" s="176" t="s">
        <v>1494</v>
      </c>
      <c r="V83" s="166" t="s">
        <v>81</v>
      </c>
      <c r="W83" s="167" t="s">
        <v>52</v>
      </c>
      <c r="X83" s="167" t="s">
        <v>51</v>
      </c>
      <c r="Y83" s="238" t="s">
        <v>95</v>
      </c>
      <c r="Z83" s="88" t="s">
        <v>88</v>
      </c>
      <c r="AA83" s="241"/>
      <c r="AB83" s="241"/>
      <c r="AD83" s="27"/>
      <c r="BC83" s="3">
        <f t="shared" si="14"/>
        <v>35082</v>
      </c>
      <c r="BD83" s="223" t="str">
        <f t="shared" si="15"/>
        <v>MLAC1</v>
      </c>
      <c r="BE83" s="217" t="b">
        <f t="shared" si="16"/>
        <v>0</v>
      </c>
      <c r="BF83" s="26" t="str">
        <f t="shared" si="17"/>
        <v>MM8C3</v>
      </c>
      <c r="BG83" s="26" t="str">
        <f t="shared" si="18"/>
        <v>MSCIC4</v>
      </c>
      <c r="BH83" s="26" t="str">
        <f t="shared" si="19"/>
        <v>MSSC5</v>
      </c>
      <c r="BI83" s="26" t="str">
        <f t="shared" si="20"/>
        <v>MHRTH</v>
      </c>
    </row>
    <row r="84" spans="1:121" x14ac:dyDescent="0.2">
      <c r="A84" s="343" t="s">
        <v>330</v>
      </c>
      <c r="B84" s="343" t="s">
        <v>331</v>
      </c>
      <c r="C84" s="343">
        <v>39550</v>
      </c>
      <c r="D84" s="346" t="s">
        <v>79</v>
      </c>
      <c r="E84" s="346">
        <v>8</v>
      </c>
      <c r="F84" s="346" t="s">
        <v>64</v>
      </c>
      <c r="G84" s="346" t="s">
        <v>64</v>
      </c>
      <c r="H84" s="346" t="s">
        <v>64</v>
      </c>
      <c r="I84" s="346">
        <v>1</v>
      </c>
      <c r="J84" s="346">
        <v>1</v>
      </c>
      <c r="K84" s="354" t="s">
        <v>47</v>
      </c>
      <c r="L84" s="342"/>
      <c r="M84" s="342"/>
      <c r="S84" s="176" t="s">
        <v>1494</v>
      </c>
      <c r="T84" s="176" t="s">
        <v>50</v>
      </c>
      <c r="U84" s="176" t="s">
        <v>1494</v>
      </c>
      <c r="V84" s="167" t="s">
        <v>52</v>
      </c>
      <c r="W84" s="167" t="s">
        <v>81</v>
      </c>
      <c r="X84" s="167" t="s">
        <v>51</v>
      </c>
      <c r="Y84" s="240" t="s">
        <v>95</v>
      </c>
      <c r="Z84" s="88" t="s">
        <v>55</v>
      </c>
      <c r="AD84" s="27"/>
      <c r="BC84" s="3">
        <f t="shared" si="14"/>
        <v>37735</v>
      </c>
      <c r="BD84" s="223" t="str">
        <f t="shared" si="15"/>
        <v>MLAC1</v>
      </c>
      <c r="BE84" s="217" t="b">
        <f t="shared" si="16"/>
        <v>0</v>
      </c>
      <c r="BF84" s="26" t="str">
        <f t="shared" si="17"/>
        <v>MSCIC3</v>
      </c>
      <c r="BG84" s="26" t="str">
        <f t="shared" si="18"/>
        <v>MM8C4</v>
      </c>
      <c r="BH84" s="26" t="str">
        <f t="shared" si="19"/>
        <v>MSSC5</v>
      </c>
      <c r="BI84" s="26" t="str">
        <f t="shared" si="20"/>
        <v>MHRKP</v>
      </c>
    </row>
    <row r="85" spans="1:121" x14ac:dyDescent="0.2">
      <c r="A85" s="2" t="s">
        <v>129</v>
      </c>
      <c r="B85" s="2" t="s">
        <v>130</v>
      </c>
      <c r="C85" s="270">
        <v>35101</v>
      </c>
      <c r="D85" s="24" t="s">
        <v>79</v>
      </c>
      <c r="E85" s="24">
        <v>8</v>
      </c>
      <c r="F85" s="24"/>
      <c r="G85" s="24"/>
      <c r="H85" s="24"/>
      <c r="I85" s="24">
        <v>2</v>
      </c>
      <c r="J85" s="24">
        <v>2</v>
      </c>
      <c r="K85" s="190" t="s">
        <v>47</v>
      </c>
      <c r="L85" s="318" t="s">
        <v>48</v>
      </c>
      <c r="M85" s="318" t="s">
        <v>67</v>
      </c>
      <c r="N85" s="2"/>
      <c r="O85" s="2"/>
      <c r="P85" s="2" t="s">
        <v>4</v>
      </c>
      <c r="Q85" s="2" t="s">
        <v>4</v>
      </c>
      <c r="R85" s="2" t="s">
        <v>131</v>
      </c>
      <c r="S85" s="176" t="s">
        <v>1494</v>
      </c>
      <c r="T85" s="176" t="s">
        <v>52</v>
      </c>
      <c r="U85" s="176" t="s">
        <v>1494</v>
      </c>
      <c r="V85" s="166" t="s">
        <v>110</v>
      </c>
      <c r="W85" s="167" t="s">
        <v>81</v>
      </c>
      <c r="X85" s="167" t="s">
        <v>50</v>
      </c>
      <c r="Y85" s="238" t="s">
        <v>54</v>
      </c>
      <c r="Z85" s="88" t="s">
        <v>88</v>
      </c>
      <c r="AD85" s="27"/>
      <c r="BC85" s="3">
        <f t="shared" si="14"/>
        <v>37545</v>
      </c>
      <c r="BD85" s="223" t="str">
        <f t="shared" si="15"/>
        <v>MLAC1</v>
      </c>
      <c r="BE85" s="217" t="b">
        <f t="shared" si="16"/>
        <v>0</v>
      </c>
      <c r="BF85" s="26" t="str">
        <f t="shared" si="17"/>
        <v>MM8C3</v>
      </c>
      <c r="BG85" s="26" t="str">
        <f t="shared" si="18"/>
        <v>MSCIC4</v>
      </c>
      <c r="BH85" s="26" t="str">
        <f t="shared" si="19"/>
        <v>MSSC5</v>
      </c>
      <c r="BI85" s="26" t="str">
        <f t="shared" si="20"/>
        <v>MHRKP</v>
      </c>
    </row>
    <row r="86" spans="1:121" x14ac:dyDescent="0.2">
      <c r="A86" s="2" t="s">
        <v>282</v>
      </c>
      <c r="B86" s="2" t="s">
        <v>283</v>
      </c>
      <c r="C86" s="270">
        <v>36204</v>
      </c>
      <c r="D86" s="24" t="s">
        <v>72</v>
      </c>
      <c r="E86" s="24">
        <v>8</v>
      </c>
      <c r="F86" s="24"/>
      <c r="G86" s="24"/>
      <c r="H86" s="24"/>
      <c r="I86" s="24">
        <v>2</v>
      </c>
      <c r="J86" s="24">
        <v>2</v>
      </c>
      <c r="K86" s="190" t="s">
        <v>66</v>
      </c>
      <c r="L86" s="319" t="s">
        <v>58</v>
      </c>
      <c r="M86" s="319" t="s">
        <v>235</v>
      </c>
      <c r="N86" s="2"/>
      <c r="O86" s="2"/>
      <c r="P86" s="2" t="s">
        <v>4</v>
      </c>
      <c r="Q86" s="2" t="s">
        <v>4</v>
      </c>
      <c r="R86" s="2"/>
      <c r="S86" s="176" t="s">
        <v>1494</v>
      </c>
      <c r="T86" s="176" t="s">
        <v>52</v>
      </c>
      <c r="U86" s="176" t="s">
        <v>1494</v>
      </c>
      <c r="V86" s="166" t="s">
        <v>81</v>
      </c>
      <c r="W86" s="167" t="s">
        <v>51</v>
      </c>
      <c r="X86" s="167" t="s">
        <v>50</v>
      </c>
      <c r="Y86" s="238" t="s">
        <v>84</v>
      </c>
      <c r="Z86" s="88" t="s">
        <v>99</v>
      </c>
      <c r="AA86" s="241"/>
      <c r="AD86" s="27"/>
      <c r="AH86" s="5"/>
      <c r="BC86" s="3">
        <f t="shared" si="14"/>
        <v>37607</v>
      </c>
      <c r="BD86" s="223" t="str">
        <f t="shared" si="15"/>
        <v>MLAC1</v>
      </c>
      <c r="BE86" s="217" t="b">
        <f t="shared" si="16"/>
        <v>0</v>
      </c>
      <c r="BF86" s="26" t="str">
        <f t="shared" si="17"/>
        <v>MM8C3</v>
      </c>
      <c r="BG86" s="26" t="str">
        <f t="shared" si="18"/>
        <v>MSCIC4</v>
      </c>
      <c r="BH86" s="26" t="str">
        <f t="shared" si="19"/>
        <v>MSSC5</v>
      </c>
      <c r="BI86" s="26" t="str">
        <f t="shared" si="20"/>
        <v>MHRTH</v>
      </c>
    </row>
    <row r="87" spans="1:121" x14ac:dyDescent="0.2">
      <c r="A87" s="2" t="s">
        <v>314</v>
      </c>
      <c r="B87" s="2" t="s">
        <v>315</v>
      </c>
      <c r="C87" s="270">
        <v>36323</v>
      </c>
      <c r="D87" s="24" t="s">
        <v>79</v>
      </c>
      <c r="E87" s="24">
        <v>8</v>
      </c>
      <c r="F87" s="24"/>
      <c r="G87" s="24"/>
      <c r="H87" s="24"/>
      <c r="I87" s="24">
        <v>2</v>
      </c>
      <c r="J87" s="24">
        <v>1</v>
      </c>
      <c r="K87" s="190" t="s">
        <v>47</v>
      </c>
      <c r="L87" s="318" t="s">
        <v>67</v>
      </c>
      <c r="M87" s="318" t="s">
        <v>67</v>
      </c>
      <c r="N87" s="2"/>
      <c r="O87" s="2"/>
      <c r="P87" s="2" t="s">
        <v>4</v>
      </c>
      <c r="Q87" s="2" t="s">
        <v>4</v>
      </c>
      <c r="R87" s="2"/>
      <c r="S87" s="176" t="s">
        <v>1494</v>
      </c>
      <c r="T87" s="176" t="s">
        <v>52</v>
      </c>
      <c r="U87" s="176" t="s">
        <v>1494</v>
      </c>
      <c r="V87" s="166" t="s">
        <v>81</v>
      </c>
      <c r="W87" s="167" t="s">
        <v>51</v>
      </c>
      <c r="X87" s="167" t="s">
        <v>50</v>
      </c>
      <c r="Y87" s="240" t="s">
        <v>95</v>
      </c>
      <c r="Z87" s="88" t="s">
        <v>54</v>
      </c>
      <c r="AA87" s="241"/>
      <c r="AB87" s="87" t="s">
        <v>92</v>
      </c>
      <c r="AC87" s="88" t="s">
        <v>92</v>
      </c>
      <c r="AD87" s="27"/>
      <c r="AH87" s="5"/>
      <c r="BC87" s="3">
        <f t="shared" si="14"/>
        <v>35076</v>
      </c>
      <c r="BD87" s="223" t="str">
        <f t="shared" si="15"/>
        <v>MLAC1</v>
      </c>
      <c r="BE87" s="217" t="b">
        <f t="shared" si="16"/>
        <v>0</v>
      </c>
      <c r="BF87" s="26" t="str">
        <f t="shared" si="17"/>
        <v>MM8C3</v>
      </c>
      <c r="BG87" s="26" t="str">
        <f t="shared" si="18"/>
        <v>MSCIC4</v>
      </c>
      <c r="BH87" s="26" t="str">
        <f t="shared" si="19"/>
        <v>MSSC5</v>
      </c>
      <c r="BI87" s="26" t="str">
        <f t="shared" si="20"/>
        <v>MHRJG</v>
      </c>
    </row>
    <row r="88" spans="1:121" x14ac:dyDescent="0.2">
      <c r="A88" s="88" t="s">
        <v>386</v>
      </c>
      <c r="B88" s="88" t="s">
        <v>387</v>
      </c>
      <c r="C88" s="366">
        <v>36255</v>
      </c>
      <c r="D88" s="87" t="s">
        <v>72</v>
      </c>
      <c r="E88" s="24">
        <v>8</v>
      </c>
      <c r="F88" s="87"/>
      <c r="G88" s="87"/>
      <c r="H88" s="87"/>
      <c r="I88" s="87">
        <v>2</v>
      </c>
      <c r="J88" s="87">
        <v>2</v>
      </c>
      <c r="K88" s="190" t="s">
        <v>47</v>
      </c>
      <c r="L88" s="364"/>
      <c r="M88" s="364"/>
      <c r="N88" s="87"/>
      <c r="O88" s="87"/>
      <c r="P88" s="248"/>
      <c r="Q88" s="248"/>
      <c r="R88" s="88"/>
      <c r="S88" s="176" t="s">
        <v>1494</v>
      </c>
      <c r="T88" s="176" t="s">
        <v>52</v>
      </c>
      <c r="U88" s="176" t="s">
        <v>1494</v>
      </c>
      <c r="V88" s="166" t="s">
        <v>81</v>
      </c>
      <c r="W88" s="167" t="s">
        <v>50</v>
      </c>
      <c r="X88" s="167" t="s">
        <v>51</v>
      </c>
      <c r="Y88" s="238" t="s">
        <v>54</v>
      </c>
      <c r="Z88" s="88" t="s">
        <v>88</v>
      </c>
      <c r="AD88" s="27"/>
      <c r="BC88" s="3">
        <f t="shared" si="14"/>
        <v>39550</v>
      </c>
      <c r="BD88" s="223" t="str">
        <f t="shared" si="15"/>
        <v>MLAC1</v>
      </c>
      <c r="BE88" s="217" t="b">
        <f t="shared" si="16"/>
        <v>0</v>
      </c>
      <c r="BF88" s="26" t="str">
        <f t="shared" si="17"/>
        <v>MSCIC3</v>
      </c>
      <c r="BG88" s="26" t="str">
        <f t="shared" si="18"/>
        <v>MM8C4</v>
      </c>
      <c r="BH88" s="26" t="str">
        <f t="shared" si="19"/>
        <v>MSSC5</v>
      </c>
      <c r="BI88" s="26" t="str">
        <f t="shared" si="20"/>
        <v>MHRJG</v>
      </c>
      <c r="BM88" s="8"/>
    </row>
    <row r="89" spans="1:121" s="5" customFormat="1" x14ac:dyDescent="0.2">
      <c r="A89" s="2" t="s">
        <v>119</v>
      </c>
      <c r="B89" s="2" t="s">
        <v>120</v>
      </c>
      <c r="C89" s="270">
        <v>36175</v>
      </c>
      <c r="D89" s="24" t="s">
        <v>72</v>
      </c>
      <c r="E89" s="24">
        <v>8</v>
      </c>
      <c r="F89" s="24"/>
      <c r="G89" s="245" t="s">
        <v>64</v>
      </c>
      <c r="H89" s="24"/>
      <c r="I89" s="245">
        <v>1</v>
      </c>
      <c r="J89" s="245">
        <v>1</v>
      </c>
      <c r="K89" s="190" t="s">
        <v>66</v>
      </c>
      <c r="L89" s="318" t="s">
        <v>94</v>
      </c>
      <c r="M89" s="318" t="s">
        <v>67</v>
      </c>
      <c r="N89" s="2"/>
      <c r="O89" s="2"/>
      <c r="P89" s="195" t="s">
        <v>4</v>
      </c>
      <c r="Q89" s="195" t="s">
        <v>64</v>
      </c>
      <c r="R89" s="195" t="s">
        <v>64</v>
      </c>
      <c r="S89" s="176" t="s">
        <v>1494</v>
      </c>
      <c r="T89" s="176" t="s">
        <v>51</v>
      </c>
      <c r="U89" s="176" t="s">
        <v>1494</v>
      </c>
      <c r="V89" s="167" t="s">
        <v>52</v>
      </c>
      <c r="W89" s="166" t="s">
        <v>81</v>
      </c>
      <c r="X89" s="167" t="s">
        <v>50</v>
      </c>
      <c r="Y89" s="238" t="s">
        <v>54</v>
      </c>
      <c r="Z89" s="88" t="s">
        <v>99</v>
      </c>
      <c r="AA89" s="87"/>
      <c r="AB89" s="242"/>
      <c r="AC89" s="88"/>
      <c r="AD89" s="27"/>
      <c r="AE89" s="3"/>
      <c r="AF89" s="3"/>
      <c r="AG89" s="3"/>
      <c r="AH89" s="3"/>
      <c r="AI89" s="3"/>
      <c r="AJ89" s="3"/>
      <c r="AK89" s="3"/>
      <c r="AL89" s="3"/>
      <c r="AM89" s="3"/>
      <c r="AN89" s="3"/>
      <c r="AO89" s="3"/>
      <c r="AP89" s="3"/>
      <c r="AQ89" s="3"/>
      <c r="AR89" s="3"/>
      <c r="AS89" s="3"/>
      <c r="AT89" s="3"/>
      <c r="AU89" s="3"/>
      <c r="AV89" s="3"/>
      <c r="AW89" s="3"/>
      <c r="AX89" s="3"/>
      <c r="AY89" s="3"/>
      <c r="AZ89" s="3"/>
      <c r="BA89" s="66"/>
      <c r="BB89" s="75"/>
      <c r="BC89" s="3">
        <f t="shared" si="14"/>
        <v>35101</v>
      </c>
      <c r="BD89" s="223" t="str">
        <f t="shared" si="15"/>
        <v>MSCIC1</v>
      </c>
      <c r="BE89" s="217" t="b">
        <f t="shared" si="16"/>
        <v>0</v>
      </c>
      <c r="BF89" s="26" t="str">
        <f t="shared" si="17"/>
        <v>ASC1GT1</v>
      </c>
      <c r="BG89" s="26" t="str">
        <f t="shared" si="18"/>
        <v>MM8C4</v>
      </c>
      <c r="BH89" s="26" t="str">
        <f t="shared" si="19"/>
        <v>MLAC5</v>
      </c>
      <c r="BI89" s="26" t="str">
        <f t="shared" si="20"/>
        <v>MHRAV</v>
      </c>
      <c r="BJ89" s="36"/>
      <c r="BK89" s="36"/>
      <c r="BL89" s="36"/>
      <c r="BM89" s="8"/>
      <c r="BN89" s="8"/>
      <c r="BO89" s="71"/>
      <c r="BP89" s="80"/>
    </row>
    <row r="90" spans="1:121" x14ac:dyDescent="0.2">
      <c r="A90" s="2" t="s">
        <v>211</v>
      </c>
      <c r="B90" s="2" t="s">
        <v>212</v>
      </c>
      <c r="C90" s="270">
        <v>35698</v>
      </c>
      <c r="D90" s="24" t="s">
        <v>72</v>
      </c>
      <c r="E90" s="24">
        <v>8</v>
      </c>
      <c r="F90" s="24"/>
      <c r="G90" s="24"/>
      <c r="H90" s="24"/>
      <c r="I90" s="250">
        <v>2</v>
      </c>
      <c r="J90" s="250">
        <v>1</v>
      </c>
      <c r="K90" s="358" t="s">
        <v>47</v>
      </c>
      <c r="L90" s="318" t="s">
        <v>67</v>
      </c>
      <c r="M90" s="318" t="s">
        <v>67</v>
      </c>
      <c r="N90" s="2"/>
      <c r="O90" s="2"/>
      <c r="P90" s="24" t="s">
        <v>4</v>
      </c>
      <c r="Q90" s="24" t="s">
        <v>4</v>
      </c>
      <c r="R90" s="24"/>
      <c r="S90" s="176" t="s">
        <v>1494</v>
      </c>
      <c r="T90" s="176" t="s">
        <v>51</v>
      </c>
      <c r="U90" s="176" t="s">
        <v>1494</v>
      </c>
      <c r="V90" s="166" t="s">
        <v>81</v>
      </c>
      <c r="W90" s="167" t="s">
        <v>52</v>
      </c>
      <c r="X90" s="167" t="s">
        <v>50</v>
      </c>
      <c r="Y90" s="240" t="s">
        <v>88</v>
      </c>
      <c r="Z90" s="357" t="s">
        <v>83</v>
      </c>
      <c r="AD90" s="27"/>
      <c r="BC90" s="3">
        <f t="shared" si="14"/>
        <v>36204</v>
      </c>
      <c r="BD90" s="223" t="str">
        <f t="shared" si="15"/>
        <v>MSCIC1</v>
      </c>
      <c r="BE90" s="217" t="b">
        <f t="shared" si="16"/>
        <v>0</v>
      </c>
      <c r="BF90" s="26" t="str">
        <f t="shared" si="17"/>
        <v>MM8C3</v>
      </c>
      <c r="BG90" s="26" t="str">
        <f t="shared" si="18"/>
        <v>MSSC4</v>
      </c>
      <c r="BH90" s="26" t="str">
        <f t="shared" si="19"/>
        <v>MLAC5</v>
      </c>
      <c r="BI90" s="26" t="str">
        <f t="shared" si="20"/>
        <v>MHRTH</v>
      </c>
    </row>
    <row r="91" spans="1:121" x14ac:dyDescent="0.2">
      <c r="A91" s="2" t="s">
        <v>245</v>
      </c>
      <c r="B91" s="2" t="s">
        <v>246</v>
      </c>
      <c r="C91" s="270">
        <v>35168</v>
      </c>
      <c r="D91" s="24" t="s">
        <v>72</v>
      </c>
      <c r="E91" s="24">
        <v>8</v>
      </c>
      <c r="F91" s="24"/>
      <c r="G91" s="24"/>
      <c r="H91" s="24" t="s">
        <v>92</v>
      </c>
      <c r="I91" s="24">
        <v>1</v>
      </c>
      <c r="J91" s="24">
        <v>1</v>
      </c>
      <c r="K91" s="190" t="s">
        <v>194</v>
      </c>
      <c r="L91" s="318" t="s">
        <v>58</v>
      </c>
      <c r="M91" s="318" t="s">
        <v>58</v>
      </c>
      <c r="N91" s="2"/>
      <c r="O91" s="2"/>
      <c r="P91" s="2" t="s">
        <v>68</v>
      </c>
      <c r="Q91" s="2" t="s">
        <v>68</v>
      </c>
      <c r="R91" s="2"/>
      <c r="S91" s="176" t="s">
        <v>1494</v>
      </c>
      <c r="T91" s="176" t="s">
        <v>51</v>
      </c>
      <c r="U91" s="176" t="s">
        <v>1494</v>
      </c>
      <c r="V91" s="320" t="s">
        <v>195</v>
      </c>
      <c r="W91" s="166" t="s">
        <v>247</v>
      </c>
      <c r="X91" s="167" t="s">
        <v>50</v>
      </c>
      <c r="Y91" s="238" t="s">
        <v>83</v>
      </c>
      <c r="Z91" s="88" t="s">
        <v>99</v>
      </c>
      <c r="AD91" s="27"/>
      <c r="BC91" s="3">
        <f t="shared" si="14"/>
        <v>36323</v>
      </c>
      <c r="BD91" s="223" t="str">
        <f t="shared" si="15"/>
        <v>MSCIC1</v>
      </c>
      <c r="BE91" s="217" t="b">
        <f t="shared" si="16"/>
        <v>0</v>
      </c>
      <c r="BF91" s="26" t="str">
        <f t="shared" si="17"/>
        <v>MM8C3</v>
      </c>
      <c r="BG91" s="26" t="str">
        <f t="shared" si="18"/>
        <v>MSSC4</v>
      </c>
      <c r="BH91" s="26" t="str">
        <f t="shared" si="19"/>
        <v>MLAC5</v>
      </c>
      <c r="BI91" s="26" t="str">
        <f t="shared" si="20"/>
        <v>MHRJG</v>
      </c>
    </row>
    <row r="92" spans="1:121" x14ac:dyDescent="0.2">
      <c r="A92" s="2" t="s">
        <v>253</v>
      </c>
      <c r="B92" s="2" t="s">
        <v>254</v>
      </c>
      <c r="C92" s="270">
        <v>37098</v>
      </c>
      <c r="D92" s="24" t="s">
        <v>79</v>
      </c>
      <c r="E92" s="24">
        <v>8</v>
      </c>
      <c r="F92" s="24"/>
      <c r="G92" s="24"/>
      <c r="H92" s="24"/>
      <c r="I92" s="24">
        <v>2</v>
      </c>
      <c r="J92" s="24">
        <v>3</v>
      </c>
      <c r="K92" s="190" t="s">
        <v>47</v>
      </c>
      <c r="L92" s="319" t="s">
        <v>67</v>
      </c>
      <c r="M92" s="319" t="s">
        <v>59</v>
      </c>
      <c r="N92" s="2"/>
      <c r="O92" s="2"/>
      <c r="P92" s="2" t="s">
        <v>60</v>
      </c>
      <c r="Q92" s="2" t="s">
        <v>60</v>
      </c>
      <c r="R92" s="2"/>
      <c r="S92" s="176" t="s">
        <v>1494</v>
      </c>
      <c r="T92" s="176" t="s">
        <v>51</v>
      </c>
      <c r="U92" s="176" t="s">
        <v>1494</v>
      </c>
      <c r="V92" s="166" t="s">
        <v>81</v>
      </c>
      <c r="W92" s="167" t="s">
        <v>50</v>
      </c>
      <c r="X92" s="167" t="s">
        <v>52</v>
      </c>
      <c r="Y92" s="238" t="s">
        <v>95</v>
      </c>
      <c r="Z92" s="88" t="s">
        <v>84</v>
      </c>
      <c r="AB92" s="241"/>
      <c r="AD92" s="27"/>
      <c r="AE92" s="5"/>
      <c r="AF92" s="5"/>
      <c r="AG92" s="5"/>
      <c r="BC92" s="3">
        <f t="shared" si="14"/>
        <v>36255</v>
      </c>
      <c r="BD92" s="223" t="str">
        <f t="shared" si="15"/>
        <v>MSCIC1</v>
      </c>
      <c r="BE92" s="217" t="b">
        <f t="shared" si="16"/>
        <v>0</v>
      </c>
      <c r="BF92" s="26" t="str">
        <f t="shared" si="17"/>
        <v>MM8C3</v>
      </c>
      <c r="BG92" s="26" t="str">
        <f t="shared" si="18"/>
        <v>MLAC4</v>
      </c>
      <c r="BH92" s="26" t="str">
        <f t="shared" si="19"/>
        <v>MSSC5</v>
      </c>
      <c r="BI92" s="26" t="str">
        <f t="shared" si="20"/>
        <v>MHRAV</v>
      </c>
    </row>
    <row r="93" spans="1:121" x14ac:dyDescent="0.2">
      <c r="A93" s="2" t="s">
        <v>345</v>
      </c>
      <c r="B93" s="2" t="s">
        <v>346</v>
      </c>
      <c r="C93" s="270">
        <v>34886</v>
      </c>
      <c r="D93" s="24" t="s">
        <v>72</v>
      </c>
      <c r="E93" s="24">
        <v>8</v>
      </c>
      <c r="F93" s="24"/>
      <c r="G93" s="24"/>
      <c r="H93" s="87"/>
      <c r="I93" s="24">
        <v>2</v>
      </c>
      <c r="J93" s="24">
        <v>2</v>
      </c>
      <c r="K93" s="190" t="s">
        <v>47</v>
      </c>
      <c r="L93" s="318" t="s">
        <v>74</v>
      </c>
      <c r="M93" s="318" t="s">
        <v>48</v>
      </c>
      <c r="N93" s="87"/>
      <c r="O93" s="87"/>
      <c r="P93" s="2" t="s">
        <v>4</v>
      </c>
      <c r="Q93" s="2" t="s">
        <v>4</v>
      </c>
      <c r="R93" s="2"/>
      <c r="S93" s="176" t="s">
        <v>1494</v>
      </c>
      <c r="T93" s="176" t="s">
        <v>51</v>
      </c>
      <c r="U93" s="176" t="s">
        <v>1494</v>
      </c>
      <c r="V93" s="166" t="s">
        <v>81</v>
      </c>
      <c r="W93" s="167" t="s">
        <v>52</v>
      </c>
      <c r="X93" s="167" t="s">
        <v>50</v>
      </c>
      <c r="Y93" s="238" t="s">
        <v>88</v>
      </c>
      <c r="Z93" s="88" t="s">
        <v>55</v>
      </c>
      <c r="AA93" s="241"/>
      <c r="AB93" s="241"/>
      <c r="AD93" s="27"/>
      <c r="BC93" s="3">
        <f t="shared" si="14"/>
        <v>36175</v>
      </c>
      <c r="BD93" s="223" t="str">
        <f t="shared" si="15"/>
        <v>MSSC1</v>
      </c>
      <c r="BE93" s="217" t="b">
        <f t="shared" si="16"/>
        <v>0</v>
      </c>
      <c r="BF93" s="26" t="str">
        <f t="shared" si="17"/>
        <v>MSCIC3</v>
      </c>
      <c r="BG93" s="26" t="str">
        <f t="shared" si="18"/>
        <v>MM8C4</v>
      </c>
      <c r="BH93" s="26" t="str">
        <f t="shared" si="19"/>
        <v>MLAC5</v>
      </c>
      <c r="BI93" s="26" t="str">
        <f t="shared" si="20"/>
        <v>MHRAV</v>
      </c>
    </row>
    <row r="94" spans="1:121" x14ac:dyDescent="0.2">
      <c r="A94" s="2" t="s">
        <v>369</v>
      </c>
      <c r="B94" s="2" t="s">
        <v>370</v>
      </c>
      <c r="C94" s="270">
        <v>34891</v>
      </c>
      <c r="D94" s="24" t="s">
        <v>72</v>
      </c>
      <c r="E94" s="24">
        <v>8</v>
      </c>
      <c r="F94" s="24"/>
      <c r="G94" s="24"/>
      <c r="H94" s="24"/>
      <c r="I94" s="24">
        <v>2</v>
      </c>
      <c r="J94" s="24">
        <v>2</v>
      </c>
      <c r="K94" s="190" t="s">
        <v>66</v>
      </c>
      <c r="L94" s="318" t="s">
        <v>67</v>
      </c>
      <c r="M94" s="318" t="s">
        <v>59</v>
      </c>
      <c r="N94" s="2"/>
      <c r="O94" s="2"/>
      <c r="P94" s="2" t="s">
        <v>68</v>
      </c>
      <c r="Q94" s="2" t="s">
        <v>4</v>
      </c>
      <c r="R94" s="2"/>
      <c r="S94" s="176" t="s">
        <v>1494</v>
      </c>
      <c r="T94" s="176" t="s">
        <v>51</v>
      </c>
      <c r="U94" s="176" t="s">
        <v>1494</v>
      </c>
      <c r="V94" s="167" t="s">
        <v>50</v>
      </c>
      <c r="W94" s="166" t="s">
        <v>81</v>
      </c>
      <c r="X94" s="167" t="s">
        <v>52</v>
      </c>
      <c r="Y94" s="238" t="s">
        <v>95</v>
      </c>
      <c r="Z94" s="88" t="s">
        <v>95</v>
      </c>
      <c r="AA94" s="88"/>
      <c r="AD94" s="29"/>
      <c r="BC94" s="3">
        <f t="shared" si="14"/>
        <v>35698</v>
      </c>
      <c r="BD94" s="223" t="str">
        <f t="shared" si="15"/>
        <v>MSSC1</v>
      </c>
      <c r="BE94" s="217" t="b">
        <f t="shared" si="16"/>
        <v>0</v>
      </c>
      <c r="BF94" s="26" t="str">
        <f t="shared" si="17"/>
        <v>MM8C3</v>
      </c>
      <c r="BG94" s="26" t="str">
        <f t="shared" si="18"/>
        <v>MSCIC4</v>
      </c>
      <c r="BH94" s="26" t="str">
        <f t="shared" si="19"/>
        <v>MLAC5</v>
      </c>
      <c r="BI94" s="26" t="str">
        <f t="shared" si="20"/>
        <v>MHRKP</v>
      </c>
    </row>
    <row r="95" spans="1:121" s="25" customFormat="1" x14ac:dyDescent="0.2">
      <c r="A95" s="2" t="s">
        <v>384</v>
      </c>
      <c r="B95" s="2" t="s">
        <v>385</v>
      </c>
      <c r="C95" s="270">
        <v>35040</v>
      </c>
      <c r="D95" s="24" t="s">
        <v>72</v>
      </c>
      <c r="E95" s="24">
        <v>8</v>
      </c>
      <c r="F95" s="24" t="s">
        <v>73</v>
      </c>
      <c r="G95" s="24"/>
      <c r="H95" s="24">
        <v>504</v>
      </c>
      <c r="I95" s="24">
        <v>2</v>
      </c>
      <c r="J95" s="24">
        <v>2</v>
      </c>
      <c r="K95" s="190" t="s">
        <v>66</v>
      </c>
      <c r="L95" s="318" t="s">
        <v>48</v>
      </c>
      <c r="M95" s="318" t="s">
        <v>48</v>
      </c>
      <c r="N95" s="2"/>
      <c r="O95" s="2"/>
      <c r="P95" s="2" t="s">
        <v>4</v>
      </c>
      <c r="Q95" s="2" t="s">
        <v>4</v>
      </c>
      <c r="R95" s="2"/>
      <c r="S95" s="176" t="s">
        <v>1494</v>
      </c>
      <c r="T95" s="176" t="s">
        <v>51</v>
      </c>
      <c r="U95" s="176" t="s">
        <v>1494</v>
      </c>
      <c r="V95" s="167" t="s">
        <v>52</v>
      </c>
      <c r="W95" s="166" t="s">
        <v>81</v>
      </c>
      <c r="X95" s="167" t="s">
        <v>50</v>
      </c>
      <c r="Y95" s="240" t="s">
        <v>84</v>
      </c>
      <c r="Z95" s="88" t="s">
        <v>99</v>
      </c>
      <c r="AA95" s="241"/>
      <c r="AB95" s="88" t="s">
        <v>92</v>
      </c>
      <c r="AC95" s="88"/>
      <c r="AD95" s="27"/>
      <c r="AE95" s="3"/>
      <c r="AF95" s="3"/>
      <c r="AG95" s="3"/>
      <c r="AH95" s="3"/>
      <c r="AI95" s="3"/>
      <c r="AJ95" s="3"/>
      <c r="AK95" s="3"/>
      <c r="AL95" s="3"/>
      <c r="AM95" s="3"/>
      <c r="AN95" s="3"/>
      <c r="AO95" s="3"/>
      <c r="AP95" s="3"/>
      <c r="AQ95" s="3"/>
      <c r="AR95" s="3"/>
      <c r="AS95" s="3"/>
      <c r="AT95" s="3"/>
      <c r="AU95" s="3"/>
      <c r="AV95" s="5"/>
      <c r="AW95" s="3"/>
      <c r="AX95" s="3"/>
      <c r="AY95" s="3"/>
      <c r="AZ95" s="3"/>
      <c r="BA95" s="66"/>
      <c r="BB95" s="75"/>
      <c r="BC95" s="3">
        <f t="shared" si="14"/>
        <v>35168</v>
      </c>
      <c r="BD95" s="223" t="str">
        <f t="shared" si="15"/>
        <v>MSSC1</v>
      </c>
      <c r="BE95" s="217" t="b">
        <f t="shared" si="16"/>
        <v>0</v>
      </c>
      <c r="BF95" s="26" t="b">
        <f t="shared" si="17"/>
        <v>0</v>
      </c>
      <c r="BG95" s="26" t="b">
        <f t="shared" si="18"/>
        <v>0</v>
      </c>
      <c r="BH95" s="26" t="str">
        <f t="shared" si="19"/>
        <v>MLAC5</v>
      </c>
      <c r="BI95" s="26" t="str">
        <f t="shared" si="20"/>
        <v>MHRWB</v>
      </c>
      <c r="BJ95" s="36"/>
      <c r="BK95" s="36"/>
      <c r="BL95" s="36"/>
      <c r="BM95" s="4"/>
      <c r="BN95" s="4"/>
      <c r="BO95" s="70"/>
      <c r="BP95" s="79"/>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row>
    <row r="96" spans="1:121" x14ac:dyDescent="0.2">
      <c r="A96" s="2" t="s">
        <v>395</v>
      </c>
      <c r="B96" s="2" t="s">
        <v>396</v>
      </c>
      <c r="C96" s="270">
        <v>37012</v>
      </c>
      <c r="D96" s="24" t="s">
        <v>72</v>
      </c>
      <c r="E96" s="24">
        <v>8</v>
      </c>
      <c r="F96" s="24"/>
      <c r="G96" s="24"/>
      <c r="H96" s="24"/>
      <c r="I96" s="24">
        <v>2</v>
      </c>
      <c r="J96" s="24">
        <v>3</v>
      </c>
      <c r="K96" s="24" t="s">
        <v>47</v>
      </c>
      <c r="L96" s="318" t="s">
        <v>327</v>
      </c>
      <c r="M96" s="318" t="s">
        <v>58</v>
      </c>
      <c r="N96" s="2"/>
      <c r="O96" s="2"/>
      <c r="P96" s="2" t="s">
        <v>4</v>
      </c>
      <c r="Q96" s="2" t="s">
        <v>4</v>
      </c>
      <c r="R96" s="2"/>
      <c r="S96" s="176" t="s">
        <v>1494</v>
      </c>
      <c r="T96" s="176" t="s">
        <v>51</v>
      </c>
      <c r="U96" s="176" t="s">
        <v>1494</v>
      </c>
      <c r="V96" s="167" t="s">
        <v>50</v>
      </c>
      <c r="W96" s="166" t="s">
        <v>81</v>
      </c>
      <c r="X96" s="167" t="s">
        <v>52</v>
      </c>
      <c r="Y96" s="238" t="s">
        <v>95</v>
      </c>
      <c r="Z96" s="88" t="s">
        <v>55</v>
      </c>
      <c r="AD96" s="27"/>
      <c r="AT96" s="5"/>
      <c r="AU96" s="5"/>
      <c r="BC96" s="3">
        <f t="shared" si="14"/>
        <v>37098</v>
      </c>
      <c r="BD96" s="223" t="str">
        <f t="shared" si="15"/>
        <v>MSSC1</v>
      </c>
      <c r="BE96" s="217" t="b">
        <f t="shared" si="16"/>
        <v>0</v>
      </c>
      <c r="BF96" s="26" t="str">
        <f t="shared" si="17"/>
        <v>MM8C3</v>
      </c>
      <c r="BG96" s="26" t="str">
        <f t="shared" si="18"/>
        <v>MLAC4</v>
      </c>
      <c r="BH96" s="26" t="str">
        <f t="shared" si="19"/>
        <v>MSCIC5</v>
      </c>
      <c r="BI96" s="26" t="str">
        <f t="shared" si="20"/>
        <v>MHRJG</v>
      </c>
    </row>
    <row r="97" spans="1:67" x14ac:dyDescent="0.2">
      <c r="A97" s="2" t="s">
        <v>273</v>
      </c>
      <c r="B97" s="2" t="s">
        <v>274</v>
      </c>
      <c r="C97" s="270">
        <v>39389</v>
      </c>
      <c r="D97" s="24" t="s">
        <v>72</v>
      </c>
      <c r="E97" s="24">
        <v>8</v>
      </c>
      <c r="F97" s="24" t="s">
        <v>31</v>
      </c>
      <c r="G97" s="24"/>
      <c r="H97" s="24" t="s">
        <v>275</v>
      </c>
      <c r="I97" s="24">
        <v>3</v>
      </c>
      <c r="J97" s="24">
        <v>2</v>
      </c>
      <c r="K97" s="24" t="s">
        <v>230</v>
      </c>
      <c r="L97" s="318"/>
      <c r="M97" s="318" t="s">
        <v>230</v>
      </c>
      <c r="N97" s="24"/>
      <c r="O97" s="24"/>
      <c r="P97" s="24" t="s">
        <v>230</v>
      </c>
      <c r="Q97" s="24" t="s">
        <v>230</v>
      </c>
      <c r="R97" s="24"/>
      <c r="S97" s="176" t="s">
        <v>1496</v>
      </c>
      <c r="T97" s="176" t="s">
        <v>1495</v>
      </c>
      <c r="U97" s="176" t="s">
        <v>1496</v>
      </c>
      <c r="V97" s="166" t="s">
        <v>276</v>
      </c>
      <c r="W97" s="167" t="s">
        <v>247</v>
      </c>
      <c r="X97" s="167" t="s">
        <v>51</v>
      </c>
      <c r="Y97" s="238" t="s">
        <v>54</v>
      </c>
      <c r="Z97" s="88" t="s">
        <v>95</v>
      </c>
      <c r="AB97" s="241" t="s">
        <v>92</v>
      </c>
      <c r="AD97" s="27"/>
      <c r="BC97" s="3">
        <f t="shared" si="14"/>
        <v>34886</v>
      </c>
      <c r="BD97" s="223" t="str">
        <f t="shared" si="15"/>
        <v>MSSC1</v>
      </c>
      <c r="BE97" s="217" t="b">
        <f t="shared" si="16"/>
        <v>0</v>
      </c>
      <c r="BF97" s="26" t="str">
        <f t="shared" si="17"/>
        <v>MM8C3</v>
      </c>
      <c r="BG97" s="26" t="str">
        <f t="shared" si="18"/>
        <v>MSCIC4</v>
      </c>
      <c r="BH97" s="26" t="str">
        <f t="shared" si="19"/>
        <v>MLAC5</v>
      </c>
      <c r="BI97" s="26" t="str">
        <f t="shared" si="20"/>
        <v>MHRKP</v>
      </c>
    </row>
    <row r="98" spans="1:67" x14ac:dyDescent="0.2">
      <c r="A98" s="88" t="s">
        <v>324</v>
      </c>
      <c r="B98" s="88" t="s">
        <v>325</v>
      </c>
      <c r="C98" s="366">
        <v>39412</v>
      </c>
      <c r="D98" s="87" t="s">
        <v>79</v>
      </c>
      <c r="E98" s="24">
        <v>8</v>
      </c>
      <c r="F98" s="87" t="s">
        <v>31</v>
      </c>
      <c r="G98" s="87"/>
      <c r="H98" s="87" t="s">
        <v>57</v>
      </c>
      <c r="I98" s="87">
        <v>3</v>
      </c>
      <c r="J98" s="87">
        <v>3</v>
      </c>
      <c r="K98" s="24" t="s">
        <v>47</v>
      </c>
      <c r="L98" s="364"/>
      <c r="M98" s="364"/>
      <c r="N98" s="87"/>
      <c r="O98" s="87"/>
      <c r="P98" s="248"/>
      <c r="Q98" s="248"/>
      <c r="R98" s="88"/>
      <c r="S98" s="176" t="s">
        <v>1496</v>
      </c>
      <c r="T98" s="176" t="s">
        <v>52</v>
      </c>
      <c r="U98" s="176" t="s">
        <v>1495</v>
      </c>
      <c r="V98" s="167" t="s">
        <v>276</v>
      </c>
      <c r="W98" s="167" t="s">
        <v>51</v>
      </c>
      <c r="X98" s="167" t="s">
        <v>62</v>
      </c>
      <c r="Y98" s="238" t="s">
        <v>83</v>
      </c>
      <c r="Z98" s="88" t="s">
        <v>173</v>
      </c>
      <c r="AD98" s="27"/>
      <c r="AP98" s="5"/>
      <c r="AQ98" s="5"/>
      <c r="AR98" s="5"/>
      <c r="BC98" s="3">
        <f t="shared" si="14"/>
        <v>34891</v>
      </c>
      <c r="BD98" s="223" t="str">
        <f t="shared" si="15"/>
        <v>MSSC1</v>
      </c>
      <c r="BE98" s="217" t="b">
        <f t="shared" si="16"/>
        <v>0</v>
      </c>
      <c r="BF98" s="26" t="str">
        <f t="shared" si="17"/>
        <v>MLAC3</v>
      </c>
      <c r="BG98" s="26" t="str">
        <f t="shared" si="18"/>
        <v>MM8C4</v>
      </c>
      <c r="BH98" s="26" t="str">
        <f t="shared" si="19"/>
        <v>MSCIC5</v>
      </c>
      <c r="BI98" s="26" t="str">
        <f t="shared" si="20"/>
        <v>MHRJG</v>
      </c>
      <c r="BN98" s="37"/>
      <c r="BO98" s="72"/>
    </row>
    <row r="99" spans="1:67" x14ac:dyDescent="0.2">
      <c r="A99" s="255" t="s">
        <v>326</v>
      </c>
      <c r="B99" s="255" t="s">
        <v>98</v>
      </c>
      <c r="C99" s="271">
        <v>37701</v>
      </c>
      <c r="D99" s="256" t="s">
        <v>79</v>
      </c>
      <c r="E99" s="24">
        <v>7</v>
      </c>
      <c r="F99" s="256" t="s">
        <v>31</v>
      </c>
      <c r="G99" s="256"/>
      <c r="H99" s="256" t="s">
        <v>57</v>
      </c>
      <c r="I99" s="256">
        <v>3</v>
      </c>
      <c r="J99" s="256">
        <v>1</v>
      </c>
      <c r="K99" s="255" t="s">
        <v>230</v>
      </c>
      <c r="L99" s="262" t="s">
        <v>177</v>
      </c>
      <c r="M99" s="262" t="s">
        <v>327</v>
      </c>
      <c r="N99" s="24"/>
      <c r="O99" s="24"/>
      <c r="P99" s="255" t="s">
        <v>188</v>
      </c>
      <c r="Q99" s="258" t="s">
        <v>188</v>
      </c>
      <c r="R99" s="255"/>
      <c r="S99" s="176" t="s">
        <v>1496</v>
      </c>
      <c r="T99" s="176" t="s">
        <v>1497</v>
      </c>
      <c r="U99" s="176" t="s">
        <v>1495</v>
      </c>
      <c r="V99" s="167" t="s">
        <v>51</v>
      </c>
      <c r="W99" s="167" t="s">
        <v>53</v>
      </c>
      <c r="X99" s="167" t="s">
        <v>52</v>
      </c>
      <c r="Y99" s="238" t="s">
        <v>84</v>
      </c>
      <c r="Z99" s="88" t="s">
        <v>55</v>
      </c>
      <c r="AA99" s="87" t="s">
        <v>92</v>
      </c>
      <c r="AD99" s="28"/>
      <c r="AO99" s="5"/>
      <c r="BC99" s="3">
        <f t="shared" si="14"/>
        <v>35040</v>
      </c>
      <c r="BD99" s="223" t="str">
        <f t="shared" si="15"/>
        <v>MSSC1</v>
      </c>
      <c r="BE99" s="217" t="b">
        <f t="shared" si="16"/>
        <v>0</v>
      </c>
      <c r="BF99" s="26" t="str">
        <f t="shared" si="17"/>
        <v>MSCIC3</v>
      </c>
      <c r="BG99" s="26" t="str">
        <f t="shared" si="18"/>
        <v>MM8C4</v>
      </c>
      <c r="BH99" s="26" t="str">
        <f t="shared" si="19"/>
        <v>MLAC5</v>
      </c>
      <c r="BI99" s="26" t="str">
        <f t="shared" si="20"/>
        <v>MHRTH</v>
      </c>
      <c r="BN99" s="8"/>
      <c r="BO99" s="71"/>
    </row>
    <row r="100" spans="1:67" x14ac:dyDescent="0.2">
      <c r="A100" s="255" t="s">
        <v>115</v>
      </c>
      <c r="B100" s="255" t="s">
        <v>116</v>
      </c>
      <c r="C100" s="271">
        <v>35355</v>
      </c>
      <c r="D100" s="256" t="s">
        <v>72</v>
      </c>
      <c r="E100" s="24">
        <v>7</v>
      </c>
      <c r="F100" s="256" t="s">
        <v>73</v>
      </c>
      <c r="G100" s="256"/>
      <c r="H100" s="256"/>
      <c r="I100" s="256">
        <v>2</v>
      </c>
      <c r="J100" s="256">
        <v>2</v>
      </c>
      <c r="K100" s="255" t="s">
        <v>47</v>
      </c>
      <c r="L100" s="262" t="s">
        <v>117</v>
      </c>
      <c r="M100" s="262" t="s">
        <v>94</v>
      </c>
      <c r="N100" s="24"/>
      <c r="O100" s="24"/>
      <c r="P100" s="255" t="s">
        <v>4</v>
      </c>
      <c r="Q100" s="255" t="s">
        <v>60</v>
      </c>
      <c r="R100" s="255"/>
      <c r="S100" s="234"/>
      <c r="T100" s="176" t="s">
        <v>49</v>
      </c>
      <c r="U100" s="176" t="s">
        <v>51</v>
      </c>
      <c r="V100" s="167" t="s">
        <v>52</v>
      </c>
      <c r="W100" s="167" t="s">
        <v>53</v>
      </c>
      <c r="X100" s="167" t="s">
        <v>50</v>
      </c>
      <c r="Y100" s="238" t="s">
        <v>88</v>
      </c>
      <c r="Z100" s="88" t="s">
        <v>54</v>
      </c>
      <c r="AB100" s="241"/>
      <c r="AD100" s="27"/>
      <c r="AO100" s="5"/>
      <c r="AS100" s="5"/>
      <c r="BC100" s="3">
        <f t="shared" si="14"/>
        <v>37012</v>
      </c>
      <c r="BD100" s="223" t="str">
        <f t="shared" si="15"/>
        <v>MSSC1</v>
      </c>
      <c r="BE100" s="217" t="b">
        <f t="shared" si="16"/>
        <v>0</v>
      </c>
      <c r="BF100" s="26" t="str">
        <f t="shared" si="17"/>
        <v>MLAC3</v>
      </c>
      <c r="BG100" s="26" t="str">
        <f t="shared" si="18"/>
        <v>MM8C4</v>
      </c>
      <c r="BH100" s="26" t="str">
        <f t="shared" si="19"/>
        <v>MSCIC5</v>
      </c>
      <c r="BI100" s="26" t="str">
        <f t="shared" si="20"/>
        <v>MHRJG</v>
      </c>
    </row>
    <row r="101" spans="1:67" x14ac:dyDescent="0.2">
      <c r="A101" s="387" t="s">
        <v>167</v>
      </c>
      <c r="B101" s="255" t="s">
        <v>168</v>
      </c>
      <c r="C101" s="392">
        <v>39161</v>
      </c>
      <c r="D101" s="394" t="s">
        <v>79</v>
      </c>
      <c r="E101" s="396">
        <v>7</v>
      </c>
      <c r="F101" s="394"/>
      <c r="G101" s="394"/>
      <c r="H101" s="394"/>
      <c r="I101" s="394">
        <v>1</v>
      </c>
      <c r="J101" s="394">
        <v>1</v>
      </c>
      <c r="K101" s="255" t="s">
        <v>47</v>
      </c>
      <c r="L101" s="262" t="s">
        <v>48</v>
      </c>
      <c r="M101" s="262" t="s">
        <v>67</v>
      </c>
      <c r="N101" s="24"/>
      <c r="O101" s="24"/>
      <c r="P101" s="255" t="s">
        <v>4</v>
      </c>
      <c r="Q101" s="260" t="s">
        <v>4</v>
      </c>
      <c r="R101" s="255"/>
      <c r="S101" s="88"/>
      <c r="T101" s="176" t="s">
        <v>49</v>
      </c>
      <c r="U101" s="176" t="s">
        <v>51</v>
      </c>
      <c r="V101" s="167" t="s">
        <v>52</v>
      </c>
      <c r="W101" s="167" t="s">
        <v>50</v>
      </c>
      <c r="X101" s="167" t="s">
        <v>53</v>
      </c>
      <c r="Y101" s="238" t="s">
        <v>88</v>
      </c>
      <c r="Z101" s="88" t="s">
        <v>95</v>
      </c>
      <c r="AA101" s="87" t="s">
        <v>92</v>
      </c>
      <c r="AB101" s="241"/>
      <c r="AD101" s="27"/>
      <c r="AM101" s="5"/>
      <c r="AN101" s="5"/>
      <c r="BC101" s="3">
        <f t="shared" si="14"/>
        <v>39389</v>
      </c>
      <c r="BD101" s="223" t="b">
        <f t="shared" si="15"/>
        <v>0</v>
      </c>
      <c r="BE101" s="217" t="b">
        <f t="shared" si="16"/>
        <v>0</v>
      </c>
      <c r="BF101" s="26" t="str">
        <f t="shared" si="17"/>
        <v>RM1G</v>
      </c>
      <c r="BG101" s="26" t="b">
        <f t="shared" si="18"/>
        <v>0</v>
      </c>
      <c r="BH101" s="26" t="str">
        <f t="shared" si="19"/>
        <v>MSSC5</v>
      </c>
      <c r="BI101" s="26" t="str">
        <f t="shared" si="20"/>
        <v>MHRAV</v>
      </c>
    </row>
    <row r="102" spans="1:67" x14ac:dyDescent="0.2">
      <c r="A102" s="265" t="s">
        <v>218</v>
      </c>
      <c r="B102" s="260" t="s">
        <v>219</v>
      </c>
      <c r="C102" s="365">
        <v>36283</v>
      </c>
      <c r="D102" s="367" t="s">
        <v>72</v>
      </c>
      <c r="E102" s="246">
        <v>7</v>
      </c>
      <c r="F102" s="367"/>
      <c r="G102" s="367"/>
      <c r="H102" s="367"/>
      <c r="I102" s="367">
        <v>1</v>
      </c>
      <c r="J102" s="367">
        <v>1</v>
      </c>
      <c r="K102" s="255" t="s">
        <v>47</v>
      </c>
      <c r="L102" s="317" t="s">
        <v>67</v>
      </c>
      <c r="M102" s="317" t="s">
        <v>48</v>
      </c>
      <c r="N102" s="24"/>
      <c r="O102" s="24"/>
      <c r="P102" s="255" t="s">
        <v>60</v>
      </c>
      <c r="Q102" s="258" t="s">
        <v>4</v>
      </c>
      <c r="R102" s="401"/>
      <c r="S102" s="402"/>
      <c r="T102" s="176" t="s">
        <v>49</v>
      </c>
      <c r="U102" s="176" t="s">
        <v>51</v>
      </c>
      <c r="V102" s="167" t="s">
        <v>52</v>
      </c>
      <c r="W102" s="167" t="s">
        <v>53</v>
      </c>
      <c r="X102" s="167" t="s">
        <v>50</v>
      </c>
      <c r="Y102" s="238" t="s">
        <v>54</v>
      </c>
      <c r="Z102" s="88" t="s">
        <v>99</v>
      </c>
      <c r="AB102" s="241"/>
      <c r="AD102" s="27"/>
      <c r="BC102" s="3">
        <f t="shared" si="14"/>
        <v>39412</v>
      </c>
      <c r="BD102" s="223" t="str">
        <f t="shared" si="15"/>
        <v>MSCIC1</v>
      </c>
      <c r="BE102" s="217" t="b">
        <f t="shared" si="16"/>
        <v>0</v>
      </c>
      <c r="BF102" s="26" t="str">
        <f t="shared" si="17"/>
        <v>RM1G</v>
      </c>
      <c r="BG102" s="26" t="str">
        <f t="shared" si="18"/>
        <v>MSSC4</v>
      </c>
      <c r="BH102" s="26" t="b">
        <f t="shared" si="19"/>
        <v>0</v>
      </c>
      <c r="BI102" s="26" t="str">
        <f t="shared" si="20"/>
        <v>MHRWB</v>
      </c>
    </row>
    <row r="103" spans="1:67" x14ac:dyDescent="0.2">
      <c r="A103" s="265" t="s">
        <v>307</v>
      </c>
      <c r="B103" s="260" t="s">
        <v>308</v>
      </c>
      <c r="C103" s="365">
        <v>35408</v>
      </c>
      <c r="D103" s="367" t="s">
        <v>72</v>
      </c>
      <c r="E103" s="246">
        <v>7</v>
      </c>
      <c r="F103" s="367"/>
      <c r="G103" s="367"/>
      <c r="H103" s="367"/>
      <c r="I103" s="367">
        <v>3</v>
      </c>
      <c r="J103" s="367">
        <v>2</v>
      </c>
      <c r="K103" s="255" t="s">
        <v>32</v>
      </c>
      <c r="L103" s="317" t="s">
        <v>67</v>
      </c>
      <c r="M103" s="317" t="s">
        <v>48</v>
      </c>
      <c r="N103" s="2"/>
      <c r="O103" s="2"/>
      <c r="P103" s="255" t="s">
        <v>60</v>
      </c>
      <c r="Q103" s="255" t="s">
        <v>60</v>
      </c>
      <c r="R103" s="267"/>
      <c r="S103" s="234"/>
      <c r="T103" s="176" t="s">
        <v>49</v>
      </c>
      <c r="U103" s="176" t="s">
        <v>51</v>
      </c>
      <c r="V103" s="167" t="s">
        <v>52</v>
      </c>
      <c r="W103" s="167" t="s">
        <v>50</v>
      </c>
      <c r="X103" s="167" t="s">
        <v>53</v>
      </c>
      <c r="Y103" s="240" t="s">
        <v>95</v>
      </c>
      <c r="Z103" s="88" t="s">
        <v>88</v>
      </c>
      <c r="AD103" s="27"/>
      <c r="BC103" s="3">
        <f t="shared" si="14"/>
        <v>37701</v>
      </c>
      <c r="BD103" s="223" t="b">
        <f t="shared" si="15"/>
        <v>0</v>
      </c>
      <c r="BE103" s="217" t="b">
        <f t="shared" si="16"/>
        <v>0</v>
      </c>
      <c r="BF103" s="26" t="str">
        <f t="shared" si="17"/>
        <v>MSSC3</v>
      </c>
      <c r="BG103" s="26" t="str">
        <f t="shared" si="18"/>
        <v>MSPC4</v>
      </c>
      <c r="BH103" s="26" t="str">
        <f t="shared" si="19"/>
        <v>MSCIC5</v>
      </c>
      <c r="BI103" s="26" t="str">
        <f t="shared" si="20"/>
        <v>MHRTH</v>
      </c>
    </row>
    <row r="104" spans="1:67" x14ac:dyDescent="0.2">
      <c r="A104" s="265" t="s">
        <v>351</v>
      </c>
      <c r="B104" s="260" t="s">
        <v>352</v>
      </c>
      <c r="C104" s="365">
        <v>37991</v>
      </c>
      <c r="D104" s="367" t="s">
        <v>72</v>
      </c>
      <c r="E104" s="368">
        <v>7</v>
      </c>
      <c r="F104" s="367"/>
      <c r="G104" s="367"/>
      <c r="H104" s="367"/>
      <c r="I104" s="367">
        <v>2</v>
      </c>
      <c r="J104" s="367">
        <v>1</v>
      </c>
      <c r="K104" s="255" t="s">
        <v>47</v>
      </c>
      <c r="L104" s="262" t="s">
        <v>67</v>
      </c>
      <c r="M104" s="262" t="s">
        <v>67</v>
      </c>
      <c r="N104" s="24"/>
      <c r="O104" s="24"/>
      <c r="P104" s="255" t="s">
        <v>60</v>
      </c>
      <c r="Q104" s="258" t="s">
        <v>4</v>
      </c>
      <c r="R104" s="267"/>
      <c r="S104" s="234"/>
      <c r="T104" s="176" t="s">
        <v>49</v>
      </c>
      <c r="U104" s="176" t="s">
        <v>51</v>
      </c>
      <c r="V104" s="167" t="s">
        <v>53</v>
      </c>
      <c r="W104" s="167" t="s">
        <v>52</v>
      </c>
      <c r="X104" s="167" t="s">
        <v>50</v>
      </c>
      <c r="Y104" s="238" t="s">
        <v>83</v>
      </c>
      <c r="Z104" s="88" t="s">
        <v>99</v>
      </c>
      <c r="AA104" s="241"/>
      <c r="AB104" s="241"/>
      <c r="AD104" s="27"/>
      <c r="BC104" s="3">
        <f t="shared" si="14"/>
        <v>35355</v>
      </c>
      <c r="BD104" s="223" t="str">
        <f t="shared" si="15"/>
        <v>MM7C1</v>
      </c>
      <c r="BE104" s="217" t="str">
        <f t="shared" si="16"/>
        <v>MSSC2</v>
      </c>
      <c r="BF104" s="26" t="str">
        <f t="shared" si="17"/>
        <v>MSCIC3</v>
      </c>
      <c r="BG104" s="26" t="str">
        <f t="shared" si="18"/>
        <v>MSPC4</v>
      </c>
      <c r="BH104" s="26" t="str">
        <f t="shared" si="19"/>
        <v>MLAC5</v>
      </c>
      <c r="BI104" s="26" t="str">
        <f t="shared" si="20"/>
        <v>MHRKP</v>
      </c>
    </row>
    <row r="105" spans="1:67" x14ac:dyDescent="0.2">
      <c r="A105" s="388" t="s">
        <v>180</v>
      </c>
      <c r="B105" s="390" t="s">
        <v>181</v>
      </c>
      <c r="C105" s="384">
        <v>39730</v>
      </c>
      <c r="D105" s="386" t="s">
        <v>72</v>
      </c>
      <c r="E105" s="386">
        <v>8</v>
      </c>
      <c r="F105" s="386" t="s">
        <v>31</v>
      </c>
      <c r="G105" s="386"/>
      <c r="H105" s="386" t="s">
        <v>64</v>
      </c>
      <c r="I105" s="386">
        <v>2</v>
      </c>
      <c r="J105" s="386">
        <v>2</v>
      </c>
      <c r="K105" s="344" t="s">
        <v>47</v>
      </c>
      <c r="T105" s="176" t="s">
        <v>50</v>
      </c>
      <c r="U105" s="176" t="s">
        <v>51</v>
      </c>
      <c r="V105" s="167" t="s">
        <v>53</v>
      </c>
      <c r="W105" s="167" t="s">
        <v>81</v>
      </c>
      <c r="X105" s="167" t="s">
        <v>52</v>
      </c>
      <c r="Y105" s="238" t="s">
        <v>95</v>
      </c>
      <c r="Z105" s="88" t="s">
        <v>75</v>
      </c>
      <c r="AD105" s="27"/>
      <c r="BC105" s="3">
        <f t="shared" si="14"/>
        <v>39161</v>
      </c>
      <c r="BD105" s="223" t="str">
        <f t="shared" si="15"/>
        <v>MM7C1</v>
      </c>
      <c r="BE105" s="217" t="str">
        <f t="shared" si="16"/>
        <v>MSSC2</v>
      </c>
      <c r="BF105" s="26" t="str">
        <f t="shared" si="17"/>
        <v>MSCIC3</v>
      </c>
      <c r="BG105" s="26" t="str">
        <f t="shared" si="18"/>
        <v>MLAC4</v>
      </c>
      <c r="BH105" s="26" t="str">
        <f t="shared" si="19"/>
        <v>MSPC5</v>
      </c>
      <c r="BI105" s="26" t="str">
        <f t="shared" si="20"/>
        <v>MHRKP</v>
      </c>
      <c r="BN105" s="8"/>
      <c r="BO105" s="71"/>
    </row>
    <row r="106" spans="1:67" x14ac:dyDescent="0.2">
      <c r="A106" s="265" t="s">
        <v>223</v>
      </c>
      <c r="B106" s="260" t="s">
        <v>224</v>
      </c>
      <c r="C106" s="365">
        <v>35362</v>
      </c>
      <c r="D106" s="367" t="s">
        <v>79</v>
      </c>
      <c r="E106" s="246">
        <v>7</v>
      </c>
      <c r="F106" s="367"/>
      <c r="G106" s="367"/>
      <c r="H106" s="367"/>
      <c r="I106" s="367">
        <v>1</v>
      </c>
      <c r="J106" s="367">
        <v>1</v>
      </c>
      <c r="K106" s="255" t="s">
        <v>47</v>
      </c>
      <c r="L106" s="317" t="s">
        <v>74</v>
      </c>
      <c r="M106" s="317" t="s">
        <v>48</v>
      </c>
      <c r="N106" s="24"/>
      <c r="O106" s="24"/>
      <c r="P106" s="255" t="s">
        <v>4</v>
      </c>
      <c r="Q106" s="258" t="s">
        <v>68</v>
      </c>
      <c r="R106" s="255"/>
      <c r="S106" s="88"/>
      <c r="T106" s="176" t="s">
        <v>50</v>
      </c>
      <c r="U106" s="176" t="s">
        <v>51</v>
      </c>
      <c r="V106" s="167" t="s">
        <v>53</v>
      </c>
      <c r="W106" s="167" t="s">
        <v>52</v>
      </c>
      <c r="X106" s="167" t="s">
        <v>49</v>
      </c>
      <c r="Y106" s="238" t="s">
        <v>95</v>
      </c>
      <c r="Z106" s="88" t="s">
        <v>55</v>
      </c>
      <c r="AB106" s="241"/>
      <c r="AD106" s="27"/>
      <c r="BC106" s="3">
        <f t="shared" si="14"/>
        <v>36283</v>
      </c>
      <c r="BD106" s="223" t="str">
        <f t="shared" si="15"/>
        <v>MM7C1</v>
      </c>
      <c r="BE106" s="217" t="str">
        <f t="shared" si="16"/>
        <v>MSSC2</v>
      </c>
      <c r="BF106" s="26" t="str">
        <f t="shared" si="17"/>
        <v>MSCIC3</v>
      </c>
      <c r="BG106" s="26" t="str">
        <f t="shared" si="18"/>
        <v>MSPC4</v>
      </c>
      <c r="BH106" s="26" t="str">
        <f t="shared" si="19"/>
        <v>MLAC5</v>
      </c>
      <c r="BI106" s="26" t="str">
        <f t="shared" si="20"/>
        <v>MHRAV</v>
      </c>
    </row>
    <row r="107" spans="1:67" x14ac:dyDescent="0.2">
      <c r="A107" s="265" t="s">
        <v>309</v>
      </c>
      <c r="B107" s="260" t="s">
        <v>228</v>
      </c>
      <c r="C107" s="365">
        <v>35438</v>
      </c>
      <c r="D107" s="367" t="s">
        <v>72</v>
      </c>
      <c r="E107" s="368">
        <v>7</v>
      </c>
      <c r="F107" s="367"/>
      <c r="G107" s="367"/>
      <c r="H107" s="367"/>
      <c r="I107" s="367">
        <v>1</v>
      </c>
      <c r="J107" s="367">
        <v>1</v>
      </c>
      <c r="K107" s="255" t="s">
        <v>47</v>
      </c>
      <c r="L107" s="317" t="s">
        <v>92</v>
      </c>
      <c r="M107" s="317" t="s">
        <v>92</v>
      </c>
      <c r="N107" s="2"/>
      <c r="O107" s="2"/>
      <c r="P107" s="255"/>
      <c r="Q107" s="258" t="s">
        <v>4</v>
      </c>
      <c r="R107" s="255"/>
      <c r="S107" s="88"/>
      <c r="T107" s="176" t="s">
        <v>50</v>
      </c>
      <c r="U107" s="176" t="s">
        <v>51</v>
      </c>
      <c r="V107" s="167" t="s">
        <v>53</v>
      </c>
      <c r="W107" s="167" t="s">
        <v>52</v>
      </c>
      <c r="X107" s="167" t="s">
        <v>49</v>
      </c>
      <c r="Y107" s="238" t="s">
        <v>83</v>
      </c>
      <c r="Z107" s="88" t="s">
        <v>55</v>
      </c>
      <c r="AA107" s="241"/>
      <c r="AB107" s="241"/>
      <c r="AD107" s="27"/>
      <c r="BC107" s="3">
        <f t="shared" si="14"/>
        <v>35408</v>
      </c>
      <c r="BD107" s="223" t="str">
        <f t="shared" si="15"/>
        <v>MM7C1</v>
      </c>
      <c r="BE107" s="217" t="str">
        <f t="shared" si="16"/>
        <v>MSSC2</v>
      </c>
      <c r="BF107" s="26" t="str">
        <f t="shared" si="17"/>
        <v>MSCIC3</v>
      </c>
      <c r="BG107" s="26" t="str">
        <f t="shared" si="18"/>
        <v>MLAC4</v>
      </c>
      <c r="BH107" s="26" t="str">
        <f t="shared" si="19"/>
        <v>MSPC5</v>
      </c>
      <c r="BI107" s="26" t="str">
        <f t="shared" si="20"/>
        <v>MHRJG</v>
      </c>
    </row>
    <row r="108" spans="1:67" x14ac:dyDescent="0.2">
      <c r="A108" s="361" t="s">
        <v>366</v>
      </c>
      <c r="B108" s="362" t="s">
        <v>367</v>
      </c>
      <c r="C108" s="374">
        <v>37174</v>
      </c>
      <c r="D108" s="360" t="s">
        <v>72</v>
      </c>
      <c r="E108" s="356">
        <v>8</v>
      </c>
      <c r="F108" s="356"/>
      <c r="G108" s="356"/>
      <c r="H108" s="356"/>
      <c r="I108" s="378">
        <v>3</v>
      </c>
      <c r="J108" s="378">
        <v>3</v>
      </c>
      <c r="T108" s="176" t="s">
        <v>50</v>
      </c>
      <c r="U108" s="176" t="s">
        <v>51</v>
      </c>
      <c r="V108" s="167" t="s">
        <v>81</v>
      </c>
      <c r="W108" s="167" t="s">
        <v>52</v>
      </c>
      <c r="X108" s="167" t="s">
        <v>53</v>
      </c>
      <c r="Y108" s="92" t="s">
        <v>54</v>
      </c>
      <c r="Z108" s="88" t="s">
        <v>84</v>
      </c>
      <c r="AD108" s="27"/>
      <c r="BC108" s="3">
        <f t="shared" si="14"/>
        <v>37991</v>
      </c>
      <c r="BD108" s="223" t="str">
        <f t="shared" si="15"/>
        <v>MM7C1</v>
      </c>
      <c r="BE108" s="217" t="str">
        <f t="shared" si="16"/>
        <v>MSSC2</v>
      </c>
      <c r="BF108" s="26" t="str">
        <f t="shared" si="17"/>
        <v>MSPC3</v>
      </c>
      <c r="BG108" s="26" t="str">
        <f t="shared" si="18"/>
        <v>MSCIC4</v>
      </c>
      <c r="BH108" s="26" t="str">
        <f t="shared" si="19"/>
        <v>MLAC5</v>
      </c>
      <c r="BI108" s="26" t="str">
        <f t="shared" si="20"/>
        <v>MHRWB</v>
      </c>
    </row>
    <row r="109" spans="1:67" x14ac:dyDescent="0.2">
      <c r="A109" s="265" t="s">
        <v>104</v>
      </c>
      <c r="B109" s="260" t="s">
        <v>105</v>
      </c>
      <c r="C109" s="365">
        <v>35694</v>
      </c>
      <c r="D109" s="367" t="s">
        <v>79</v>
      </c>
      <c r="E109" s="246">
        <v>7</v>
      </c>
      <c r="F109" s="367"/>
      <c r="G109" s="398"/>
      <c r="H109" s="398"/>
      <c r="I109" s="398">
        <v>1</v>
      </c>
      <c r="J109" s="398">
        <v>1</v>
      </c>
      <c r="K109" s="258" t="s">
        <v>47</v>
      </c>
      <c r="L109" s="317" t="s">
        <v>106</v>
      </c>
      <c r="M109" s="317" t="s">
        <v>74</v>
      </c>
      <c r="N109" s="24"/>
      <c r="O109" s="24"/>
      <c r="P109" s="258" t="s">
        <v>68</v>
      </c>
      <c r="Q109" s="258" t="s">
        <v>68</v>
      </c>
      <c r="R109" s="258"/>
      <c r="S109" s="88"/>
      <c r="T109" s="176" t="s">
        <v>52</v>
      </c>
      <c r="U109" s="176" t="s">
        <v>51</v>
      </c>
      <c r="V109" s="167" t="s">
        <v>53</v>
      </c>
      <c r="W109" s="167" t="s">
        <v>50</v>
      </c>
      <c r="X109" s="167" t="s">
        <v>49</v>
      </c>
      <c r="Y109" s="238" t="s">
        <v>95</v>
      </c>
      <c r="Z109" s="88" t="s">
        <v>99</v>
      </c>
      <c r="AB109" s="241"/>
      <c r="AD109" s="27"/>
      <c r="AH109" s="23"/>
      <c r="BC109" s="3">
        <f t="shared" si="14"/>
        <v>39730</v>
      </c>
      <c r="BD109" s="223" t="str">
        <f t="shared" si="15"/>
        <v>MLAC1</v>
      </c>
      <c r="BE109" s="217" t="str">
        <f t="shared" si="16"/>
        <v>MSSC2</v>
      </c>
      <c r="BF109" s="26" t="str">
        <f t="shared" si="17"/>
        <v>MSPC3</v>
      </c>
      <c r="BG109" s="26" t="str">
        <f t="shared" si="18"/>
        <v>MM8C4</v>
      </c>
      <c r="BH109" s="26" t="str">
        <f t="shared" si="19"/>
        <v>MSCIC5</v>
      </c>
      <c r="BI109" s="26" t="str">
        <f t="shared" si="20"/>
        <v>MHRJG</v>
      </c>
    </row>
    <row r="110" spans="1:67" x14ac:dyDescent="0.2">
      <c r="A110" s="389" t="s">
        <v>112</v>
      </c>
      <c r="B110" s="391" t="s">
        <v>113</v>
      </c>
      <c r="C110" s="393">
        <v>35354</v>
      </c>
      <c r="D110" s="395" t="s">
        <v>79</v>
      </c>
      <c r="E110" s="397">
        <v>7</v>
      </c>
      <c r="F110" s="397"/>
      <c r="G110" s="399"/>
      <c r="H110" s="397"/>
      <c r="I110" s="400">
        <v>2</v>
      </c>
      <c r="J110" s="400">
        <v>3</v>
      </c>
      <c r="K110" s="363" t="s">
        <v>32</v>
      </c>
      <c r="L110" s="338" t="s">
        <v>67</v>
      </c>
      <c r="M110" s="338" t="s">
        <v>58</v>
      </c>
      <c r="N110" s="327"/>
      <c r="O110" s="327"/>
      <c r="P110" s="338" t="s">
        <v>60</v>
      </c>
      <c r="Q110" s="338" t="s">
        <v>4</v>
      </c>
      <c r="R110" s="327"/>
      <c r="S110" s="339"/>
      <c r="T110" s="176" t="s">
        <v>52</v>
      </c>
      <c r="U110" s="176" t="s">
        <v>51</v>
      </c>
      <c r="V110" s="167" t="s">
        <v>53</v>
      </c>
      <c r="W110" s="167" t="s">
        <v>50</v>
      </c>
      <c r="X110" s="167" t="s">
        <v>49</v>
      </c>
      <c r="Y110" s="238" t="s">
        <v>83</v>
      </c>
      <c r="Z110" s="88" t="s">
        <v>84</v>
      </c>
      <c r="AD110" s="170"/>
      <c r="BC110" s="3">
        <f t="shared" si="14"/>
        <v>35362</v>
      </c>
      <c r="BD110" s="223" t="str">
        <f t="shared" si="15"/>
        <v>MLAC1</v>
      </c>
      <c r="BE110" s="217" t="str">
        <f t="shared" si="16"/>
        <v>MSSC2</v>
      </c>
      <c r="BF110" s="26" t="str">
        <f t="shared" si="17"/>
        <v>MSPC3</v>
      </c>
      <c r="BG110" s="26" t="str">
        <f t="shared" si="18"/>
        <v>MSCIC4</v>
      </c>
      <c r="BH110" s="26" t="str">
        <f t="shared" si="19"/>
        <v>MM7C5</v>
      </c>
      <c r="BI110" s="26" t="str">
        <f t="shared" si="20"/>
        <v>MHRJG</v>
      </c>
    </row>
    <row r="111" spans="1:67" x14ac:dyDescent="0.2">
      <c r="A111" s="265" t="s">
        <v>197</v>
      </c>
      <c r="B111" s="260" t="s">
        <v>198</v>
      </c>
      <c r="C111" s="365">
        <v>35678</v>
      </c>
      <c r="D111" s="367" t="s">
        <v>72</v>
      </c>
      <c r="E111" s="246">
        <v>7</v>
      </c>
      <c r="F111" s="367"/>
      <c r="G111" s="367"/>
      <c r="H111" s="367" t="s">
        <v>199</v>
      </c>
      <c r="I111" s="367">
        <v>2</v>
      </c>
      <c r="J111" s="367">
        <v>1</v>
      </c>
      <c r="K111" s="255" t="s">
        <v>32</v>
      </c>
      <c r="L111" s="317" t="s">
        <v>58</v>
      </c>
      <c r="M111" s="317" t="s">
        <v>67</v>
      </c>
      <c r="N111" s="24"/>
      <c r="O111" s="24"/>
      <c r="P111" s="255" t="s">
        <v>60</v>
      </c>
      <c r="Q111" s="258" t="s">
        <v>60</v>
      </c>
      <c r="R111" s="255" t="s">
        <v>200</v>
      </c>
      <c r="S111" s="88"/>
      <c r="T111" s="176" t="s">
        <v>52</v>
      </c>
      <c r="U111" s="176" t="s">
        <v>51</v>
      </c>
      <c r="V111" s="167" t="s">
        <v>53</v>
      </c>
      <c r="W111" s="167" t="s">
        <v>50</v>
      </c>
      <c r="X111" s="167" t="s">
        <v>49</v>
      </c>
      <c r="Y111" s="238" t="s">
        <v>84</v>
      </c>
      <c r="Z111" s="88" t="s">
        <v>173</v>
      </c>
      <c r="AB111" s="243"/>
      <c r="AD111" s="27"/>
      <c r="BC111" s="3">
        <f t="shared" si="14"/>
        <v>35438</v>
      </c>
      <c r="BD111" s="223" t="str">
        <f t="shared" si="15"/>
        <v>MLAC1</v>
      </c>
      <c r="BE111" s="217" t="str">
        <f t="shared" si="16"/>
        <v>MSSC2</v>
      </c>
      <c r="BF111" s="26" t="str">
        <f t="shared" si="17"/>
        <v>MSPC3</v>
      </c>
      <c r="BG111" s="26" t="str">
        <f t="shared" si="18"/>
        <v>MSCIC4</v>
      </c>
      <c r="BH111" s="26" t="str">
        <f t="shared" si="19"/>
        <v>MM7C5</v>
      </c>
      <c r="BI111" s="26" t="str">
        <f t="shared" si="20"/>
        <v>MHRWB</v>
      </c>
    </row>
    <row r="112" spans="1:67" x14ac:dyDescent="0.2">
      <c r="A112" s="265" t="s">
        <v>256</v>
      </c>
      <c r="B112" s="260" t="s">
        <v>257</v>
      </c>
      <c r="C112" s="365">
        <v>35546</v>
      </c>
      <c r="D112" s="367" t="s">
        <v>79</v>
      </c>
      <c r="E112" s="246">
        <v>7</v>
      </c>
      <c r="F112" s="367"/>
      <c r="G112" s="367"/>
      <c r="H112" s="367"/>
      <c r="I112" s="367">
        <v>1</v>
      </c>
      <c r="J112" s="367">
        <v>2</v>
      </c>
      <c r="K112" s="255" t="s">
        <v>47</v>
      </c>
      <c r="L112" s="317" t="s">
        <v>94</v>
      </c>
      <c r="M112" s="317" t="s">
        <v>48</v>
      </c>
      <c r="N112" s="24"/>
      <c r="O112" s="24"/>
      <c r="P112" s="255" t="s">
        <v>4</v>
      </c>
      <c r="Q112" s="255" t="s">
        <v>68</v>
      </c>
      <c r="R112" s="255"/>
      <c r="S112" s="88"/>
      <c r="T112" s="176" t="s">
        <v>52</v>
      </c>
      <c r="U112" s="176" t="s">
        <v>51</v>
      </c>
      <c r="V112" s="167" t="s">
        <v>50</v>
      </c>
      <c r="W112" s="167" t="s">
        <v>53</v>
      </c>
      <c r="X112" s="167" t="s">
        <v>49</v>
      </c>
      <c r="Y112" s="238" t="s">
        <v>95</v>
      </c>
      <c r="Z112" s="88" t="s">
        <v>55</v>
      </c>
      <c r="AB112" s="241"/>
      <c r="AC112" s="94"/>
      <c r="AD112" s="27"/>
      <c r="AF112" s="23"/>
      <c r="AG112" s="23"/>
      <c r="BC112" s="3">
        <f t="shared" si="14"/>
        <v>37174</v>
      </c>
      <c r="BD112" s="223" t="str">
        <f t="shared" si="15"/>
        <v>MLAC1</v>
      </c>
      <c r="BE112" s="217" t="str">
        <f t="shared" si="16"/>
        <v>MSSC2</v>
      </c>
      <c r="BF112" s="26" t="str">
        <f t="shared" si="17"/>
        <v>MM8C3</v>
      </c>
      <c r="BG112" s="26" t="str">
        <f t="shared" si="18"/>
        <v>MSCIC4</v>
      </c>
      <c r="BH112" s="26" t="str">
        <f t="shared" si="19"/>
        <v>MSPC5</v>
      </c>
      <c r="BI112" s="26" t="str">
        <f t="shared" si="20"/>
        <v>MHRAV</v>
      </c>
    </row>
    <row r="113" spans="1:68" x14ac:dyDescent="0.2">
      <c r="A113" s="265" t="s">
        <v>339</v>
      </c>
      <c r="B113" s="260" t="s">
        <v>340</v>
      </c>
      <c r="C113" s="365">
        <v>35549</v>
      </c>
      <c r="D113" s="367" t="s">
        <v>79</v>
      </c>
      <c r="E113" s="246">
        <v>7</v>
      </c>
      <c r="F113" s="367"/>
      <c r="G113" s="367"/>
      <c r="H113" s="367"/>
      <c r="I113" s="367">
        <v>1</v>
      </c>
      <c r="J113" s="367">
        <v>1</v>
      </c>
      <c r="K113" s="255" t="s">
        <v>47</v>
      </c>
      <c r="L113" s="317" t="s">
        <v>74</v>
      </c>
      <c r="M113" s="317" t="s">
        <v>94</v>
      </c>
      <c r="N113" s="24"/>
      <c r="O113" s="24"/>
      <c r="P113" s="255" t="s">
        <v>4</v>
      </c>
      <c r="Q113" s="255" t="s">
        <v>4</v>
      </c>
      <c r="R113" s="255"/>
      <c r="S113" s="88"/>
      <c r="T113" s="176" t="s">
        <v>52</v>
      </c>
      <c r="U113" s="176" t="s">
        <v>51</v>
      </c>
      <c r="V113" s="167" t="s">
        <v>50</v>
      </c>
      <c r="W113" s="167" t="s">
        <v>53</v>
      </c>
      <c r="X113" s="167" t="s">
        <v>49</v>
      </c>
      <c r="Y113" s="238" t="s">
        <v>88</v>
      </c>
      <c r="Z113" s="88" t="s">
        <v>99</v>
      </c>
      <c r="AB113" s="241"/>
      <c r="AD113" s="27"/>
      <c r="BC113" s="3">
        <f t="shared" si="14"/>
        <v>35694</v>
      </c>
      <c r="BD113" s="223" t="str">
        <f t="shared" si="15"/>
        <v>MSCIC1</v>
      </c>
      <c r="BE113" s="217" t="str">
        <f t="shared" si="16"/>
        <v>MSSC2</v>
      </c>
      <c r="BF113" s="26" t="str">
        <f t="shared" si="17"/>
        <v>MSPC3</v>
      </c>
      <c r="BG113" s="26" t="str">
        <f t="shared" si="18"/>
        <v>MLAC4</v>
      </c>
      <c r="BH113" s="26" t="str">
        <f t="shared" si="19"/>
        <v>MM7C5</v>
      </c>
      <c r="BI113" s="26" t="str">
        <f t="shared" si="20"/>
        <v>MHRJG</v>
      </c>
    </row>
    <row r="114" spans="1:68" x14ac:dyDescent="0.2">
      <c r="A114" s="214" t="s">
        <v>397</v>
      </c>
      <c r="B114" s="189" t="s">
        <v>250</v>
      </c>
      <c r="C114" s="349">
        <v>35134</v>
      </c>
      <c r="D114" s="246" t="s">
        <v>72</v>
      </c>
      <c r="E114" s="246">
        <v>8</v>
      </c>
      <c r="F114" s="246" t="s">
        <v>31</v>
      </c>
      <c r="G114" s="246"/>
      <c r="H114" s="246"/>
      <c r="I114" s="246">
        <v>3</v>
      </c>
      <c r="J114" s="246">
        <v>3</v>
      </c>
      <c r="K114" s="245" t="s">
        <v>47</v>
      </c>
      <c r="L114" s="38"/>
      <c r="M114" s="38"/>
      <c r="N114" s="2"/>
      <c r="O114" s="2"/>
      <c r="P114" s="2" t="s">
        <v>188</v>
      </c>
      <c r="Q114" s="2" t="s">
        <v>188</v>
      </c>
      <c r="R114" s="2" t="s">
        <v>398</v>
      </c>
      <c r="S114" s="234"/>
      <c r="T114" s="176" t="s">
        <v>52</v>
      </c>
      <c r="U114" s="176" t="s">
        <v>51</v>
      </c>
      <c r="V114" s="166" t="s">
        <v>81</v>
      </c>
      <c r="W114" s="167" t="s">
        <v>189</v>
      </c>
      <c r="X114" s="167" t="s">
        <v>62</v>
      </c>
      <c r="Y114" s="238" t="s">
        <v>95</v>
      </c>
      <c r="Z114" s="88" t="s">
        <v>230</v>
      </c>
      <c r="AA114" s="241"/>
      <c r="AB114" s="241"/>
      <c r="AD114" s="27"/>
      <c r="BC114" s="3">
        <f t="shared" si="14"/>
        <v>35354</v>
      </c>
      <c r="BD114" s="223" t="str">
        <f t="shared" si="15"/>
        <v>MSCIC1</v>
      </c>
      <c r="BE114" s="217" t="str">
        <f t="shared" si="16"/>
        <v>MSSC2</v>
      </c>
      <c r="BF114" s="26" t="str">
        <f t="shared" si="17"/>
        <v>MSPC3</v>
      </c>
      <c r="BG114" s="26" t="str">
        <f t="shared" si="18"/>
        <v>MLAC4</v>
      </c>
      <c r="BH114" s="26" t="str">
        <f t="shared" si="19"/>
        <v>MM7C5</v>
      </c>
      <c r="BI114" s="26" t="str">
        <f t="shared" si="20"/>
        <v>MHRWB</v>
      </c>
    </row>
    <row r="115" spans="1:68" x14ac:dyDescent="0.2">
      <c r="A115" s="214" t="s">
        <v>162</v>
      </c>
      <c r="B115" s="189" t="s">
        <v>163</v>
      </c>
      <c r="C115" s="349">
        <v>35093</v>
      </c>
      <c r="D115" s="246" t="s">
        <v>72</v>
      </c>
      <c r="E115" s="246">
        <v>8</v>
      </c>
      <c r="F115" s="246"/>
      <c r="G115" s="246" t="s">
        <v>6</v>
      </c>
      <c r="H115" s="246" t="s">
        <v>164</v>
      </c>
      <c r="I115" s="246">
        <v>2</v>
      </c>
      <c r="J115" s="246">
        <v>2</v>
      </c>
      <c r="K115" s="24" t="s">
        <v>66</v>
      </c>
      <c r="L115" s="38" t="s">
        <v>67</v>
      </c>
      <c r="M115" s="38" t="s">
        <v>48</v>
      </c>
      <c r="N115" s="2"/>
      <c r="O115" s="2"/>
      <c r="P115" s="2" t="s">
        <v>68</v>
      </c>
      <c r="Q115" s="2" t="s">
        <v>68</v>
      </c>
      <c r="R115" s="2"/>
      <c r="S115" s="176" t="s">
        <v>1494</v>
      </c>
      <c r="T115" s="176" t="s">
        <v>1494</v>
      </c>
      <c r="U115" s="176" t="s">
        <v>51</v>
      </c>
      <c r="V115" s="166" t="s">
        <v>81</v>
      </c>
      <c r="W115" s="167" t="s">
        <v>50</v>
      </c>
      <c r="X115" s="167" t="s">
        <v>52</v>
      </c>
      <c r="Y115" s="238" t="s">
        <v>84</v>
      </c>
      <c r="Z115" s="88" t="s">
        <v>99</v>
      </c>
      <c r="AA115" s="241"/>
      <c r="AB115" s="241"/>
      <c r="AC115" s="94"/>
      <c r="AD115" s="27"/>
      <c r="BC115" s="3">
        <f t="shared" si="14"/>
        <v>35678</v>
      </c>
      <c r="BD115" s="223" t="str">
        <f t="shared" si="15"/>
        <v>MSCIC1</v>
      </c>
      <c r="BE115" s="217" t="str">
        <f t="shared" si="16"/>
        <v>MSSC2</v>
      </c>
      <c r="BF115" s="26" t="str">
        <f t="shared" si="17"/>
        <v>MSPC3</v>
      </c>
      <c r="BG115" s="26" t="str">
        <f t="shared" si="18"/>
        <v>MLAC4</v>
      </c>
      <c r="BH115" s="26" t="str">
        <f t="shared" si="19"/>
        <v>MM7C5</v>
      </c>
      <c r="BI115" s="26" t="str">
        <f t="shared" si="20"/>
        <v>MHRTH</v>
      </c>
    </row>
    <row r="116" spans="1:68" x14ac:dyDescent="0.2">
      <c r="A116" s="88" t="s">
        <v>261</v>
      </c>
      <c r="B116" s="88" t="s">
        <v>262</v>
      </c>
      <c r="D116" s="87" t="s">
        <v>72</v>
      </c>
      <c r="E116" s="101">
        <v>8</v>
      </c>
      <c r="I116" s="227">
        <v>2</v>
      </c>
      <c r="J116" s="227">
        <v>1</v>
      </c>
      <c r="S116" s="176" t="s">
        <v>1494</v>
      </c>
      <c r="T116" s="176" t="s">
        <v>1494</v>
      </c>
      <c r="U116" s="176" t="s">
        <v>51</v>
      </c>
      <c r="V116" s="167" t="s">
        <v>50</v>
      </c>
      <c r="W116" s="167" t="s">
        <v>81</v>
      </c>
      <c r="X116" s="167" t="s">
        <v>52</v>
      </c>
      <c r="Y116" s="238" t="s">
        <v>95</v>
      </c>
      <c r="Z116" s="88" t="s">
        <v>54</v>
      </c>
      <c r="AA116" s="87" t="s">
        <v>92</v>
      </c>
      <c r="AD116" s="27"/>
      <c r="BC116" s="3">
        <f t="shared" si="14"/>
        <v>35546</v>
      </c>
      <c r="BD116" s="223" t="str">
        <f t="shared" si="15"/>
        <v>MSCIC1</v>
      </c>
      <c r="BE116" s="217" t="str">
        <f t="shared" si="16"/>
        <v>MSSC2</v>
      </c>
      <c r="BF116" s="26" t="str">
        <f t="shared" si="17"/>
        <v>MLAC3</v>
      </c>
      <c r="BG116" s="26" t="str">
        <f t="shared" si="18"/>
        <v>MSPC4</v>
      </c>
      <c r="BH116" s="26" t="str">
        <f t="shared" si="19"/>
        <v>MM7C5</v>
      </c>
      <c r="BI116" s="26" t="str">
        <f t="shared" si="20"/>
        <v>MHRJG</v>
      </c>
    </row>
    <row r="117" spans="1:68" s="151" customFormat="1" x14ac:dyDescent="0.2">
      <c r="A117" s="2" t="s">
        <v>265</v>
      </c>
      <c r="B117" s="2" t="s">
        <v>266</v>
      </c>
      <c r="C117" s="270">
        <v>36201</v>
      </c>
      <c r="D117" s="24" t="s">
        <v>79</v>
      </c>
      <c r="E117" s="24">
        <v>8</v>
      </c>
      <c r="F117" s="24"/>
      <c r="G117" s="24"/>
      <c r="H117" s="24"/>
      <c r="I117" s="24">
        <v>1</v>
      </c>
      <c r="J117" s="24">
        <v>1</v>
      </c>
      <c r="K117" s="24" t="s">
        <v>47</v>
      </c>
      <c r="L117" s="38" t="s">
        <v>48</v>
      </c>
      <c r="M117" s="38" t="s">
        <v>67</v>
      </c>
      <c r="N117" s="2"/>
      <c r="O117" s="2"/>
      <c r="P117" s="2" t="s">
        <v>4</v>
      </c>
      <c r="Q117" s="2" t="s">
        <v>4</v>
      </c>
      <c r="R117" s="2"/>
      <c r="S117" s="176" t="s">
        <v>1494</v>
      </c>
      <c r="T117" s="176" t="s">
        <v>1494</v>
      </c>
      <c r="U117" s="176" t="s">
        <v>51</v>
      </c>
      <c r="V117" s="167" t="s">
        <v>50</v>
      </c>
      <c r="W117" s="166" t="s">
        <v>81</v>
      </c>
      <c r="X117" s="167" t="s">
        <v>52</v>
      </c>
      <c r="Y117" s="240" t="s">
        <v>88</v>
      </c>
      <c r="Z117" s="357" t="s">
        <v>84</v>
      </c>
      <c r="AA117" s="88"/>
      <c r="AB117" s="241"/>
      <c r="AC117" s="94"/>
      <c r="AD117" s="164"/>
      <c r="AT117" s="3"/>
      <c r="AU117" s="3"/>
      <c r="AV117" s="3"/>
      <c r="BA117" s="152"/>
      <c r="BB117" s="75"/>
      <c r="BC117" s="3">
        <f t="shared" si="14"/>
        <v>35549</v>
      </c>
      <c r="BD117" s="223" t="str">
        <f t="shared" si="15"/>
        <v>MSCIC1</v>
      </c>
      <c r="BE117" s="217" t="str">
        <f t="shared" si="16"/>
        <v>MSSC2</v>
      </c>
      <c r="BF117" s="26" t="str">
        <f t="shared" si="17"/>
        <v>MLAC3</v>
      </c>
      <c r="BG117" s="26" t="str">
        <f t="shared" si="18"/>
        <v>MSPC4</v>
      </c>
      <c r="BH117" s="26" t="str">
        <f t="shared" si="19"/>
        <v>MM7C5</v>
      </c>
      <c r="BI117" s="26" t="str">
        <f t="shared" si="20"/>
        <v>MHRKP</v>
      </c>
      <c r="BJ117" s="36"/>
      <c r="BK117" s="153"/>
      <c r="BL117" s="153"/>
      <c r="BM117" s="154"/>
      <c r="BN117" s="154"/>
      <c r="BO117" s="155"/>
      <c r="BP117" s="156"/>
    </row>
    <row r="118" spans="1:68" x14ac:dyDescent="0.2">
      <c r="A118" s="2" t="s">
        <v>363</v>
      </c>
      <c r="B118" s="2" t="s">
        <v>364</v>
      </c>
      <c r="C118" s="270">
        <v>34888</v>
      </c>
      <c r="D118" s="193" t="s">
        <v>124</v>
      </c>
      <c r="E118" s="24">
        <v>8</v>
      </c>
      <c r="F118" s="24"/>
      <c r="G118" s="24"/>
      <c r="H118" s="24"/>
      <c r="I118" s="24">
        <v>2</v>
      </c>
      <c r="J118" s="24">
        <v>3</v>
      </c>
      <c r="K118" s="24" t="s">
        <v>47</v>
      </c>
      <c r="L118" s="38" t="s">
        <v>58</v>
      </c>
      <c r="M118" s="38" t="s">
        <v>59</v>
      </c>
      <c r="N118" s="2"/>
      <c r="O118" s="2"/>
      <c r="P118" s="2" t="s">
        <v>4</v>
      </c>
      <c r="Q118" s="2" t="s">
        <v>4</v>
      </c>
      <c r="R118" s="2" t="s">
        <v>365</v>
      </c>
      <c r="S118" s="176" t="s">
        <v>1494</v>
      </c>
      <c r="T118" s="176" t="s">
        <v>1494</v>
      </c>
      <c r="U118" s="176" t="s">
        <v>51</v>
      </c>
      <c r="V118" s="166" t="s">
        <v>81</v>
      </c>
      <c r="W118" s="167" t="s">
        <v>50</v>
      </c>
      <c r="X118" s="167" t="s">
        <v>52</v>
      </c>
      <c r="Y118" s="238" t="s">
        <v>54</v>
      </c>
      <c r="Z118" s="88" t="s">
        <v>95</v>
      </c>
      <c r="AD118" s="27"/>
      <c r="BA118" s="3"/>
      <c r="BB118" s="224"/>
      <c r="BC118" s="3">
        <f t="shared" si="14"/>
        <v>35134</v>
      </c>
      <c r="BD118" s="223" t="str">
        <f t="shared" si="15"/>
        <v>MSCIC1</v>
      </c>
      <c r="BE118" s="217" t="str">
        <f t="shared" si="16"/>
        <v>MSSC2</v>
      </c>
      <c r="BF118" s="26" t="str">
        <f t="shared" si="17"/>
        <v>MM8C3</v>
      </c>
      <c r="BG118" s="26" t="str">
        <f t="shared" si="18"/>
        <v>RLA2G</v>
      </c>
      <c r="BH118" s="26" t="b">
        <f t="shared" si="19"/>
        <v>0</v>
      </c>
      <c r="BI118" s="26" t="str">
        <f t="shared" si="20"/>
        <v>MHRJG</v>
      </c>
    </row>
    <row r="119" spans="1:68" s="158" customFormat="1" x14ac:dyDescent="0.2">
      <c r="A119" s="2" t="s">
        <v>227</v>
      </c>
      <c r="B119" s="2" t="s">
        <v>228</v>
      </c>
      <c r="C119" s="381">
        <v>35111</v>
      </c>
      <c r="D119" s="24" t="s">
        <v>72</v>
      </c>
      <c r="E119" s="24">
        <v>8</v>
      </c>
      <c r="F119" s="24" t="s">
        <v>31</v>
      </c>
      <c r="G119" s="24"/>
      <c r="H119" s="266" t="s">
        <v>229</v>
      </c>
      <c r="I119" s="24">
        <v>3</v>
      </c>
      <c r="J119" s="24">
        <v>2</v>
      </c>
      <c r="K119" s="24" t="s">
        <v>230</v>
      </c>
      <c r="L119" s="370" t="s">
        <v>48</v>
      </c>
      <c r="M119" s="370" t="s">
        <v>59</v>
      </c>
      <c r="N119" s="2"/>
      <c r="O119" s="2"/>
      <c r="P119" s="2" t="s">
        <v>188</v>
      </c>
      <c r="Q119" s="2" t="s">
        <v>188</v>
      </c>
      <c r="R119" s="2"/>
      <c r="S119" s="176" t="s">
        <v>1494</v>
      </c>
      <c r="T119" s="176" t="s">
        <v>1495</v>
      </c>
      <c r="U119" s="176" t="s">
        <v>51</v>
      </c>
      <c r="V119" s="166" t="s">
        <v>81</v>
      </c>
      <c r="W119" s="167" t="s">
        <v>50</v>
      </c>
      <c r="X119" s="167" t="s">
        <v>52</v>
      </c>
      <c r="Y119" s="238" t="s">
        <v>88</v>
      </c>
      <c r="Z119" s="88" t="s">
        <v>55</v>
      </c>
      <c r="AA119" s="87" t="s">
        <v>92</v>
      </c>
      <c r="AB119" s="241"/>
      <c r="AC119" s="88"/>
      <c r="AD119" s="157"/>
      <c r="AT119" s="151"/>
      <c r="AU119" s="151"/>
      <c r="AV119" s="151"/>
      <c r="BA119" s="159"/>
      <c r="BB119" s="75"/>
      <c r="BC119" s="3">
        <f t="shared" si="14"/>
        <v>35093</v>
      </c>
      <c r="BD119" s="223" t="b">
        <f t="shared" si="15"/>
        <v>0</v>
      </c>
      <c r="BE119" s="217" t="str">
        <f t="shared" si="16"/>
        <v>MSSC2</v>
      </c>
      <c r="BF119" s="26" t="str">
        <f t="shared" si="17"/>
        <v>MM8C3</v>
      </c>
      <c r="BG119" s="26" t="str">
        <f t="shared" si="18"/>
        <v>MLAC4</v>
      </c>
      <c r="BH119" s="26" t="str">
        <f t="shared" si="19"/>
        <v>MSCIC5</v>
      </c>
      <c r="BI119" s="26" t="str">
        <f t="shared" si="20"/>
        <v>MHRTH</v>
      </c>
      <c r="BJ119" s="36"/>
      <c r="BK119" s="160"/>
      <c r="BL119" s="160"/>
      <c r="BM119" s="161"/>
      <c r="BN119" s="161"/>
      <c r="BO119" s="162"/>
      <c r="BP119" s="163"/>
    </row>
    <row r="120" spans="1:68" x14ac:dyDescent="0.2">
      <c r="A120" s="2" t="s">
        <v>371</v>
      </c>
      <c r="B120" s="2" t="s">
        <v>372</v>
      </c>
      <c r="C120" s="270">
        <v>34143</v>
      </c>
      <c r="D120" s="24" t="s">
        <v>72</v>
      </c>
      <c r="E120" s="24">
        <v>8</v>
      </c>
      <c r="F120" s="24" t="s">
        <v>31</v>
      </c>
      <c r="G120" s="24"/>
      <c r="H120" s="24"/>
      <c r="I120" s="24">
        <v>2</v>
      </c>
      <c r="J120" s="24">
        <v>2</v>
      </c>
      <c r="K120" s="245" t="s">
        <v>47</v>
      </c>
      <c r="L120" s="38" t="s">
        <v>67</v>
      </c>
      <c r="M120" s="38" t="s">
        <v>59</v>
      </c>
      <c r="N120" s="2"/>
      <c r="O120" s="2"/>
      <c r="P120" s="2" t="s">
        <v>188</v>
      </c>
      <c r="Q120" s="2" t="s">
        <v>188</v>
      </c>
      <c r="R120" s="2" t="s">
        <v>288</v>
      </c>
      <c r="S120" s="176" t="s">
        <v>1494</v>
      </c>
      <c r="T120" s="176" t="s">
        <v>1495</v>
      </c>
      <c r="U120" s="176" t="s">
        <v>51</v>
      </c>
      <c r="V120" s="167" t="s">
        <v>50</v>
      </c>
      <c r="W120" s="166" t="s">
        <v>81</v>
      </c>
      <c r="X120" s="167" t="s">
        <v>52</v>
      </c>
      <c r="Y120" s="238" t="s">
        <v>84</v>
      </c>
      <c r="Z120" s="88" t="s">
        <v>230</v>
      </c>
      <c r="AB120" s="241"/>
      <c r="AD120" s="27"/>
      <c r="BC120" s="3">
        <f t="shared" si="14"/>
        <v>0</v>
      </c>
      <c r="BD120" s="223" t="b">
        <f t="shared" si="15"/>
        <v>0</v>
      </c>
      <c r="BE120" s="217" t="str">
        <f t="shared" si="16"/>
        <v>MSSC2</v>
      </c>
      <c r="BF120" s="26" t="str">
        <f t="shared" si="17"/>
        <v>MLAC3</v>
      </c>
      <c r="BG120" s="26" t="str">
        <f t="shared" si="18"/>
        <v>MM8C4</v>
      </c>
      <c r="BH120" s="26" t="str">
        <f t="shared" si="19"/>
        <v>MSCIC5</v>
      </c>
      <c r="BI120" s="26" t="str">
        <f t="shared" si="20"/>
        <v>MHRJG</v>
      </c>
    </row>
    <row r="121" spans="1:68" x14ac:dyDescent="0.2">
      <c r="AD121" s="27"/>
      <c r="AT121" s="158"/>
      <c r="AU121" s="158"/>
      <c r="AV121" s="158"/>
      <c r="BC121" s="3">
        <f t="shared" si="14"/>
        <v>36201</v>
      </c>
      <c r="BD121" s="223" t="b">
        <f t="shared" si="15"/>
        <v>0</v>
      </c>
      <c r="BE121" s="217" t="str">
        <f t="shared" si="16"/>
        <v>MSSC2</v>
      </c>
      <c r="BF121" s="26" t="str">
        <f t="shared" si="17"/>
        <v>MLAC3</v>
      </c>
      <c r="BG121" s="26" t="str">
        <f t="shared" si="18"/>
        <v>MM8C4</v>
      </c>
      <c r="BH121" s="26" t="str">
        <f t="shared" si="19"/>
        <v>MSCIC5</v>
      </c>
      <c r="BI121" s="26" t="str">
        <f t="shared" si="20"/>
        <v>MHRKP</v>
      </c>
    </row>
    <row r="122" spans="1:68" x14ac:dyDescent="0.2">
      <c r="A122" s="255"/>
      <c r="B122" s="255"/>
      <c r="C122" s="271"/>
      <c r="D122" s="256"/>
      <c r="E122" s="247"/>
      <c r="F122" s="256"/>
      <c r="G122" s="256"/>
      <c r="H122" s="256"/>
      <c r="I122" s="256"/>
      <c r="J122" s="256"/>
      <c r="K122" s="255"/>
      <c r="L122" s="317"/>
      <c r="M122" s="317"/>
      <c r="N122" s="24"/>
      <c r="O122" s="24"/>
      <c r="P122" s="255"/>
      <c r="Q122" s="255"/>
      <c r="R122" s="255"/>
      <c r="S122" s="234"/>
      <c r="Y122" s="238"/>
      <c r="AA122" s="243"/>
      <c r="AB122" s="241"/>
      <c r="AD122" s="27"/>
      <c r="BC122" s="3">
        <f t="shared" si="14"/>
        <v>34888</v>
      </c>
      <c r="BD122" s="223" t="b">
        <f t="shared" si="15"/>
        <v>0</v>
      </c>
      <c r="BE122" s="217" t="str">
        <f t="shared" si="16"/>
        <v>MSSC2</v>
      </c>
      <c r="BF122" s="26" t="str">
        <f t="shared" si="17"/>
        <v>MM8C3</v>
      </c>
      <c r="BG122" s="26" t="str">
        <f t="shared" si="18"/>
        <v>MLAC4</v>
      </c>
      <c r="BH122" s="26" t="str">
        <f t="shared" si="19"/>
        <v>MSCIC5</v>
      </c>
      <c r="BI122" s="26" t="str">
        <f t="shared" si="20"/>
        <v>MHRAV</v>
      </c>
    </row>
    <row r="123" spans="1:68" x14ac:dyDescent="0.2">
      <c r="A123" s="343"/>
      <c r="B123" s="343"/>
      <c r="C123" s="343"/>
      <c r="D123" s="346"/>
      <c r="E123" s="346"/>
      <c r="F123" s="346"/>
      <c r="G123" s="346"/>
      <c r="H123" s="346"/>
      <c r="I123" s="346"/>
      <c r="J123" s="346"/>
      <c r="K123" s="344"/>
      <c r="Y123" s="238"/>
      <c r="AD123" s="27"/>
      <c r="BC123" s="3">
        <f t="shared" si="14"/>
        <v>35111</v>
      </c>
      <c r="BD123" s="223" t="b">
        <f t="shared" si="15"/>
        <v>0</v>
      </c>
      <c r="BE123" s="217" t="str">
        <f t="shared" si="16"/>
        <v>MSSC2</v>
      </c>
      <c r="BF123" s="26" t="str">
        <f t="shared" si="17"/>
        <v>MM8C3</v>
      </c>
      <c r="BG123" s="26" t="str">
        <f t="shared" si="18"/>
        <v>MLAC4</v>
      </c>
      <c r="BH123" s="26" t="str">
        <f t="shared" si="19"/>
        <v>MSCIC5</v>
      </c>
      <c r="BI123" s="26" t="str">
        <f t="shared" si="20"/>
        <v>MHRKP</v>
      </c>
    </row>
    <row r="124" spans="1:68" x14ac:dyDescent="0.2">
      <c r="A124" s="2"/>
      <c r="B124" s="2"/>
      <c r="C124" s="270"/>
      <c r="D124" s="24"/>
      <c r="E124" s="24"/>
      <c r="F124" s="24"/>
      <c r="G124" s="24"/>
      <c r="H124" s="24"/>
      <c r="I124" s="24"/>
      <c r="J124" s="24"/>
      <c r="K124" s="245"/>
      <c r="L124" s="38"/>
      <c r="M124" s="38"/>
      <c r="N124" s="24"/>
      <c r="O124" s="24"/>
      <c r="P124" s="24"/>
      <c r="Q124" s="24"/>
      <c r="R124" s="24"/>
      <c r="S124" s="88"/>
      <c r="Y124" s="238"/>
      <c r="AA124" s="241"/>
      <c r="AD124" s="27"/>
      <c r="BC124" s="3">
        <f t="shared" si="14"/>
        <v>34143</v>
      </c>
      <c r="BD124" s="223" t="b">
        <f t="shared" si="15"/>
        <v>0</v>
      </c>
      <c r="BE124" s="217" t="str">
        <f t="shared" si="16"/>
        <v>MSSC2</v>
      </c>
      <c r="BF124" s="26" t="str">
        <f t="shared" si="17"/>
        <v>MLAC3</v>
      </c>
      <c r="BG124" s="26" t="str">
        <f t="shared" si="18"/>
        <v>MM8C4</v>
      </c>
      <c r="BH124" s="26" t="str">
        <f t="shared" si="19"/>
        <v>MSCIC5</v>
      </c>
      <c r="BI124" s="26" t="str">
        <f t="shared" si="20"/>
        <v>MHRTH</v>
      </c>
    </row>
    <row r="125" spans="1:68" x14ac:dyDescent="0.2">
      <c r="AD125" s="27"/>
      <c r="BC125" s="3">
        <f t="shared" si="14"/>
        <v>0</v>
      </c>
      <c r="BD125" s="223" t="b">
        <f t="shared" si="15"/>
        <v>0</v>
      </c>
      <c r="BE125" s="217" t="b">
        <f t="shared" si="16"/>
        <v>0</v>
      </c>
      <c r="BF125" s="26" t="b">
        <f t="shared" si="17"/>
        <v>0</v>
      </c>
      <c r="BG125" s="26" t="b">
        <f t="shared" si="18"/>
        <v>0</v>
      </c>
      <c r="BH125" s="26" t="b">
        <f t="shared" si="19"/>
        <v>0</v>
      </c>
      <c r="BI125" s="26" t="b">
        <f t="shared" si="20"/>
        <v>0</v>
      </c>
    </row>
    <row r="126" spans="1:68" x14ac:dyDescent="0.2">
      <c r="AD126" s="27"/>
      <c r="AJ126" s="5"/>
      <c r="AK126" s="5"/>
      <c r="AL126" s="5"/>
      <c r="BC126" s="3">
        <f t="shared" si="14"/>
        <v>0</v>
      </c>
      <c r="BD126" s="223" t="b">
        <f t="shared" si="15"/>
        <v>0</v>
      </c>
      <c r="BE126" s="217" t="b">
        <f t="shared" si="16"/>
        <v>0</v>
      </c>
      <c r="BF126" s="26" t="b">
        <f t="shared" si="17"/>
        <v>0</v>
      </c>
      <c r="BG126" s="26" t="b">
        <f t="shared" si="18"/>
        <v>0</v>
      </c>
      <c r="BH126" s="26" t="b">
        <f t="shared" si="19"/>
        <v>0</v>
      </c>
      <c r="BI126" s="26" t="b">
        <f t="shared" si="20"/>
        <v>0</v>
      </c>
      <c r="BN126" s="8"/>
      <c r="BO126" s="71"/>
    </row>
    <row r="127" spans="1:68" x14ac:dyDescent="0.2">
      <c r="AD127" s="27"/>
      <c r="BC127" s="3">
        <f t="shared" si="14"/>
        <v>0</v>
      </c>
      <c r="BD127" s="223" t="b">
        <f t="shared" si="15"/>
        <v>0</v>
      </c>
      <c r="BE127" s="217" t="b">
        <f t="shared" si="16"/>
        <v>0</v>
      </c>
      <c r="BF127" s="26" t="b">
        <f t="shared" si="17"/>
        <v>0</v>
      </c>
      <c r="BG127" s="26" t="b">
        <f t="shared" si="18"/>
        <v>0</v>
      </c>
      <c r="BH127" s="26" t="b">
        <f t="shared" si="19"/>
        <v>0</v>
      </c>
      <c r="BI127" s="26" t="b">
        <f t="shared" si="20"/>
        <v>0</v>
      </c>
    </row>
    <row r="128" spans="1:68" x14ac:dyDescent="0.2">
      <c r="AD128" s="27"/>
      <c r="BC128" s="3">
        <f t="shared" si="14"/>
        <v>0</v>
      </c>
      <c r="BD128" s="223" t="b">
        <f t="shared" si="15"/>
        <v>0</v>
      </c>
      <c r="BE128" s="217" t="b">
        <f t="shared" si="16"/>
        <v>0</v>
      </c>
      <c r="BF128" s="26" t="b">
        <f t="shared" si="17"/>
        <v>0</v>
      </c>
      <c r="BG128" s="26" t="b">
        <f t="shared" si="18"/>
        <v>0</v>
      </c>
      <c r="BH128" s="26" t="b">
        <f t="shared" si="19"/>
        <v>0</v>
      </c>
      <c r="BI128" s="26" t="b">
        <f t="shared" si="20"/>
        <v>0</v>
      </c>
    </row>
    <row r="129" spans="30:67" x14ac:dyDescent="0.2">
      <c r="AD129" s="27"/>
      <c r="BC129" s="3">
        <f t="shared" si="14"/>
        <v>0</v>
      </c>
      <c r="BD129" s="223" t="b">
        <f t="shared" si="15"/>
        <v>0</v>
      </c>
      <c r="BE129" s="217" t="b">
        <f t="shared" si="16"/>
        <v>0</v>
      </c>
      <c r="BF129" s="26" t="b">
        <f t="shared" si="17"/>
        <v>0</v>
      </c>
      <c r="BG129" s="26" t="b">
        <f t="shared" si="18"/>
        <v>0</v>
      </c>
      <c r="BH129" s="26" t="b">
        <f t="shared" si="19"/>
        <v>0</v>
      </c>
      <c r="BI129" s="26" t="b">
        <f t="shared" si="20"/>
        <v>0</v>
      </c>
    </row>
    <row r="130" spans="30:67" x14ac:dyDescent="0.2">
      <c r="AD130" s="27"/>
      <c r="BC130" s="3">
        <f t="shared" ref="BC130:BC193" si="21">$C126</f>
        <v>0</v>
      </c>
      <c r="BD130" s="223" t="b">
        <f t="shared" si="15"/>
        <v>0</v>
      </c>
      <c r="BE130" s="217" t="b">
        <f t="shared" si="16"/>
        <v>0</v>
      </c>
      <c r="BF130" s="26" t="b">
        <f t="shared" si="17"/>
        <v>0</v>
      </c>
      <c r="BG130" s="26" t="b">
        <f t="shared" si="18"/>
        <v>0</v>
      </c>
      <c r="BH130" s="26" t="b">
        <f t="shared" si="19"/>
        <v>0</v>
      </c>
      <c r="BI130" s="26" t="b">
        <f t="shared" si="20"/>
        <v>0</v>
      </c>
      <c r="BM130" s="8"/>
      <c r="BN130" s="8"/>
      <c r="BO130" s="71"/>
    </row>
    <row r="131" spans="30:67" x14ac:dyDescent="0.2">
      <c r="AD131" s="27"/>
      <c r="BC131" s="3">
        <f t="shared" si="21"/>
        <v>0</v>
      </c>
      <c r="BD131" s="223" t="b">
        <f t="shared" ref="BD131:BD194" si="22">IF($T127="LA","MLAC1",IF($T127="SS","MSSC1",IF($T127="SCI","MSCIC1",IF($T127="IM7","MM7C1",IF($T127="SP","MSPAC1",IF($T127="SPM","RM1B",IF($T127="SLA","RLA1B",IF($T127="ASC","ASC1BT1"))))))))</f>
        <v>0</v>
      </c>
      <c r="BE131" s="217" t="b">
        <f t="shared" ref="BE131:BE194" si="23">IF($U127="LA","MLAC2",IF($U127="SS","MSSC2",IF($U127="SCI","MSCIC2",IF($U127="im7","MM7C2",IF($U127="SP","MSPAC2",IF($U127="SPM","RM2B",IF($U127="SPLA","RLA2B",IF($U127="ASC","ASC2BT1",IF($U127="ELL","ELL2B")))))))))</f>
        <v>0</v>
      </c>
      <c r="BF131" s="26" t="b">
        <f t="shared" ref="BF131:BF194" si="24">IF($V127="LA","MLAC3",IF($V127="SS","MSSC3",IF($V127="SCI","MSCIC3",IF($V127="im8","MM8C3",IF($V127="SP","MSPC3",IF($V127="SPM","RM1G",IF($V127="SLA","RLA1G",IF($V127="ASC","ASC1GT1"))))))))</f>
        <v>0</v>
      </c>
      <c r="BG131" s="26" t="b">
        <f t="shared" ref="BG131:BG194" si="25">IF($W127="LA","MLAC4",IF($W127="SS","MSSC4",IF($W127="SCI","MSCIC4",IF($W127="im8","MM8C4",IF($W127="SP","MSPC4",IF($W127="SPM","RM2G",IF($W127="SPLA","RLA2G",IF($W127="ASC","ASC2GT1",IF($W127="MOT","OTM72G")))))))))</f>
        <v>0</v>
      </c>
      <c r="BH131" s="26" t="b">
        <f t="shared" ref="BH131:BH194" si="26">IF($X127="LA","MLAC5",IF($X127="SS","MSSC5",IF($X127="SCI","MSCIC5",IF($X127="im7","MM7C5",IF($X127="SP","MSPC5",IF($X127="ELL","ELL5G",IF($X127="SPLA","RLA5G",IF($X127="ASC","ASC5B"))))))))</f>
        <v>0</v>
      </c>
      <c r="BI131" s="26" t="b">
        <f t="shared" ref="BI131:BI194" si="27">IF($Y127="WB","MHRWB",IF($Y127="JG","MHRJG",IF($Y127="AV","MHRAV",IF($Y127="KP","MHRKP",IF($Y127="TH","MHRTH")))))</f>
        <v>0</v>
      </c>
      <c r="BM131" s="8"/>
      <c r="BN131" s="8"/>
      <c r="BO131" s="71"/>
    </row>
    <row r="132" spans="30:67" x14ac:dyDescent="0.2">
      <c r="AD132" s="27"/>
      <c r="BC132" s="3">
        <f t="shared" si="21"/>
        <v>0</v>
      </c>
      <c r="BD132" s="223" t="b">
        <f t="shared" si="22"/>
        <v>0</v>
      </c>
      <c r="BE132" s="217" t="b">
        <f t="shared" si="23"/>
        <v>0</v>
      </c>
      <c r="BF132" s="26" t="b">
        <f t="shared" si="24"/>
        <v>0</v>
      </c>
      <c r="BG132" s="26" t="b">
        <f t="shared" si="25"/>
        <v>0</v>
      </c>
      <c r="BH132" s="26" t="b">
        <f t="shared" si="26"/>
        <v>0</v>
      </c>
      <c r="BI132" s="26" t="b">
        <f t="shared" si="27"/>
        <v>0</v>
      </c>
      <c r="BM132" s="8"/>
      <c r="BN132" s="8"/>
      <c r="BO132" s="71"/>
    </row>
    <row r="133" spans="30:67" x14ac:dyDescent="0.2">
      <c r="AD133" s="27"/>
      <c r="BC133" s="3">
        <f t="shared" si="21"/>
        <v>0</v>
      </c>
      <c r="BD133" s="223" t="b">
        <f t="shared" si="22"/>
        <v>0</v>
      </c>
      <c r="BE133" s="217" t="b">
        <f t="shared" si="23"/>
        <v>0</v>
      </c>
      <c r="BF133" s="26" t="b">
        <f t="shared" si="24"/>
        <v>0</v>
      </c>
      <c r="BG133" s="26" t="b">
        <f t="shared" si="25"/>
        <v>0</v>
      </c>
      <c r="BH133" s="26" t="b">
        <f t="shared" si="26"/>
        <v>0</v>
      </c>
      <c r="BI133" s="26" t="b">
        <f t="shared" si="27"/>
        <v>0</v>
      </c>
      <c r="BM133" s="8"/>
      <c r="BN133" s="8"/>
      <c r="BO133" s="71"/>
    </row>
    <row r="134" spans="30:67" x14ac:dyDescent="0.2">
      <c r="AD134" s="27"/>
      <c r="BC134" s="3">
        <f t="shared" si="21"/>
        <v>0</v>
      </c>
      <c r="BD134" s="223" t="b">
        <f t="shared" si="22"/>
        <v>0</v>
      </c>
      <c r="BE134" s="217" t="b">
        <f t="shared" si="23"/>
        <v>0</v>
      </c>
      <c r="BF134" s="26" t="b">
        <f t="shared" si="24"/>
        <v>0</v>
      </c>
      <c r="BG134" s="26" t="b">
        <f t="shared" si="25"/>
        <v>0</v>
      </c>
      <c r="BH134" s="26" t="b">
        <f t="shared" si="26"/>
        <v>0</v>
      </c>
      <c r="BI134" s="26" t="b">
        <f t="shared" si="27"/>
        <v>0</v>
      </c>
      <c r="BM134" s="8"/>
      <c r="BN134" s="8"/>
      <c r="BO134" s="71"/>
    </row>
    <row r="135" spans="30:67" x14ac:dyDescent="0.2">
      <c r="AD135" s="27"/>
      <c r="BC135" s="3">
        <f t="shared" si="21"/>
        <v>0</v>
      </c>
      <c r="BD135" s="223" t="b">
        <f t="shared" si="22"/>
        <v>0</v>
      </c>
      <c r="BE135" s="217" t="b">
        <f t="shared" si="23"/>
        <v>0</v>
      </c>
      <c r="BF135" s="26" t="b">
        <f t="shared" si="24"/>
        <v>0</v>
      </c>
      <c r="BG135" s="26" t="b">
        <f t="shared" si="25"/>
        <v>0</v>
      </c>
      <c r="BH135" s="26" t="b">
        <f t="shared" si="26"/>
        <v>0</v>
      </c>
      <c r="BI135" s="26" t="b">
        <f t="shared" si="27"/>
        <v>0</v>
      </c>
      <c r="BM135" s="8"/>
      <c r="BN135" s="8"/>
      <c r="BO135" s="71"/>
    </row>
    <row r="136" spans="30:67" x14ac:dyDescent="0.2">
      <c r="AD136" s="27"/>
      <c r="BC136" s="3">
        <f t="shared" si="21"/>
        <v>0</v>
      </c>
      <c r="BD136" s="223" t="b">
        <f t="shared" si="22"/>
        <v>0</v>
      </c>
      <c r="BE136" s="217" t="b">
        <f t="shared" si="23"/>
        <v>0</v>
      </c>
      <c r="BF136" s="26" t="b">
        <f t="shared" si="24"/>
        <v>0</v>
      </c>
      <c r="BG136" s="26" t="b">
        <f t="shared" si="25"/>
        <v>0</v>
      </c>
      <c r="BH136" s="26" t="b">
        <f t="shared" si="26"/>
        <v>0</v>
      </c>
      <c r="BI136" s="26" t="b">
        <f t="shared" si="27"/>
        <v>0</v>
      </c>
      <c r="BM136" s="8"/>
      <c r="BN136" s="8"/>
      <c r="BO136" s="71"/>
    </row>
    <row r="137" spans="30:67" x14ac:dyDescent="0.2">
      <c r="AD137" s="27"/>
      <c r="BC137" s="3">
        <f t="shared" si="21"/>
        <v>0</v>
      </c>
      <c r="BD137" s="223" t="b">
        <f t="shared" si="22"/>
        <v>0</v>
      </c>
      <c r="BE137" s="217" t="b">
        <f t="shared" si="23"/>
        <v>0</v>
      </c>
      <c r="BF137" s="26" t="b">
        <f t="shared" si="24"/>
        <v>0</v>
      </c>
      <c r="BG137" s="26" t="b">
        <f t="shared" si="25"/>
        <v>0</v>
      </c>
      <c r="BH137" s="26" t="b">
        <f t="shared" si="26"/>
        <v>0</v>
      </c>
      <c r="BI137" s="26" t="b">
        <f t="shared" si="27"/>
        <v>0</v>
      </c>
      <c r="BM137" s="8"/>
      <c r="BN137" s="8"/>
      <c r="BO137" s="71"/>
    </row>
    <row r="138" spans="30:67" x14ac:dyDescent="0.2">
      <c r="AD138" s="27"/>
      <c r="BC138" s="3">
        <f t="shared" si="21"/>
        <v>0</v>
      </c>
      <c r="BD138" s="223" t="b">
        <f t="shared" si="22"/>
        <v>0</v>
      </c>
      <c r="BE138" s="217" t="b">
        <f t="shared" si="23"/>
        <v>0</v>
      </c>
      <c r="BF138" s="26" t="b">
        <f t="shared" si="24"/>
        <v>0</v>
      </c>
      <c r="BG138" s="26" t="b">
        <f t="shared" si="25"/>
        <v>0</v>
      </c>
      <c r="BH138" s="26" t="b">
        <f t="shared" si="26"/>
        <v>0</v>
      </c>
      <c r="BI138" s="26" t="b">
        <f t="shared" si="27"/>
        <v>0</v>
      </c>
      <c r="BM138" s="8"/>
      <c r="BN138" s="8"/>
      <c r="BO138" s="71"/>
    </row>
    <row r="139" spans="30:67" x14ac:dyDescent="0.2">
      <c r="AD139" s="27"/>
      <c r="BC139" s="3">
        <f t="shared" si="21"/>
        <v>0</v>
      </c>
      <c r="BD139" s="223" t="b">
        <f t="shared" si="22"/>
        <v>0</v>
      </c>
      <c r="BE139" s="217" t="b">
        <f t="shared" si="23"/>
        <v>0</v>
      </c>
      <c r="BF139" s="26" t="b">
        <f t="shared" si="24"/>
        <v>0</v>
      </c>
      <c r="BG139" s="26" t="b">
        <f t="shared" si="25"/>
        <v>0</v>
      </c>
      <c r="BH139" s="26" t="b">
        <f t="shared" si="26"/>
        <v>0</v>
      </c>
      <c r="BI139" s="26" t="b">
        <f t="shared" si="27"/>
        <v>0</v>
      </c>
      <c r="BM139" s="8"/>
      <c r="BN139" s="8"/>
      <c r="BO139" s="71"/>
    </row>
    <row r="140" spans="30:67" x14ac:dyDescent="0.2">
      <c r="AD140" s="27"/>
      <c r="BC140" s="3">
        <f t="shared" si="21"/>
        <v>0</v>
      </c>
      <c r="BD140" s="223" t="b">
        <f t="shared" si="22"/>
        <v>0</v>
      </c>
      <c r="BE140" s="217" t="b">
        <f t="shared" si="23"/>
        <v>0</v>
      </c>
      <c r="BF140" s="26" t="b">
        <f t="shared" si="24"/>
        <v>0</v>
      </c>
      <c r="BG140" s="26" t="b">
        <f t="shared" si="25"/>
        <v>0</v>
      </c>
      <c r="BH140" s="26" t="b">
        <f t="shared" si="26"/>
        <v>0</v>
      </c>
      <c r="BI140" s="26" t="b">
        <f t="shared" si="27"/>
        <v>0</v>
      </c>
      <c r="BM140" s="8"/>
      <c r="BN140" s="8"/>
      <c r="BO140" s="71"/>
    </row>
    <row r="141" spans="30:67" x14ac:dyDescent="0.2">
      <c r="AD141" s="27"/>
      <c r="BC141" s="3">
        <f t="shared" si="21"/>
        <v>0</v>
      </c>
      <c r="BD141" s="223" t="b">
        <f t="shared" si="22"/>
        <v>0</v>
      </c>
      <c r="BE141" s="217" t="b">
        <f t="shared" si="23"/>
        <v>0</v>
      </c>
      <c r="BF141" s="26" t="b">
        <f t="shared" si="24"/>
        <v>0</v>
      </c>
      <c r="BG141" s="26" t="b">
        <f t="shared" si="25"/>
        <v>0</v>
      </c>
      <c r="BH141" s="26" t="b">
        <f t="shared" si="26"/>
        <v>0</v>
      </c>
      <c r="BI141" s="26" t="b">
        <f t="shared" si="27"/>
        <v>0</v>
      </c>
      <c r="BM141" s="8"/>
      <c r="BN141" s="8"/>
      <c r="BO141" s="71"/>
    </row>
    <row r="142" spans="30:67" x14ac:dyDescent="0.2">
      <c r="AD142" s="27"/>
      <c r="BC142" s="3">
        <f t="shared" si="21"/>
        <v>0</v>
      </c>
      <c r="BD142" s="223" t="b">
        <f t="shared" si="22"/>
        <v>0</v>
      </c>
      <c r="BE142" s="217" t="b">
        <f t="shared" si="23"/>
        <v>0</v>
      </c>
      <c r="BF142" s="26" t="b">
        <f t="shared" si="24"/>
        <v>0</v>
      </c>
      <c r="BG142" s="26" t="b">
        <f t="shared" si="25"/>
        <v>0</v>
      </c>
      <c r="BH142" s="26" t="b">
        <f t="shared" si="26"/>
        <v>0</v>
      </c>
      <c r="BI142" s="26" t="b">
        <f t="shared" si="27"/>
        <v>0</v>
      </c>
      <c r="BM142" s="8"/>
      <c r="BN142" s="8"/>
      <c r="BO142" s="71"/>
    </row>
    <row r="143" spans="30:67" x14ac:dyDescent="0.2">
      <c r="AD143" s="27"/>
      <c r="BC143" s="3">
        <f t="shared" si="21"/>
        <v>0</v>
      </c>
      <c r="BD143" s="223" t="b">
        <f t="shared" si="22"/>
        <v>0</v>
      </c>
      <c r="BE143" s="217" t="b">
        <f t="shared" si="23"/>
        <v>0</v>
      </c>
      <c r="BF143" s="26" t="b">
        <f t="shared" si="24"/>
        <v>0</v>
      </c>
      <c r="BG143" s="26" t="b">
        <f t="shared" si="25"/>
        <v>0</v>
      </c>
      <c r="BH143" s="26" t="b">
        <f t="shared" si="26"/>
        <v>0</v>
      </c>
      <c r="BI143" s="26" t="b">
        <f t="shared" si="27"/>
        <v>0</v>
      </c>
      <c r="BM143" s="8"/>
      <c r="BN143" s="8"/>
      <c r="BO143" s="71"/>
    </row>
    <row r="144" spans="30:67" x14ac:dyDescent="0.2">
      <c r="AD144" s="27"/>
      <c r="BC144" s="3">
        <f t="shared" si="21"/>
        <v>0</v>
      </c>
      <c r="BD144" s="223" t="b">
        <f t="shared" si="22"/>
        <v>0</v>
      </c>
      <c r="BE144" s="217" t="b">
        <f t="shared" si="23"/>
        <v>0</v>
      </c>
      <c r="BF144" s="26" t="b">
        <f t="shared" si="24"/>
        <v>0</v>
      </c>
      <c r="BG144" s="26" t="b">
        <f t="shared" si="25"/>
        <v>0</v>
      </c>
      <c r="BH144" s="26" t="b">
        <f t="shared" si="26"/>
        <v>0</v>
      </c>
      <c r="BI144" s="26" t="b">
        <f t="shared" si="27"/>
        <v>0</v>
      </c>
      <c r="BM144" s="8"/>
      <c r="BN144" s="8"/>
      <c r="BO144" s="71"/>
    </row>
    <row r="145" spans="30:67" x14ac:dyDescent="0.2">
      <c r="AD145" s="27"/>
      <c r="BC145" s="3">
        <f t="shared" si="21"/>
        <v>0</v>
      </c>
      <c r="BD145" s="223" t="b">
        <f t="shared" si="22"/>
        <v>0</v>
      </c>
      <c r="BE145" s="217" t="b">
        <f t="shared" si="23"/>
        <v>0</v>
      </c>
      <c r="BF145" s="26" t="b">
        <f t="shared" si="24"/>
        <v>0</v>
      </c>
      <c r="BG145" s="26" t="b">
        <f t="shared" si="25"/>
        <v>0</v>
      </c>
      <c r="BH145" s="26" t="b">
        <f t="shared" si="26"/>
        <v>0</v>
      </c>
      <c r="BI145" s="26" t="b">
        <f t="shared" si="27"/>
        <v>0</v>
      </c>
      <c r="BM145" s="8"/>
      <c r="BN145" s="8"/>
      <c r="BO145" s="71"/>
    </row>
    <row r="146" spans="30:67" x14ac:dyDescent="0.2">
      <c r="AD146" s="27"/>
      <c r="BC146" s="3">
        <f t="shared" si="21"/>
        <v>0</v>
      </c>
      <c r="BD146" s="223" t="b">
        <f t="shared" si="22"/>
        <v>0</v>
      </c>
      <c r="BE146" s="217" t="b">
        <f t="shared" si="23"/>
        <v>0</v>
      </c>
      <c r="BF146" s="26" t="b">
        <f t="shared" si="24"/>
        <v>0</v>
      </c>
      <c r="BG146" s="26" t="b">
        <f t="shared" si="25"/>
        <v>0</v>
      </c>
      <c r="BH146" s="26" t="b">
        <f t="shared" si="26"/>
        <v>0</v>
      </c>
      <c r="BI146" s="26" t="b">
        <f t="shared" si="27"/>
        <v>0</v>
      </c>
      <c r="BM146" s="8"/>
      <c r="BN146" s="8"/>
      <c r="BO146" s="71"/>
    </row>
    <row r="147" spans="30:67" x14ac:dyDescent="0.2">
      <c r="AD147" s="27"/>
      <c r="BC147" s="3">
        <f t="shared" si="21"/>
        <v>0</v>
      </c>
      <c r="BD147" s="223" t="b">
        <f t="shared" si="22"/>
        <v>0</v>
      </c>
      <c r="BE147" s="217" t="b">
        <f t="shared" si="23"/>
        <v>0</v>
      </c>
      <c r="BF147" s="26" t="b">
        <f t="shared" si="24"/>
        <v>0</v>
      </c>
      <c r="BG147" s="26" t="b">
        <f t="shared" si="25"/>
        <v>0</v>
      </c>
      <c r="BH147" s="26" t="b">
        <f t="shared" si="26"/>
        <v>0</v>
      </c>
      <c r="BI147" s="26" t="b">
        <f t="shared" si="27"/>
        <v>0</v>
      </c>
      <c r="BM147" s="8"/>
      <c r="BN147" s="8"/>
      <c r="BO147" s="71"/>
    </row>
    <row r="148" spans="30:67" x14ac:dyDescent="0.2">
      <c r="AD148" s="27"/>
      <c r="BC148" s="3">
        <f t="shared" si="21"/>
        <v>0</v>
      </c>
      <c r="BD148" s="223" t="b">
        <f t="shared" si="22"/>
        <v>0</v>
      </c>
      <c r="BE148" s="217" t="b">
        <f t="shared" si="23"/>
        <v>0</v>
      </c>
      <c r="BF148" s="26" t="b">
        <f t="shared" si="24"/>
        <v>0</v>
      </c>
      <c r="BG148" s="26" t="b">
        <f t="shared" si="25"/>
        <v>0</v>
      </c>
      <c r="BH148" s="26" t="b">
        <f t="shared" si="26"/>
        <v>0</v>
      </c>
      <c r="BI148" s="26" t="b">
        <f t="shared" si="27"/>
        <v>0</v>
      </c>
      <c r="BM148" s="8"/>
      <c r="BN148" s="8"/>
      <c r="BO148" s="71"/>
    </row>
    <row r="149" spans="30:67" x14ac:dyDescent="0.2">
      <c r="AD149" s="27"/>
      <c r="BC149" s="3">
        <f t="shared" si="21"/>
        <v>0</v>
      </c>
      <c r="BD149" s="223" t="b">
        <f t="shared" si="22"/>
        <v>0</v>
      </c>
      <c r="BE149" s="217" t="b">
        <f t="shared" si="23"/>
        <v>0</v>
      </c>
      <c r="BF149" s="26" t="b">
        <f t="shared" si="24"/>
        <v>0</v>
      </c>
      <c r="BG149" s="26" t="b">
        <f t="shared" si="25"/>
        <v>0</v>
      </c>
      <c r="BH149" s="26" t="b">
        <f t="shared" si="26"/>
        <v>0</v>
      </c>
      <c r="BI149" s="26" t="b">
        <f t="shared" si="27"/>
        <v>0</v>
      </c>
      <c r="BM149" s="8"/>
      <c r="BN149" s="8"/>
      <c r="BO149" s="71"/>
    </row>
    <row r="150" spans="30:67" x14ac:dyDescent="0.2">
      <c r="AD150" s="27"/>
      <c r="BC150" s="3">
        <f t="shared" si="21"/>
        <v>0</v>
      </c>
      <c r="BD150" s="223" t="b">
        <f t="shared" si="22"/>
        <v>0</v>
      </c>
      <c r="BE150" s="217" t="b">
        <f t="shared" si="23"/>
        <v>0</v>
      </c>
      <c r="BF150" s="26" t="b">
        <f t="shared" si="24"/>
        <v>0</v>
      </c>
      <c r="BG150" s="26" t="b">
        <f t="shared" si="25"/>
        <v>0</v>
      </c>
      <c r="BH150" s="26" t="b">
        <f t="shared" si="26"/>
        <v>0</v>
      </c>
      <c r="BI150" s="26" t="b">
        <f t="shared" si="27"/>
        <v>0</v>
      </c>
      <c r="BM150" s="8"/>
      <c r="BN150" s="8"/>
      <c r="BO150" s="71"/>
    </row>
    <row r="151" spans="30:67" x14ac:dyDescent="0.2">
      <c r="AD151" s="27"/>
      <c r="BC151" s="3">
        <f t="shared" si="21"/>
        <v>0</v>
      </c>
      <c r="BD151" s="223" t="b">
        <f t="shared" si="22"/>
        <v>0</v>
      </c>
      <c r="BE151" s="217" t="b">
        <f t="shared" si="23"/>
        <v>0</v>
      </c>
      <c r="BF151" s="26" t="b">
        <f t="shared" si="24"/>
        <v>0</v>
      </c>
      <c r="BG151" s="26" t="b">
        <f t="shared" si="25"/>
        <v>0</v>
      </c>
      <c r="BH151" s="26" t="b">
        <f t="shared" si="26"/>
        <v>0</v>
      </c>
      <c r="BI151" s="26" t="b">
        <f t="shared" si="27"/>
        <v>0</v>
      </c>
      <c r="BM151" s="8"/>
      <c r="BN151" s="8"/>
      <c r="BO151" s="71"/>
    </row>
    <row r="152" spans="30:67" x14ac:dyDescent="0.2">
      <c r="AD152" s="27"/>
      <c r="BC152" s="3">
        <f t="shared" si="21"/>
        <v>0</v>
      </c>
      <c r="BD152" s="223" t="b">
        <f t="shared" si="22"/>
        <v>0</v>
      </c>
      <c r="BE152" s="217" t="b">
        <f t="shared" si="23"/>
        <v>0</v>
      </c>
      <c r="BF152" s="26" t="b">
        <f t="shared" si="24"/>
        <v>0</v>
      </c>
      <c r="BG152" s="26" t="b">
        <f t="shared" si="25"/>
        <v>0</v>
      </c>
      <c r="BH152" s="26" t="b">
        <f t="shared" si="26"/>
        <v>0</v>
      </c>
      <c r="BI152" s="26" t="b">
        <f t="shared" si="27"/>
        <v>0</v>
      </c>
      <c r="BM152" s="8"/>
      <c r="BN152" s="8"/>
      <c r="BO152" s="71"/>
    </row>
    <row r="153" spans="30:67" x14ac:dyDescent="0.2">
      <c r="AD153" s="27"/>
      <c r="BC153" s="3">
        <f t="shared" si="21"/>
        <v>0</v>
      </c>
      <c r="BD153" s="223" t="b">
        <f t="shared" si="22"/>
        <v>0</v>
      </c>
      <c r="BE153" s="217" t="b">
        <f t="shared" si="23"/>
        <v>0</v>
      </c>
      <c r="BF153" s="26" t="b">
        <f t="shared" si="24"/>
        <v>0</v>
      </c>
      <c r="BG153" s="26" t="b">
        <f t="shared" si="25"/>
        <v>0</v>
      </c>
      <c r="BH153" s="26" t="b">
        <f t="shared" si="26"/>
        <v>0</v>
      </c>
      <c r="BI153" s="26" t="b">
        <f t="shared" si="27"/>
        <v>0</v>
      </c>
      <c r="BM153" s="8"/>
      <c r="BN153" s="8"/>
      <c r="BO153" s="71"/>
    </row>
    <row r="154" spans="30:67" x14ac:dyDescent="0.2">
      <c r="AD154" s="27"/>
      <c r="BC154" s="3">
        <f t="shared" si="21"/>
        <v>0</v>
      </c>
      <c r="BD154" s="223" t="b">
        <f t="shared" si="22"/>
        <v>0</v>
      </c>
      <c r="BE154" s="217" t="b">
        <f t="shared" si="23"/>
        <v>0</v>
      </c>
      <c r="BF154" s="26" t="b">
        <f t="shared" si="24"/>
        <v>0</v>
      </c>
      <c r="BG154" s="26" t="b">
        <f t="shared" si="25"/>
        <v>0</v>
      </c>
      <c r="BH154" s="26" t="b">
        <f t="shared" si="26"/>
        <v>0</v>
      </c>
      <c r="BI154" s="26" t="b">
        <f t="shared" si="27"/>
        <v>0</v>
      </c>
      <c r="BM154" s="8"/>
      <c r="BN154" s="8"/>
      <c r="BO154" s="71"/>
    </row>
    <row r="155" spans="30:67" x14ac:dyDescent="0.2">
      <c r="AD155" s="27"/>
      <c r="BC155" s="3">
        <f t="shared" si="21"/>
        <v>0</v>
      </c>
      <c r="BD155" s="223" t="b">
        <f t="shared" si="22"/>
        <v>0</v>
      </c>
      <c r="BE155" s="217" t="b">
        <f t="shared" si="23"/>
        <v>0</v>
      </c>
      <c r="BF155" s="26" t="b">
        <f t="shared" si="24"/>
        <v>0</v>
      </c>
      <c r="BG155" s="26" t="b">
        <f t="shared" si="25"/>
        <v>0</v>
      </c>
      <c r="BH155" s="26" t="b">
        <f t="shared" si="26"/>
        <v>0</v>
      </c>
      <c r="BI155" s="26" t="b">
        <f t="shared" si="27"/>
        <v>0</v>
      </c>
      <c r="BM155" s="8"/>
      <c r="BN155" s="8"/>
      <c r="BO155" s="71"/>
    </row>
    <row r="156" spans="30:67" x14ac:dyDescent="0.2">
      <c r="AD156" s="27"/>
      <c r="BC156" s="3">
        <f t="shared" si="21"/>
        <v>0</v>
      </c>
      <c r="BD156" s="223" t="b">
        <f t="shared" si="22"/>
        <v>0</v>
      </c>
      <c r="BE156" s="217" t="b">
        <f t="shared" si="23"/>
        <v>0</v>
      </c>
      <c r="BF156" s="26" t="b">
        <f t="shared" si="24"/>
        <v>0</v>
      </c>
      <c r="BG156" s="26" t="b">
        <f t="shared" si="25"/>
        <v>0</v>
      </c>
      <c r="BH156" s="26" t="b">
        <f t="shared" si="26"/>
        <v>0</v>
      </c>
      <c r="BI156" s="26" t="b">
        <f t="shared" si="27"/>
        <v>0</v>
      </c>
      <c r="BM156" s="8"/>
      <c r="BN156" s="8"/>
      <c r="BO156" s="71"/>
    </row>
    <row r="157" spans="30:67" x14ac:dyDescent="0.2">
      <c r="AD157" s="27"/>
      <c r="BC157" s="3">
        <f t="shared" si="21"/>
        <v>0</v>
      </c>
      <c r="BD157" s="223" t="b">
        <f t="shared" si="22"/>
        <v>0</v>
      </c>
      <c r="BE157" s="217" t="b">
        <f t="shared" si="23"/>
        <v>0</v>
      </c>
      <c r="BF157" s="26" t="b">
        <f t="shared" si="24"/>
        <v>0</v>
      </c>
      <c r="BG157" s="26" t="b">
        <f t="shared" si="25"/>
        <v>0</v>
      </c>
      <c r="BH157" s="26" t="b">
        <f t="shared" si="26"/>
        <v>0</v>
      </c>
      <c r="BI157" s="26" t="b">
        <f t="shared" si="27"/>
        <v>0</v>
      </c>
      <c r="BM157" s="8"/>
      <c r="BN157" s="8"/>
      <c r="BO157" s="71"/>
    </row>
    <row r="158" spans="30:67" x14ac:dyDescent="0.2">
      <c r="AD158" s="27"/>
      <c r="BC158" s="3">
        <f t="shared" si="21"/>
        <v>0</v>
      </c>
      <c r="BD158" s="223" t="b">
        <f t="shared" si="22"/>
        <v>0</v>
      </c>
      <c r="BE158" s="217" t="b">
        <f t="shared" si="23"/>
        <v>0</v>
      </c>
      <c r="BF158" s="26" t="b">
        <f t="shared" si="24"/>
        <v>0</v>
      </c>
      <c r="BG158" s="26" t="b">
        <f t="shared" si="25"/>
        <v>0</v>
      </c>
      <c r="BH158" s="26" t="b">
        <f t="shared" si="26"/>
        <v>0</v>
      </c>
      <c r="BI158" s="26" t="b">
        <f t="shared" si="27"/>
        <v>0</v>
      </c>
      <c r="BM158" s="8"/>
      <c r="BN158" s="8"/>
      <c r="BO158" s="71"/>
    </row>
    <row r="159" spans="30:67" x14ac:dyDescent="0.2">
      <c r="AD159" s="27"/>
      <c r="BC159" s="3">
        <f t="shared" si="21"/>
        <v>0</v>
      </c>
      <c r="BD159" s="223" t="b">
        <f t="shared" si="22"/>
        <v>0</v>
      </c>
      <c r="BE159" s="217" t="b">
        <f t="shared" si="23"/>
        <v>0</v>
      </c>
      <c r="BF159" s="26" t="b">
        <f t="shared" si="24"/>
        <v>0</v>
      </c>
      <c r="BG159" s="26" t="b">
        <f t="shared" si="25"/>
        <v>0</v>
      </c>
      <c r="BH159" s="26" t="b">
        <f t="shared" si="26"/>
        <v>0</v>
      </c>
      <c r="BI159" s="26" t="b">
        <f t="shared" si="27"/>
        <v>0</v>
      </c>
      <c r="BM159" s="8"/>
      <c r="BN159" s="8"/>
      <c r="BO159" s="71"/>
    </row>
    <row r="160" spans="30:67" x14ac:dyDescent="0.2">
      <c r="AD160" s="27"/>
      <c r="BC160" s="3">
        <f t="shared" si="21"/>
        <v>0</v>
      </c>
      <c r="BD160" s="223" t="b">
        <f t="shared" si="22"/>
        <v>0</v>
      </c>
      <c r="BE160" s="217" t="b">
        <f t="shared" si="23"/>
        <v>0</v>
      </c>
      <c r="BF160" s="26" t="b">
        <f t="shared" si="24"/>
        <v>0</v>
      </c>
      <c r="BG160" s="26" t="b">
        <f t="shared" si="25"/>
        <v>0</v>
      </c>
      <c r="BH160" s="26" t="b">
        <f t="shared" si="26"/>
        <v>0</v>
      </c>
      <c r="BI160" s="26" t="b">
        <f t="shared" si="27"/>
        <v>0</v>
      </c>
      <c r="BM160" s="8"/>
      <c r="BN160" s="8"/>
      <c r="BO160" s="71"/>
    </row>
    <row r="161" spans="30:67" x14ac:dyDescent="0.2">
      <c r="AD161" s="27"/>
      <c r="BC161" s="3">
        <f t="shared" si="21"/>
        <v>0</v>
      </c>
      <c r="BD161" s="223" t="b">
        <f t="shared" si="22"/>
        <v>0</v>
      </c>
      <c r="BE161" s="217" t="b">
        <f t="shared" si="23"/>
        <v>0</v>
      </c>
      <c r="BF161" s="26" t="b">
        <f t="shared" si="24"/>
        <v>0</v>
      </c>
      <c r="BG161" s="26" t="b">
        <f t="shared" si="25"/>
        <v>0</v>
      </c>
      <c r="BH161" s="26" t="b">
        <f t="shared" si="26"/>
        <v>0</v>
      </c>
      <c r="BI161" s="26" t="b">
        <f t="shared" si="27"/>
        <v>0</v>
      </c>
      <c r="BM161" s="8"/>
      <c r="BN161" s="8"/>
      <c r="BO161" s="71"/>
    </row>
    <row r="162" spans="30:67" x14ac:dyDescent="0.2">
      <c r="AD162" s="27"/>
      <c r="BC162" s="3">
        <f t="shared" si="21"/>
        <v>0</v>
      </c>
      <c r="BD162" s="223" t="b">
        <f t="shared" si="22"/>
        <v>0</v>
      </c>
      <c r="BE162" s="217" t="b">
        <f t="shared" si="23"/>
        <v>0</v>
      </c>
      <c r="BF162" s="26" t="b">
        <f t="shared" si="24"/>
        <v>0</v>
      </c>
      <c r="BG162" s="26" t="b">
        <f t="shared" si="25"/>
        <v>0</v>
      </c>
      <c r="BH162" s="26" t="b">
        <f t="shared" si="26"/>
        <v>0</v>
      </c>
      <c r="BI162" s="26" t="b">
        <f t="shared" si="27"/>
        <v>0</v>
      </c>
      <c r="BM162" s="8"/>
      <c r="BN162" s="8"/>
      <c r="BO162" s="71"/>
    </row>
    <row r="163" spans="30:67" x14ac:dyDescent="0.2">
      <c r="AD163" s="27"/>
      <c r="BC163" s="3">
        <f t="shared" si="21"/>
        <v>0</v>
      </c>
      <c r="BD163" s="223" t="b">
        <f t="shared" si="22"/>
        <v>0</v>
      </c>
      <c r="BE163" s="217" t="b">
        <f t="shared" si="23"/>
        <v>0</v>
      </c>
      <c r="BF163" s="26" t="b">
        <f t="shared" si="24"/>
        <v>0</v>
      </c>
      <c r="BG163" s="26" t="b">
        <f t="shared" si="25"/>
        <v>0</v>
      </c>
      <c r="BH163" s="26" t="b">
        <f t="shared" si="26"/>
        <v>0</v>
      </c>
      <c r="BI163" s="26" t="b">
        <f t="shared" si="27"/>
        <v>0</v>
      </c>
      <c r="BM163" s="8"/>
      <c r="BN163" s="8"/>
      <c r="BO163" s="71"/>
    </row>
    <row r="164" spans="30:67" x14ac:dyDescent="0.2">
      <c r="AD164" s="27"/>
      <c r="BC164" s="3">
        <f t="shared" si="21"/>
        <v>0</v>
      </c>
      <c r="BD164" s="223" t="b">
        <f t="shared" si="22"/>
        <v>0</v>
      </c>
      <c r="BE164" s="217" t="b">
        <f t="shared" si="23"/>
        <v>0</v>
      </c>
      <c r="BF164" s="26" t="b">
        <f t="shared" si="24"/>
        <v>0</v>
      </c>
      <c r="BG164" s="26" t="b">
        <f t="shared" si="25"/>
        <v>0</v>
      </c>
      <c r="BH164" s="26" t="b">
        <f t="shared" si="26"/>
        <v>0</v>
      </c>
      <c r="BI164" s="26" t="b">
        <f t="shared" si="27"/>
        <v>0</v>
      </c>
      <c r="BM164" s="8"/>
      <c r="BN164" s="8"/>
      <c r="BO164" s="71"/>
    </row>
    <row r="165" spans="30:67" x14ac:dyDescent="0.2">
      <c r="AD165" s="27"/>
      <c r="BC165" s="3">
        <f t="shared" si="21"/>
        <v>0</v>
      </c>
      <c r="BD165" s="223" t="b">
        <f t="shared" si="22"/>
        <v>0</v>
      </c>
      <c r="BE165" s="217" t="b">
        <f t="shared" si="23"/>
        <v>0</v>
      </c>
      <c r="BF165" s="26" t="b">
        <f t="shared" si="24"/>
        <v>0</v>
      </c>
      <c r="BG165" s="26" t="b">
        <f t="shared" si="25"/>
        <v>0</v>
      </c>
      <c r="BH165" s="26" t="b">
        <f t="shared" si="26"/>
        <v>0</v>
      </c>
      <c r="BI165" s="26" t="b">
        <f t="shared" si="27"/>
        <v>0</v>
      </c>
      <c r="BM165" s="8"/>
      <c r="BN165" s="8"/>
      <c r="BO165" s="71"/>
    </row>
    <row r="166" spans="30:67" x14ac:dyDescent="0.2">
      <c r="AD166" s="27"/>
      <c r="BC166" s="3">
        <f t="shared" si="21"/>
        <v>0</v>
      </c>
      <c r="BD166" s="223" t="b">
        <f t="shared" si="22"/>
        <v>0</v>
      </c>
      <c r="BE166" s="217" t="b">
        <f t="shared" si="23"/>
        <v>0</v>
      </c>
      <c r="BF166" s="26" t="b">
        <f t="shared" si="24"/>
        <v>0</v>
      </c>
      <c r="BG166" s="26" t="b">
        <f t="shared" si="25"/>
        <v>0</v>
      </c>
      <c r="BH166" s="26" t="b">
        <f t="shared" si="26"/>
        <v>0</v>
      </c>
      <c r="BI166" s="26" t="b">
        <f t="shared" si="27"/>
        <v>0</v>
      </c>
      <c r="BM166" s="8"/>
      <c r="BN166" s="8"/>
      <c r="BO166" s="71"/>
    </row>
    <row r="167" spans="30:67" x14ac:dyDescent="0.2">
      <c r="AD167" s="27"/>
      <c r="BC167" s="3">
        <f t="shared" si="21"/>
        <v>0</v>
      </c>
      <c r="BD167" s="223" t="b">
        <f t="shared" si="22"/>
        <v>0</v>
      </c>
      <c r="BE167" s="217" t="b">
        <f t="shared" si="23"/>
        <v>0</v>
      </c>
      <c r="BF167" s="26" t="b">
        <f t="shared" si="24"/>
        <v>0</v>
      </c>
      <c r="BG167" s="26" t="b">
        <f t="shared" si="25"/>
        <v>0</v>
      </c>
      <c r="BH167" s="26" t="b">
        <f t="shared" si="26"/>
        <v>0</v>
      </c>
      <c r="BI167" s="26" t="b">
        <f t="shared" si="27"/>
        <v>0</v>
      </c>
      <c r="BM167" s="8"/>
      <c r="BN167" s="8"/>
      <c r="BO167" s="71"/>
    </row>
    <row r="168" spans="30:67" x14ac:dyDescent="0.2">
      <c r="AD168" s="27"/>
      <c r="BC168" s="3">
        <f t="shared" si="21"/>
        <v>0</v>
      </c>
      <c r="BD168" s="223" t="b">
        <f t="shared" si="22"/>
        <v>0</v>
      </c>
      <c r="BE168" s="217" t="b">
        <f t="shared" si="23"/>
        <v>0</v>
      </c>
      <c r="BF168" s="26" t="b">
        <f t="shared" si="24"/>
        <v>0</v>
      </c>
      <c r="BG168" s="26" t="b">
        <f t="shared" si="25"/>
        <v>0</v>
      </c>
      <c r="BH168" s="26" t="b">
        <f t="shared" si="26"/>
        <v>0</v>
      </c>
      <c r="BI168" s="26" t="b">
        <f t="shared" si="27"/>
        <v>0</v>
      </c>
      <c r="BM168" s="8"/>
      <c r="BN168" s="8"/>
      <c r="BO168" s="71"/>
    </row>
    <row r="169" spans="30:67" x14ac:dyDescent="0.2">
      <c r="AD169" s="27"/>
      <c r="BC169" s="3">
        <f t="shared" si="21"/>
        <v>0</v>
      </c>
      <c r="BD169" s="223" t="b">
        <f t="shared" si="22"/>
        <v>0</v>
      </c>
      <c r="BE169" s="217" t="b">
        <f t="shared" si="23"/>
        <v>0</v>
      </c>
      <c r="BF169" s="26" t="b">
        <f t="shared" si="24"/>
        <v>0</v>
      </c>
      <c r="BG169" s="26" t="b">
        <f t="shared" si="25"/>
        <v>0</v>
      </c>
      <c r="BH169" s="26" t="b">
        <f t="shared" si="26"/>
        <v>0</v>
      </c>
      <c r="BI169" s="26" t="b">
        <f t="shared" si="27"/>
        <v>0</v>
      </c>
      <c r="BM169" s="8"/>
      <c r="BN169" s="8"/>
      <c r="BO169" s="71"/>
    </row>
    <row r="170" spans="30:67" x14ac:dyDescent="0.2">
      <c r="AD170" s="27"/>
      <c r="BC170" s="3">
        <f t="shared" si="21"/>
        <v>0</v>
      </c>
      <c r="BD170" s="223" t="b">
        <f t="shared" si="22"/>
        <v>0</v>
      </c>
      <c r="BE170" s="217" t="b">
        <f t="shared" si="23"/>
        <v>0</v>
      </c>
      <c r="BF170" s="26" t="b">
        <f t="shared" si="24"/>
        <v>0</v>
      </c>
      <c r="BG170" s="26" t="b">
        <f t="shared" si="25"/>
        <v>0</v>
      </c>
      <c r="BH170" s="26" t="b">
        <f t="shared" si="26"/>
        <v>0</v>
      </c>
      <c r="BI170" s="26" t="b">
        <f t="shared" si="27"/>
        <v>0</v>
      </c>
      <c r="BM170" s="8"/>
      <c r="BN170" s="8"/>
      <c r="BO170" s="71"/>
    </row>
    <row r="171" spans="30:67" x14ac:dyDescent="0.2">
      <c r="AD171" s="27"/>
      <c r="BC171" s="3">
        <f t="shared" si="21"/>
        <v>0</v>
      </c>
      <c r="BD171" s="223" t="b">
        <f t="shared" si="22"/>
        <v>0</v>
      </c>
      <c r="BE171" s="217" t="b">
        <f t="shared" si="23"/>
        <v>0</v>
      </c>
      <c r="BF171" s="26" t="b">
        <f t="shared" si="24"/>
        <v>0</v>
      </c>
      <c r="BG171" s="26" t="b">
        <f t="shared" si="25"/>
        <v>0</v>
      </c>
      <c r="BH171" s="26" t="b">
        <f t="shared" si="26"/>
        <v>0</v>
      </c>
      <c r="BI171" s="26" t="b">
        <f t="shared" si="27"/>
        <v>0</v>
      </c>
      <c r="BM171" s="8"/>
      <c r="BN171" s="8"/>
      <c r="BO171" s="71"/>
    </row>
    <row r="172" spans="30:67" x14ac:dyDescent="0.2">
      <c r="AD172" s="27"/>
      <c r="BC172" s="3">
        <f t="shared" si="21"/>
        <v>0</v>
      </c>
      <c r="BD172" s="223" t="b">
        <f t="shared" si="22"/>
        <v>0</v>
      </c>
      <c r="BE172" s="217" t="b">
        <f t="shared" si="23"/>
        <v>0</v>
      </c>
      <c r="BF172" s="26" t="b">
        <f t="shared" si="24"/>
        <v>0</v>
      </c>
      <c r="BG172" s="26" t="b">
        <f t="shared" si="25"/>
        <v>0</v>
      </c>
      <c r="BH172" s="26" t="b">
        <f t="shared" si="26"/>
        <v>0</v>
      </c>
      <c r="BI172" s="26" t="b">
        <f t="shared" si="27"/>
        <v>0</v>
      </c>
      <c r="BM172" s="8"/>
      <c r="BN172" s="8"/>
      <c r="BO172" s="71"/>
    </row>
    <row r="173" spans="30:67" x14ac:dyDescent="0.2">
      <c r="AD173" s="27"/>
      <c r="BC173" s="3">
        <f t="shared" si="21"/>
        <v>0</v>
      </c>
      <c r="BD173" s="223" t="b">
        <f t="shared" si="22"/>
        <v>0</v>
      </c>
      <c r="BE173" s="217" t="b">
        <f t="shared" si="23"/>
        <v>0</v>
      </c>
      <c r="BF173" s="26" t="b">
        <f t="shared" si="24"/>
        <v>0</v>
      </c>
      <c r="BG173" s="26" t="b">
        <f t="shared" si="25"/>
        <v>0</v>
      </c>
      <c r="BH173" s="26" t="b">
        <f t="shared" si="26"/>
        <v>0</v>
      </c>
      <c r="BI173" s="26" t="b">
        <f t="shared" si="27"/>
        <v>0</v>
      </c>
      <c r="BM173" s="8"/>
      <c r="BN173" s="8"/>
      <c r="BO173" s="71"/>
    </row>
    <row r="174" spans="30:67" x14ac:dyDescent="0.2">
      <c r="AD174" s="27"/>
      <c r="BC174" s="3">
        <f t="shared" si="21"/>
        <v>0</v>
      </c>
      <c r="BD174" s="223" t="b">
        <f t="shared" si="22"/>
        <v>0</v>
      </c>
      <c r="BE174" s="217" t="b">
        <f t="shared" si="23"/>
        <v>0</v>
      </c>
      <c r="BF174" s="26" t="b">
        <f t="shared" si="24"/>
        <v>0</v>
      </c>
      <c r="BG174" s="26" t="b">
        <f t="shared" si="25"/>
        <v>0</v>
      </c>
      <c r="BH174" s="26" t="b">
        <f t="shared" si="26"/>
        <v>0</v>
      </c>
      <c r="BI174" s="26" t="b">
        <f t="shared" si="27"/>
        <v>0</v>
      </c>
      <c r="BM174" s="8"/>
      <c r="BN174" s="8"/>
      <c r="BO174" s="71"/>
    </row>
    <row r="175" spans="30:67" x14ac:dyDescent="0.2">
      <c r="AD175" s="27"/>
      <c r="BC175" s="3">
        <f t="shared" si="21"/>
        <v>0</v>
      </c>
      <c r="BD175" s="223" t="b">
        <f t="shared" si="22"/>
        <v>0</v>
      </c>
      <c r="BE175" s="217" t="b">
        <f t="shared" si="23"/>
        <v>0</v>
      </c>
      <c r="BF175" s="26" t="b">
        <f t="shared" si="24"/>
        <v>0</v>
      </c>
      <c r="BG175" s="26" t="b">
        <f t="shared" si="25"/>
        <v>0</v>
      </c>
      <c r="BH175" s="26" t="b">
        <f t="shared" si="26"/>
        <v>0</v>
      </c>
      <c r="BI175" s="26" t="b">
        <f t="shared" si="27"/>
        <v>0</v>
      </c>
      <c r="BM175" s="8"/>
      <c r="BN175" s="8"/>
      <c r="BO175" s="71"/>
    </row>
    <row r="176" spans="30:67" x14ac:dyDescent="0.2">
      <c r="AD176" s="27"/>
      <c r="BC176" s="3">
        <f t="shared" si="21"/>
        <v>0</v>
      </c>
      <c r="BD176" s="223" t="b">
        <f t="shared" si="22"/>
        <v>0</v>
      </c>
      <c r="BE176" s="217" t="b">
        <f t="shared" si="23"/>
        <v>0</v>
      </c>
      <c r="BF176" s="26" t="b">
        <f t="shared" si="24"/>
        <v>0</v>
      </c>
      <c r="BG176" s="26" t="b">
        <f t="shared" si="25"/>
        <v>0</v>
      </c>
      <c r="BH176" s="26" t="b">
        <f t="shared" si="26"/>
        <v>0</v>
      </c>
      <c r="BI176" s="26" t="b">
        <f t="shared" si="27"/>
        <v>0</v>
      </c>
      <c r="BM176" s="8"/>
      <c r="BN176" s="8"/>
      <c r="BO176" s="71"/>
    </row>
    <row r="177" spans="30:67" x14ac:dyDescent="0.2">
      <c r="AD177" s="27"/>
      <c r="BC177" s="3">
        <f t="shared" si="21"/>
        <v>0</v>
      </c>
      <c r="BD177" s="223" t="b">
        <f t="shared" si="22"/>
        <v>0</v>
      </c>
      <c r="BE177" s="217" t="b">
        <f t="shared" si="23"/>
        <v>0</v>
      </c>
      <c r="BF177" s="26" t="b">
        <f t="shared" si="24"/>
        <v>0</v>
      </c>
      <c r="BG177" s="26" t="b">
        <f t="shared" si="25"/>
        <v>0</v>
      </c>
      <c r="BH177" s="26" t="b">
        <f t="shared" si="26"/>
        <v>0</v>
      </c>
      <c r="BI177" s="26" t="b">
        <f t="shared" si="27"/>
        <v>0</v>
      </c>
      <c r="BM177" s="8"/>
      <c r="BN177" s="8"/>
      <c r="BO177" s="71"/>
    </row>
    <row r="178" spans="30:67" x14ac:dyDescent="0.2">
      <c r="AD178" s="27"/>
      <c r="BC178" s="3">
        <f t="shared" si="21"/>
        <v>0</v>
      </c>
      <c r="BD178" s="223" t="b">
        <f t="shared" si="22"/>
        <v>0</v>
      </c>
      <c r="BE178" s="217" t="b">
        <f t="shared" si="23"/>
        <v>0</v>
      </c>
      <c r="BF178" s="26" t="b">
        <f t="shared" si="24"/>
        <v>0</v>
      </c>
      <c r="BG178" s="26" t="b">
        <f t="shared" si="25"/>
        <v>0</v>
      </c>
      <c r="BH178" s="26" t="b">
        <f t="shared" si="26"/>
        <v>0</v>
      </c>
      <c r="BI178" s="26" t="b">
        <f t="shared" si="27"/>
        <v>0</v>
      </c>
      <c r="BM178" s="8"/>
      <c r="BN178" s="8"/>
      <c r="BO178" s="71"/>
    </row>
    <row r="179" spans="30:67" x14ac:dyDescent="0.2">
      <c r="AD179" s="27"/>
      <c r="BC179" s="3">
        <f t="shared" si="21"/>
        <v>0</v>
      </c>
      <c r="BD179" s="223" t="b">
        <f t="shared" si="22"/>
        <v>0</v>
      </c>
      <c r="BE179" s="217" t="b">
        <f t="shared" si="23"/>
        <v>0</v>
      </c>
      <c r="BF179" s="26" t="b">
        <f t="shared" si="24"/>
        <v>0</v>
      </c>
      <c r="BG179" s="26" t="b">
        <f t="shared" si="25"/>
        <v>0</v>
      </c>
      <c r="BH179" s="26" t="b">
        <f t="shared" si="26"/>
        <v>0</v>
      </c>
      <c r="BI179" s="26" t="b">
        <f t="shared" si="27"/>
        <v>0</v>
      </c>
      <c r="BM179" s="8"/>
      <c r="BN179" s="8"/>
      <c r="BO179" s="71"/>
    </row>
    <row r="180" spans="30:67" x14ac:dyDescent="0.2">
      <c r="AD180" s="27"/>
      <c r="BC180" s="3">
        <f t="shared" si="21"/>
        <v>0</v>
      </c>
      <c r="BD180" s="223" t="b">
        <f t="shared" si="22"/>
        <v>0</v>
      </c>
      <c r="BE180" s="217" t="b">
        <f t="shared" si="23"/>
        <v>0</v>
      </c>
      <c r="BF180" s="26" t="b">
        <f t="shared" si="24"/>
        <v>0</v>
      </c>
      <c r="BG180" s="26" t="b">
        <f t="shared" si="25"/>
        <v>0</v>
      </c>
      <c r="BH180" s="26" t="b">
        <f t="shared" si="26"/>
        <v>0</v>
      </c>
      <c r="BI180" s="26" t="b">
        <f t="shared" si="27"/>
        <v>0</v>
      </c>
      <c r="BM180" s="8"/>
      <c r="BN180" s="8"/>
      <c r="BO180" s="71"/>
    </row>
    <row r="181" spans="30:67" x14ac:dyDescent="0.2">
      <c r="AD181" s="27"/>
      <c r="BC181" s="3">
        <f t="shared" si="21"/>
        <v>0</v>
      </c>
      <c r="BD181" s="223" t="b">
        <f t="shared" si="22"/>
        <v>0</v>
      </c>
      <c r="BE181" s="217" t="b">
        <f t="shared" si="23"/>
        <v>0</v>
      </c>
      <c r="BF181" s="26" t="b">
        <f t="shared" si="24"/>
        <v>0</v>
      </c>
      <c r="BG181" s="26" t="b">
        <f t="shared" si="25"/>
        <v>0</v>
      </c>
      <c r="BH181" s="26" t="b">
        <f t="shared" si="26"/>
        <v>0</v>
      </c>
      <c r="BI181" s="26" t="b">
        <f t="shared" si="27"/>
        <v>0</v>
      </c>
      <c r="BM181" s="8"/>
      <c r="BN181" s="8"/>
      <c r="BO181" s="71"/>
    </row>
    <row r="182" spans="30:67" x14ac:dyDescent="0.2">
      <c r="AD182" s="27"/>
      <c r="BC182" s="3">
        <f t="shared" si="21"/>
        <v>0</v>
      </c>
      <c r="BD182" s="223" t="b">
        <f t="shared" si="22"/>
        <v>0</v>
      </c>
      <c r="BE182" s="217" t="b">
        <f t="shared" si="23"/>
        <v>0</v>
      </c>
      <c r="BF182" s="26" t="b">
        <f t="shared" si="24"/>
        <v>0</v>
      </c>
      <c r="BG182" s="26" t="b">
        <f t="shared" si="25"/>
        <v>0</v>
      </c>
      <c r="BH182" s="26" t="b">
        <f t="shared" si="26"/>
        <v>0</v>
      </c>
      <c r="BI182" s="26" t="b">
        <f t="shared" si="27"/>
        <v>0</v>
      </c>
      <c r="BM182" s="8"/>
      <c r="BN182" s="8"/>
      <c r="BO182" s="71"/>
    </row>
    <row r="183" spans="30:67" x14ac:dyDescent="0.2">
      <c r="AD183" s="27"/>
      <c r="BC183" s="3">
        <f t="shared" si="21"/>
        <v>0</v>
      </c>
      <c r="BD183" s="223" t="b">
        <f t="shared" si="22"/>
        <v>0</v>
      </c>
      <c r="BE183" s="217" t="b">
        <f t="shared" si="23"/>
        <v>0</v>
      </c>
      <c r="BF183" s="26" t="b">
        <f t="shared" si="24"/>
        <v>0</v>
      </c>
      <c r="BG183" s="26" t="b">
        <f t="shared" si="25"/>
        <v>0</v>
      </c>
      <c r="BH183" s="26" t="b">
        <f t="shared" si="26"/>
        <v>0</v>
      </c>
      <c r="BI183" s="26" t="b">
        <f t="shared" si="27"/>
        <v>0</v>
      </c>
      <c r="BM183" s="8"/>
      <c r="BN183" s="8"/>
      <c r="BO183" s="71"/>
    </row>
    <row r="184" spans="30:67" x14ac:dyDescent="0.2">
      <c r="AD184" s="27"/>
      <c r="BC184" s="3">
        <f t="shared" si="21"/>
        <v>0</v>
      </c>
      <c r="BD184" s="223" t="b">
        <f t="shared" si="22"/>
        <v>0</v>
      </c>
      <c r="BE184" s="217" t="b">
        <f t="shared" si="23"/>
        <v>0</v>
      </c>
      <c r="BF184" s="26" t="b">
        <f t="shared" si="24"/>
        <v>0</v>
      </c>
      <c r="BG184" s="26" t="b">
        <f t="shared" si="25"/>
        <v>0</v>
      </c>
      <c r="BH184" s="26" t="b">
        <f t="shared" si="26"/>
        <v>0</v>
      </c>
      <c r="BI184" s="26" t="b">
        <f t="shared" si="27"/>
        <v>0</v>
      </c>
      <c r="BM184" s="8"/>
      <c r="BN184" s="8"/>
      <c r="BO184" s="71"/>
    </row>
    <row r="185" spans="30:67" x14ac:dyDescent="0.2">
      <c r="AD185" s="27"/>
      <c r="BC185" s="3">
        <f t="shared" si="21"/>
        <v>0</v>
      </c>
      <c r="BD185" s="223" t="b">
        <f t="shared" si="22"/>
        <v>0</v>
      </c>
      <c r="BE185" s="217" t="b">
        <f t="shared" si="23"/>
        <v>0</v>
      </c>
      <c r="BF185" s="26" t="b">
        <f t="shared" si="24"/>
        <v>0</v>
      </c>
      <c r="BG185" s="26" t="b">
        <f t="shared" si="25"/>
        <v>0</v>
      </c>
      <c r="BH185" s="26" t="b">
        <f t="shared" si="26"/>
        <v>0</v>
      </c>
      <c r="BI185" s="26" t="b">
        <f t="shared" si="27"/>
        <v>0</v>
      </c>
      <c r="BM185" s="8"/>
      <c r="BN185" s="8"/>
      <c r="BO185" s="71"/>
    </row>
    <row r="186" spans="30:67" x14ac:dyDescent="0.2">
      <c r="AD186" s="27"/>
      <c r="BC186" s="3">
        <f t="shared" si="21"/>
        <v>0</v>
      </c>
      <c r="BD186" s="223" t="b">
        <f t="shared" si="22"/>
        <v>0</v>
      </c>
      <c r="BE186" s="217" t="b">
        <f t="shared" si="23"/>
        <v>0</v>
      </c>
      <c r="BF186" s="26" t="b">
        <f t="shared" si="24"/>
        <v>0</v>
      </c>
      <c r="BG186" s="26" t="b">
        <f t="shared" si="25"/>
        <v>0</v>
      </c>
      <c r="BH186" s="26" t="b">
        <f t="shared" si="26"/>
        <v>0</v>
      </c>
      <c r="BI186" s="26" t="b">
        <f t="shared" si="27"/>
        <v>0</v>
      </c>
      <c r="BM186" s="8"/>
      <c r="BN186" s="8"/>
      <c r="BO186" s="71"/>
    </row>
    <row r="187" spans="30:67" x14ac:dyDescent="0.2">
      <c r="AD187" s="27"/>
      <c r="BC187" s="3">
        <f t="shared" si="21"/>
        <v>0</v>
      </c>
      <c r="BD187" s="223" t="b">
        <f t="shared" si="22"/>
        <v>0</v>
      </c>
      <c r="BE187" s="217" t="b">
        <f t="shared" si="23"/>
        <v>0</v>
      </c>
      <c r="BF187" s="26" t="b">
        <f t="shared" si="24"/>
        <v>0</v>
      </c>
      <c r="BG187" s="26" t="b">
        <f t="shared" si="25"/>
        <v>0</v>
      </c>
      <c r="BH187" s="26" t="b">
        <f t="shared" si="26"/>
        <v>0</v>
      </c>
      <c r="BI187" s="26" t="b">
        <f t="shared" si="27"/>
        <v>0</v>
      </c>
      <c r="BM187" s="8"/>
      <c r="BN187" s="8"/>
      <c r="BO187" s="71"/>
    </row>
    <row r="188" spans="30:67" x14ac:dyDescent="0.2">
      <c r="AD188" s="27"/>
      <c r="BC188" s="3">
        <f t="shared" si="21"/>
        <v>0</v>
      </c>
      <c r="BD188" s="223" t="b">
        <f t="shared" si="22"/>
        <v>0</v>
      </c>
      <c r="BE188" s="217" t="b">
        <f t="shared" si="23"/>
        <v>0</v>
      </c>
      <c r="BF188" s="26" t="b">
        <f t="shared" si="24"/>
        <v>0</v>
      </c>
      <c r="BG188" s="26" t="b">
        <f t="shared" si="25"/>
        <v>0</v>
      </c>
      <c r="BH188" s="26" t="b">
        <f t="shared" si="26"/>
        <v>0</v>
      </c>
      <c r="BI188" s="26" t="b">
        <f t="shared" si="27"/>
        <v>0</v>
      </c>
      <c r="BM188" s="8"/>
      <c r="BN188" s="8"/>
      <c r="BO188" s="71"/>
    </row>
    <row r="189" spans="30:67" x14ac:dyDescent="0.2">
      <c r="AD189" s="27"/>
      <c r="BC189" s="3">
        <f t="shared" si="21"/>
        <v>0</v>
      </c>
      <c r="BD189" s="223" t="b">
        <f t="shared" si="22"/>
        <v>0</v>
      </c>
      <c r="BE189" s="217" t="b">
        <f t="shared" si="23"/>
        <v>0</v>
      </c>
      <c r="BF189" s="26" t="b">
        <f t="shared" si="24"/>
        <v>0</v>
      </c>
      <c r="BG189" s="26" t="b">
        <f t="shared" si="25"/>
        <v>0</v>
      </c>
      <c r="BH189" s="26" t="b">
        <f t="shared" si="26"/>
        <v>0</v>
      </c>
      <c r="BI189" s="26" t="b">
        <f t="shared" si="27"/>
        <v>0</v>
      </c>
      <c r="BM189" s="8"/>
      <c r="BN189" s="8"/>
      <c r="BO189" s="71"/>
    </row>
    <row r="190" spans="30:67" x14ac:dyDescent="0.2">
      <c r="AD190" s="27"/>
      <c r="BC190" s="3">
        <f t="shared" si="21"/>
        <v>0</v>
      </c>
      <c r="BD190" s="223" t="b">
        <f t="shared" si="22"/>
        <v>0</v>
      </c>
      <c r="BE190" s="217" t="b">
        <f t="shared" si="23"/>
        <v>0</v>
      </c>
      <c r="BF190" s="26" t="b">
        <f t="shared" si="24"/>
        <v>0</v>
      </c>
      <c r="BG190" s="26" t="b">
        <f t="shared" si="25"/>
        <v>0</v>
      </c>
      <c r="BH190" s="26" t="b">
        <f t="shared" si="26"/>
        <v>0</v>
      </c>
      <c r="BI190" s="26" t="b">
        <f t="shared" si="27"/>
        <v>0</v>
      </c>
      <c r="BM190" s="8"/>
      <c r="BN190" s="8"/>
      <c r="BO190" s="71"/>
    </row>
    <row r="191" spans="30:67" x14ac:dyDescent="0.2">
      <c r="AD191" s="27"/>
      <c r="BC191" s="3">
        <f t="shared" si="21"/>
        <v>0</v>
      </c>
      <c r="BD191" s="223" t="b">
        <f t="shared" si="22"/>
        <v>0</v>
      </c>
      <c r="BE191" s="217" t="b">
        <f t="shared" si="23"/>
        <v>0</v>
      </c>
      <c r="BF191" s="26" t="b">
        <f t="shared" si="24"/>
        <v>0</v>
      </c>
      <c r="BG191" s="26" t="b">
        <f t="shared" si="25"/>
        <v>0</v>
      </c>
      <c r="BH191" s="26" t="b">
        <f t="shared" si="26"/>
        <v>0</v>
      </c>
      <c r="BI191" s="26" t="b">
        <f t="shared" si="27"/>
        <v>0</v>
      </c>
      <c r="BM191" s="8"/>
      <c r="BN191" s="8"/>
      <c r="BO191" s="71"/>
    </row>
    <row r="192" spans="30:67" x14ac:dyDescent="0.2">
      <c r="AD192" s="27"/>
      <c r="BC192" s="3">
        <f t="shared" si="21"/>
        <v>0</v>
      </c>
      <c r="BD192" s="223" t="b">
        <f t="shared" si="22"/>
        <v>0</v>
      </c>
      <c r="BE192" s="217" t="b">
        <f t="shared" si="23"/>
        <v>0</v>
      </c>
      <c r="BF192" s="26" t="b">
        <f t="shared" si="24"/>
        <v>0</v>
      </c>
      <c r="BG192" s="26" t="b">
        <f t="shared" si="25"/>
        <v>0</v>
      </c>
      <c r="BH192" s="26" t="b">
        <f t="shared" si="26"/>
        <v>0</v>
      </c>
      <c r="BI192" s="26" t="b">
        <f t="shared" si="27"/>
        <v>0</v>
      </c>
      <c r="BM192" s="8"/>
      <c r="BN192" s="8"/>
      <c r="BO192" s="71"/>
    </row>
    <row r="193" spans="30:67" x14ac:dyDescent="0.2">
      <c r="AD193" s="27"/>
      <c r="BC193" s="3">
        <f t="shared" si="21"/>
        <v>0</v>
      </c>
      <c r="BD193" s="223" t="b">
        <f t="shared" si="22"/>
        <v>0</v>
      </c>
      <c r="BE193" s="217" t="b">
        <f t="shared" si="23"/>
        <v>0</v>
      </c>
      <c r="BF193" s="26" t="b">
        <f t="shared" si="24"/>
        <v>0</v>
      </c>
      <c r="BG193" s="26" t="b">
        <f t="shared" si="25"/>
        <v>0</v>
      </c>
      <c r="BH193" s="26" t="b">
        <f t="shared" si="26"/>
        <v>0</v>
      </c>
      <c r="BI193" s="26" t="b">
        <f t="shared" si="27"/>
        <v>0</v>
      </c>
      <c r="BM193" s="8"/>
      <c r="BN193" s="8"/>
      <c r="BO193" s="71"/>
    </row>
    <row r="194" spans="30:67" x14ac:dyDescent="0.2">
      <c r="AD194" s="27"/>
      <c r="BC194" s="3">
        <f t="shared" ref="BC194:BC257" si="28">$C190</f>
        <v>0</v>
      </c>
      <c r="BD194" s="223" t="b">
        <f t="shared" si="22"/>
        <v>0</v>
      </c>
      <c r="BE194" s="217" t="b">
        <f t="shared" si="23"/>
        <v>0</v>
      </c>
      <c r="BF194" s="26" t="b">
        <f t="shared" si="24"/>
        <v>0</v>
      </c>
      <c r="BG194" s="26" t="b">
        <f t="shared" si="25"/>
        <v>0</v>
      </c>
      <c r="BH194" s="26" t="b">
        <f t="shared" si="26"/>
        <v>0</v>
      </c>
      <c r="BI194" s="26" t="b">
        <f t="shared" si="27"/>
        <v>0</v>
      </c>
      <c r="BM194" s="8"/>
      <c r="BN194" s="8"/>
      <c r="BO194" s="71"/>
    </row>
    <row r="195" spans="30:67" x14ac:dyDescent="0.2">
      <c r="AD195" s="27"/>
      <c r="BC195" s="3">
        <f t="shared" si="28"/>
        <v>0</v>
      </c>
      <c r="BD195" s="223" t="b">
        <f t="shared" ref="BD195:BD258" si="29">IF($T191="LA","MLAC1",IF($T191="SS","MSSC1",IF($T191="SCI","MSCIC1",IF($T191="IM7","MM7C1",IF($T191="SP","MSPAC1",IF($T191="SPM","RM1B",IF($T191="SLA","RLA1B",IF($T191="ASC","ASC1BT1"))))))))</f>
        <v>0</v>
      </c>
      <c r="BE195" s="217" t="b">
        <f t="shared" ref="BE195:BE258" si="30">IF($U191="LA","MLAC2",IF($U191="SS","MSSC2",IF($U191="SCI","MSCIC2",IF($U191="im7","MM7C2",IF($U191="SP","MSPAC2",IF($U191="SPM","RM2B",IF($U191="SPLA","RLA2B",IF($U191="ASC","ASC2BT1",IF($U191="ELL","ELL2B")))))))))</f>
        <v>0</v>
      </c>
      <c r="BF195" s="26" t="b">
        <f t="shared" ref="BF195:BF258" si="31">IF($V191="LA","MLAC3",IF($V191="SS","MSSC3",IF($V191="SCI","MSCIC3",IF($V191="im8","MM8C3",IF($V191="SP","MSPC3",IF($V191="SPM","RM1G",IF($V191="SLA","RLA1G",IF($V191="ASC","ASC1GT1"))))))))</f>
        <v>0</v>
      </c>
      <c r="BG195" s="26" t="b">
        <f t="shared" ref="BG195:BG258" si="32">IF($W191="LA","MLAC4",IF($W191="SS","MSSC4",IF($W191="SCI","MSCIC4",IF($W191="im8","MM8C4",IF($W191="SP","MSPC4",IF($W191="SPM","RM2G",IF($W191="SPLA","RLA2G",IF($W191="ASC","ASC2GT1",IF($W191="MOT","OTM72G")))))))))</f>
        <v>0</v>
      </c>
      <c r="BH195" s="26" t="b">
        <f t="shared" ref="BH195:BH258" si="33">IF($X191="LA","MLAC5",IF($X191="SS","MSSC5",IF($X191="SCI","MSCIC5",IF($X191="im7","MM7C5",IF($X191="SP","MSPC5",IF($X191="ELL","ELL5G",IF($X191="SPLA","RLA5G",IF($X191="ASC","ASC5B"))))))))</f>
        <v>0</v>
      </c>
      <c r="BI195" s="26" t="b">
        <f t="shared" ref="BI195:BI258" si="34">IF($Y191="WB","MHRWB",IF($Y191="JG","MHRJG",IF($Y191="AV","MHRAV",IF($Y191="KP","MHRKP",IF($Y191="TH","MHRTH")))))</f>
        <v>0</v>
      </c>
      <c r="BN195" s="8"/>
      <c r="BO195" s="71"/>
    </row>
    <row r="196" spans="30:67" x14ac:dyDescent="0.2">
      <c r="AD196" s="27"/>
      <c r="BC196" s="3">
        <f t="shared" si="28"/>
        <v>0</v>
      </c>
      <c r="BD196" s="223" t="b">
        <f t="shared" si="29"/>
        <v>0</v>
      </c>
      <c r="BE196" s="217" t="b">
        <f t="shared" si="30"/>
        <v>0</v>
      </c>
      <c r="BF196" s="26" t="b">
        <f t="shared" si="31"/>
        <v>0</v>
      </c>
      <c r="BG196" s="26" t="b">
        <f t="shared" si="32"/>
        <v>0</v>
      </c>
      <c r="BH196" s="26" t="b">
        <f t="shared" si="33"/>
        <v>0</v>
      </c>
      <c r="BI196" s="26" t="b">
        <f t="shared" si="34"/>
        <v>0</v>
      </c>
    </row>
    <row r="197" spans="30:67" x14ac:dyDescent="0.2">
      <c r="AD197" s="27"/>
      <c r="BC197" s="3">
        <f t="shared" si="28"/>
        <v>0</v>
      </c>
      <c r="BD197" s="223" t="b">
        <f t="shared" si="29"/>
        <v>0</v>
      </c>
      <c r="BE197" s="217" t="b">
        <f t="shared" si="30"/>
        <v>0</v>
      </c>
      <c r="BF197" s="26" t="b">
        <f t="shared" si="31"/>
        <v>0</v>
      </c>
      <c r="BG197" s="26" t="b">
        <f t="shared" si="32"/>
        <v>0</v>
      </c>
      <c r="BH197" s="26" t="b">
        <f t="shared" si="33"/>
        <v>0</v>
      </c>
      <c r="BI197" s="26" t="b">
        <f t="shared" si="34"/>
        <v>0</v>
      </c>
    </row>
    <row r="198" spans="30:67" x14ac:dyDescent="0.2">
      <c r="AD198" s="27"/>
      <c r="BC198" s="3">
        <f t="shared" si="28"/>
        <v>0</v>
      </c>
      <c r="BD198" s="223" t="b">
        <f t="shared" si="29"/>
        <v>0</v>
      </c>
      <c r="BE198" s="217" t="b">
        <f t="shared" si="30"/>
        <v>0</v>
      </c>
      <c r="BF198" s="26" t="b">
        <f t="shared" si="31"/>
        <v>0</v>
      </c>
      <c r="BG198" s="26" t="b">
        <f t="shared" si="32"/>
        <v>0</v>
      </c>
      <c r="BH198" s="26" t="b">
        <f t="shared" si="33"/>
        <v>0</v>
      </c>
      <c r="BI198" s="26" t="b">
        <f t="shared" si="34"/>
        <v>0</v>
      </c>
    </row>
    <row r="199" spans="30:67" x14ac:dyDescent="0.2">
      <c r="AD199" s="27"/>
      <c r="BC199" s="3">
        <f t="shared" si="28"/>
        <v>0</v>
      </c>
      <c r="BD199" s="223" t="b">
        <f t="shared" si="29"/>
        <v>0</v>
      </c>
      <c r="BE199" s="217" t="b">
        <f t="shared" si="30"/>
        <v>0</v>
      </c>
      <c r="BF199" s="26" t="b">
        <f t="shared" si="31"/>
        <v>0</v>
      </c>
      <c r="BG199" s="26" t="b">
        <f t="shared" si="32"/>
        <v>0</v>
      </c>
      <c r="BH199" s="26" t="b">
        <f t="shared" si="33"/>
        <v>0</v>
      </c>
      <c r="BI199" s="26" t="b">
        <f t="shared" si="34"/>
        <v>0</v>
      </c>
    </row>
    <row r="200" spans="30:67" x14ac:dyDescent="0.2">
      <c r="AD200" s="27"/>
      <c r="BC200" s="3">
        <f t="shared" si="28"/>
        <v>0</v>
      </c>
      <c r="BD200" s="223" t="b">
        <f t="shared" si="29"/>
        <v>0</v>
      </c>
      <c r="BE200" s="217" t="b">
        <f t="shared" si="30"/>
        <v>0</v>
      </c>
      <c r="BF200" s="26" t="b">
        <f t="shared" si="31"/>
        <v>0</v>
      </c>
      <c r="BG200" s="26" t="b">
        <f t="shared" si="32"/>
        <v>0</v>
      </c>
      <c r="BH200" s="26" t="b">
        <f t="shared" si="33"/>
        <v>0</v>
      </c>
      <c r="BI200" s="26" t="b">
        <f t="shared" si="34"/>
        <v>0</v>
      </c>
    </row>
    <row r="201" spans="30:67" x14ac:dyDescent="0.2">
      <c r="AD201" s="27"/>
      <c r="BC201" s="3">
        <f t="shared" si="28"/>
        <v>0</v>
      </c>
      <c r="BD201" s="223" t="b">
        <f t="shared" si="29"/>
        <v>0</v>
      </c>
      <c r="BE201" s="217" t="b">
        <f t="shared" si="30"/>
        <v>0</v>
      </c>
      <c r="BF201" s="26" t="b">
        <f t="shared" si="31"/>
        <v>0</v>
      </c>
      <c r="BG201" s="26" t="b">
        <f t="shared" si="32"/>
        <v>0</v>
      </c>
      <c r="BH201" s="26" t="b">
        <f t="shared" si="33"/>
        <v>0</v>
      </c>
      <c r="BI201" s="26" t="b">
        <f t="shared" si="34"/>
        <v>0</v>
      </c>
    </row>
    <row r="202" spans="30:67" x14ac:dyDescent="0.2">
      <c r="AD202" s="27"/>
      <c r="BC202" s="3">
        <f t="shared" si="28"/>
        <v>0</v>
      </c>
      <c r="BD202" s="223" t="b">
        <f t="shared" si="29"/>
        <v>0</v>
      </c>
      <c r="BE202" s="217" t="b">
        <f t="shared" si="30"/>
        <v>0</v>
      </c>
      <c r="BF202" s="26" t="b">
        <f t="shared" si="31"/>
        <v>0</v>
      </c>
      <c r="BG202" s="26" t="b">
        <f t="shared" si="32"/>
        <v>0</v>
      </c>
      <c r="BH202" s="26" t="b">
        <f t="shared" si="33"/>
        <v>0</v>
      </c>
      <c r="BI202" s="26" t="b">
        <f t="shared" si="34"/>
        <v>0</v>
      </c>
    </row>
    <row r="203" spans="30:67" x14ac:dyDescent="0.2">
      <c r="AD203" s="27"/>
      <c r="BC203" s="3">
        <f t="shared" si="28"/>
        <v>0</v>
      </c>
      <c r="BD203" s="223" t="b">
        <f t="shared" si="29"/>
        <v>0</v>
      </c>
      <c r="BE203" s="217" t="b">
        <f t="shared" si="30"/>
        <v>0</v>
      </c>
      <c r="BF203" s="26" t="b">
        <f t="shared" si="31"/>
        <v>0</v>
      </c>
      <c r="BG203" s="26" t="b">
        <f t="shared" si="32"/>
        <v>0</v>
      </c>
      <c r="BH203" s="26" t="b">
        <f t="shared" si="33"/>
        <v>0</v>
      </c>
      <c r="BI203" s="26" t="b">
        <f t="shared" si="34"/>
        <v>0</v>
      </c>
    </row>
    <row r="204" spans="30:67" x14ac:dyDescent="0.2">
      <c r="AD204" s="27"/>
      <c r="BC204" s="3">
        <f t="shared" si="28"/>
        <v>0</v>
      </c>
      <c r="BD204" s="223" t="b">
        <f t="shared" si="29"/>
        <v>0</v>
      </c>
      <c r="BE204" s="217" t="b">
        <f t="shared" si="30"/>
        <v>0</v>
      </c>
      <c r="BF204" s="26" t="b">
        <f t="shared" si="31"/>
        <v>0</v>
      </c>
      <c r="BG204" s="26" t="b">
        <f t="shared" si="32"/>
        <v>0</v>
      </c>
      <c r="BH204" s="26" t="b">
        <f t="shared" si="33"/>
        <v>0</v>
      </c>
      <c r="BI204" s="26" t="b">
        <f t="shared" si="34"/>
        <v>0</v>
      </c>
    </row>
    <row r="205" spans="30:67" x14ac:dyDescent="0.2">
      <c r="AD205" s="27"/>
      <c r="BC205" s="3">
        <f t="shared" si="28"/>
        <v>0</v>
      </c>
      <c r="BD205" s="223" t="b">
        <f t="shared" si="29"/>
        <v>0</v>
      </c>
      <c r="BE205" s="217" t="b">
        <f t="shared" si="30"/>
        <v>0</v>
      </c>
      <c r="BF205" s="26" t="b">
        <f t="shared" si="31"/>
        <v>0</v>
      </c>
      <c r="BG205" s="26" t="b">
        <f t="shared" si="32"/>
        <v>0</v>
      </c>
      <c r="BH205" s="26" t="b">
        <f t="shared" si="33"/>
        <v>0</v>
      </c>
      <c r="BI205" s="26" t="b">
        <f t="shared" si="34"/>
        <v>0</v>
      </c>
    </row>
    <row r="206" spans="30:67" x14ac:dyDescent="0.2">
      <c r="AD206" s="27"/>
      <c r="BC206" s="3">
        <f t="shared" si="28"/>
        <v>0</v>
      </c>
      <c r="BD206" s="223" t="b">
        <f t="shared" si="29"/>
        <v>0</v>
      </c>
      <c r="BE206" s="217" t="b">
        <f t="shared" si="30"/>
        <v>0</v>
      </c>
      <c r="BF206" s="26" t="b">
        <f t="shared" si="31"/>
        <v>0</v>
      </c>
      <c r="BG206" s="26" t="b">
        <f t="shared" si="32"/>
        <v>0</v>
      </c>
      <c r="BH206" s="26" t="b">
        <f t="shared" si="33"/>
        <v>0</v>
      </c>
      <c r="BI206" s="26" t="b">
        <f t="shared" si="34"/>
        <v>0</v>
      </c>
    </row>
    <row r="207" spans="30:67" x14ac:dyDescent="0.2">
      <c r="AD207" s="27"/>
      <c r="BC207" s="3">
        <f t="shared" si="28"/>
        <v>0</v>
      </c>
      <c r="BD207" s="223" t="b">
        <f t="shared" si="29"/>
        <v>0</v>
      </c>
      <c r="BE207" s="217" t="b">
        <f t="shared" si="30"/>
        <v>0</v>
      </c>
      <c r="BF207" s="26" t="b">
        <f t="shared" si="31"/>
        <v>0</v>
      </c>
      <c r="BG207" s="26" t="b">
        <f t="shared" si="32"/>
        <v>0</v>
      </c>
      <c r="BH207" s="26" t="b">
        <f t="shared" si="33"/>
        <v>0</v>
      </c>
      <c r="BI207" s="26" t="b">
        <f t="shared" si="34"/>
        <v>0</v>
      </c>
    </row>
    <row r="208" spans="30:67" x14ac:dyDescent="0.2">
      <c r="AD208" s="27"/>
      <c r="BC208" s="3">
        <f t="shared" si="28"/>
        <v>0</v>
      </c>
      <c r="BD208" s="223" t="b">
        <f t="shared" si="29"/>
        <v>0</v>
      </c>
      <c r="BE208" s="217" t="b">
        <f t="shared" si="30"/>
        <v>0</v>
      </c>
      <c r="BF208" s="26" t="b">
        <f t="shared" si="31"/>
        <v>0</v>
      </c>
      <c r="BG208" s="26" t="b">
        <f t="shared" si="32"/>
        <v>0</v>
      </c>
      <c r="BH208" s="26" t="b">
        <f t="shared" si="33"/>
        <v>0</v>
      </c>
      <c r="BI208" s="26" t="b">
        <f t="shared" si="34"/>
        <v>0</v>
      </c>
    </row>
    <row r="209" spans="30:61" x14ac:dyDescent="0.2">
      <c r="AD209" s="27"/>
      <c r="BC209" s="3">
        <f t="shared" si="28"/>
        <v>0</v>
      </c>
      <c r="BD209" s="223" t="b">
        <f t="shared" si="29"/>
        <v>0</v>
      </c>
      <c r="BE209" s="217" t="b">
        <f t="shared" si="30"/>
        <v>0</v>
      </c>
      <c r="BF209" s="26" t="b">
        <f t="shared" si="31"/>
        <v>0</v>
      </c>
      <c r="BG209" s="26" t="b">
        <f t="shared" si="32"/>
        <v>0</v>
      </c>
      <c r="BH209" s="26" t="b">
        <f t="shared" si="33"/>
        <v>0</v>
      </c>
      <c r="BI209" s="26" t="b">
        <f t="shared" si="34"/>
        <v>0</v>
      </c>
    </row>
    <row r="210" spans="30:61" x14ac:dyDescent="0.2">
      <c r="AD210" s="27"/>
      <c r="BC210" s="3">
        <f t="shared" si="28"/>
        <v>0</v>
      </c>
      <c r="BD210" s="223" t="b">
        <f t="shared" si="29"/>
        <v>0</v>
      </c>
      <c r="BE210" s="217" t="b">
        <f t="shared" si="30"/>
        <v>0</v>
      </c>
      <c r="BF210" s="26" t="b">
        <f t="shared" si="31"/>
        <v>0</v>
      </c>
      <c r="BG210" s="26" t="b">
        <f t="shared" si="32"/>
        <v>0</v>
      </c>
      <c r="BH210" s="26" t="b">
        <f t="shared" si="33"/>
        <v>0</v>
      </c>
      <c r="BI210" s="26" t="b">
        <f t="shared" si="34"/>
        <v>0</v>
      </c>
    </row>
    <row r="211" spans="30:61" x14ac:dyDescent="0.2">
      <c r="AD211" s="27"/>
      <c r="BC211" s="3">
        <f t="shared" si="28"/>
        <v>0</v>
      </c>
      <c r="BD211" s="223" t="b">
        <f t="shared" si="29"/>
        <v>0</v>
      </c>
      <c r="BE211" s="217" t="b">
        <f t="shared" si="30"/>
        <v>0</v>
      </c>
      <c r="BF211" s="26" t="b">
        <f t="shared" si="31"/>
        <v>0</v>
      </c>
      <c r="BG211" s="26" t="b">
        <f t="shared" si="32"/>
        <v>0</v>
      </c>
      <c r="BH211" s="26" t="b">
        <f t="shared" si="33"/>
        <v>0</v>
      </c>
      <c r="BI211" s="26" t="b">
        <f t="shared" si="34"/>
        <v>0</v>
      </c>
    </row>
    <row r="212" spans="30:61" x14ac:dyDescent="0.2">
      <c r="AD212" s="27"/>
      <c r="BC212" s="3">
        <f t="shared" si="28"/>
        <v>0</v>
      </c>
      <c r="BD212" s="223" t="b">
        <f t="shared" si="29"/>
        <v>0</v>
      </c>
      <c r="BE212" s="217" t="b">
        <f t="shared" si="30"/>
        <v>0</v>
      </c>
      <c r="BF212" s="26" t="b">
        <f t="shared" si="31"/>
        <v>0</v>
      </c>
      <c r="BG212" s="26" t="b">
        <f t="shared" si="32"/>
        <v>0</v>
      </c>
      <c r="BH212" s="26" t="b">
        <f t="shared" si="33"/>
        <v>0</v>
      </c>
      <c r="BI212" s="26" t="b">
        <f t="shared" si="34"/>
        <v>0</v>
      </c>
    </row>
    <row r="213" spans="30:61" x14ac:dyDescent="0.2">
      <c r="AD213" s="27"/>
      <c r="BC213" s="3">
        <f t="shared" si="28"/>
        <v>0</v>
      </c>
      <c r="BD213" s="223" t="b">
        <f t="shared" si="29"/>
        <v>0</v>
      </c>
      <c r="BE213" s="217" t="b">
        <f t="shared" si="30"/>
        <v>0</v>
      </c>
      <c r="BF213" s="26" t="b">
        <f t="shared" si="31"/>
        <v>0</v>
      </c>
      <c r="BG213" s="26" t="b">
        <f t="shared" si="32"/>
        <v>0</v>
      </c>
      <c r="BH213" s="26" t="b">
        <f t="shared" si="33"/>
        <v>0</v>
      </c>
      <c r="BI213" s="26" t="b">
        <f t="shared" si="34"/>
        <v>0</v>
      </c>
    </row>
    <row r="214" spans="30:61" x14ac:dyDescent="0.2">
      <c r="AD214" s="27"/>
      <c r="BC214" s="3">
        <f t="shared" si="28"/>
        <v>0</v>
      </c>
      <c r="BD214" s="223" t="b">
        <f t="shared" si="29"/>
        <v>0</v>
      </c>
      <c r="BE214" s="217" t="b">
        <f t="shared" si="30"/>
        <v>0</v>
      </c>
      <c r="BF214" s="26" t="b">
        <f t="shared" si="31"/>
        <v>0</v>
      </c>
      <c r="BG214" s="26" t="b">
        <f t="shared" si="32"/>
        <v>0</v>
      </c>
      <c r="BH214" s="26" t="b">
        <f t="shared" si="33"/>
        <v>0</v>
      </c>
      <c r="BI214" s="26" t="b">
        <f t="shared" si="34"/>
        <v>0</v>
      </c>
    </row>
    <row r="215" spans="30:61" x14ac:dyDescent="0.2">
      <c r="AD215" s="27"/>
      <c r="BC215" s="3">
        <f t="shared" si="28"/>
        <v>0</v>
      </c>
      <c r="BD215" s="223" t="b">
        <f t="shared" si="29"/>
        <v>0</v>
      </c>
      <c r="BE215" s="217" t="b">
        <f t="shared" si="30"/>
        <v>0</v>
      </c>
      <c r="BF215" s="26" t="b">
        <f t="shared" si="31"/>
        <v>0</v>
      </c>
      <c r="BG215" s="26" t="b">
        <f t="shared" si="32"/>
        <v>0</v>
      </c>
      <c r="BH215" s="26" t="b">
        <f t="shared" si="33"/>
        <v>0</v>
      </c>
      <c r="BI215" s="26" t="b">
        <f t="shared" si="34"/>
        <v>0</v>
      </c>
    </row>
    <row r="216" spans="30:61" x14ac:dyDescent="0.2">
      <c r="AD216" s="27"/>
      <c r="BC216" s="3">
        <f t="shared" si="28"/>
        <v>0</v>
      </c>
      <c r="BD216" s="223" t="b">
        <f t="shared" si="29"/>
        <v>0</v>
      </c>
      <c r="BE216" s="217" t="b">
        <f t="shared" si="30"/>
        <v>0</v>
      </c>
      <c r="BF216" s="26" t="b">
        <f t="shared" si="31"/>
        <v>0</v>
      </c>
      <c r="BG216" s="26" t="b">
        <f t="shared" si="32"/>
        <v>0</v>
      </c>
      <c r="BH216" s="26" t="b">
        <f t="shared" si="33"/>
        <v>0</v>
      </c>
      <c r="BI216" s="26" t="b">
        <f t="shared" si="34"/>
        <v>0</v>
      </c>
    </row>
    <row r="217" spans="30:61" x14ac:dyDescent="0.2">
      <c r="AD217" s="27"/>
      <c r="BC217" s="3">
        <f t="shared" si="28"/>
        <v>0</v>
      </c>
      <c r="BD217" s="223" t="b">
        <f t="shared" si="29"/>
        <v>0</v>
      </c>
      <c r="BE217" s="217" t="b">
        <f t="shared" si="30"/>
        <v>0</v>
      </c>
      <c r="BF217" s="26" t="b">
        <f t="shared" si="31"/>
        <v>0</v>
      </c>
      <c r="BG217" s="26" t="b">
        <f t="shared" si="32"/>
        <v>0</v>
      </c>
      <c r="BH217" s="26" t="b">
        <f t="shared" si="33"/>
        <v>0</v>
      </c>
      <c r="BI217" s="26" t="b">
        <f t="shared" si="34"/>
        <v>0</v>
      </c>
    </row>
    <row r="218" spans="30:61" x14ac:dyDescent="0.2">
      <c r="AD218" s="27"/>
      <c r="BC218" s="3">
        <f t="shared" si="28"/>
        <v>0</v>
      </c>
      <c r="BD218" s="223" t="b">
        <f t="shared" si="29"/>
        <v>0</v>
      </c>
      <c r="BE218" s="217" t="b">
        <f t="shared" si="30"/>
        <v>0</v>
      </c>
      <c r="BF218" s="26" t="b">
        <f t="shared" si="31"/>
        <v>0</v>
      </c>
      <c r="BG218" s="26" t="b">
        <f t="shared" si="32"/>
        <v>0</v>
      </c>
      <c r="BH218" s="26" t="b">
        <f t="shared" si="33"/>
        <v>0</v>
      </c>
      <c r="BI218" s="26" t="b">
        <f t="shared" si="34"/>
        <v>0</v>
      </c>
    </row>
    <row r="219" spans="30:61" x14ac:dyDescent="0.2">
      <c r="AD219" s="27"/>
      <c r="BC219" s="3">
        <f t="shared" si="28"/>
        <v>0</v>
      </c>
      <c r="BD219" s="223" t="b">
        <f t="shared" si="29"/>
        <v>0</v>
      </c>
      <c r="BE219" s="217" t="b">
        <f t="shared" si="30"/>
        <v>0</v>
      </c>
      <c r="BF219" s="26" t="b">
        <f t="shared" si="31"/>
        <v>0</v>
      </c>
      <c r="BG219" s="26" t="b">
        <f t="shared" si="32"/>
        <v>0</v>
      </c>
      <c r="BH219" s="26" t="b">
        <f t="shared" si="33"/>
        <v>0</v>
      </c>
      <c r="BI219" s="26" t="b">
        <f t="shared" si="34"/>
        <v>0</v>
      </c>
    </row>
    <row r="220" spans="30:61" x14ac:dyDescent="0.2">
      <c r="AD220" s="27"/>
      <c r="BC220" s="3">
        <f t="shared" si="28"/>
        <v>0</v>
      </c>
      <c r="BD220" s="223" t="b">
        <f t="shared" si="29"/>
        <v>0</v>
      </c>
      <c r="BE220" s="217" t="b">
        <f t="shared" si="30"/>
        <v>0</v>
      </c>
      <c r="BF220" s="26" t="b">
        <f t="shared" si="31"/>
        <v>0</v>
      </c>
      <c r="BG220" s="26" t="b">
        <f t="shared" si="32"/>
        <v>0</v>
      </c>
      <c r="BH220" s="26" t="b">
        <f t="shared" si="33"/>
        <v>0</v>
      </c>
      <c r="BI220" s="26" t="b">
        <f t="shared" si="34"/>
        <v>0</v>
      </c>
    </row>
    <row r="221" spans="30:61" x14ac:dyDescent="0.2">
      <c r="AD221" s="27"/>
      <c r="BC221" s="3">
        <f t="shared" si="28"/>
        <v>0</v>
      </c>
      <c r="BD221" s="223" t="b">
        <f t="shared" si="29"/>
        <v>0</v>
      </c>
      <c r="BE221" s="217" t="b">
        <f t="shared" si="30"/>
        <v>0</v>
      </c>
      <c r="BF221" s="26" t="b">
        <f t="shared" si="31"/>
        <v>0</v>
      </c>
      <c r="BG221" s="26" t="b">
        <f t="shared" si="32"/>
        <v>0</v>
      </c>
      <c r="BH221" s="26" t="b">
        <f t="shared" si="33"/>
        <v>0</v>
      </c>
      <c r="BI221" s="26" t="b">
        <f t="shared" si="34"/>
        <v>0</v>
      </c>
    </row>
    <row r="222" spans="30:61" x14ac:dyDescent="0.2">
      <c r="AD222" s="27"/>
      <c r="BC222" s="3">
        <f t="shared" si="28"/>
        <v>0</v>
      </c>
      <c r="BD222" s="223" t="b">
        <f t="shared" si="29"/>
        <v>0</v>
      </c>
      <c r="BE222" s="217" t="b">
        <f t="shared" si="30"/>
        <v>0</v>
      </c>
      <c r="BF222" s="26" t="b">
        <f t="shared" si="31"/>
        <v>0</v>
      </c>
      <c r="BG222" s="26" t="b">
        <f t="shared" si="32"/>
        <v>0</v>
      </c>
      <c r="BH222" s="26" t="b">
        <f t="shared" si="33"/>
        <v>0</v>
      </c>
      <c r="BI222" s="26" t="b">
        <f t="shared" si="34"/>
        <v>0</v>
      </c>
    </row>
    <row r="223" spans="30:61" x14ac:dyDescent="0.2">
      <c r="AD223" s="27"/>
      <c r="BC223" s="3">
        <f t="shared" si="28"/>
        <v>0</v>
      </c>
      <c r="BD223" s="223" t="b">
        <f t="shared" si="29"/>
        <v>0</v>
      </c>
      <c r="BE223" s="217" t="b">
        <f t="shared" si="30"/>
        <v>0</v>
      </c>
      <c r="BF223" s="26" t="b">
        <f t="shared" si="31"/>
        <v>0</v>
      </c>
      <c r="BG223" s="26" t="b">
        <f t="shared" si="32"/>
        <v>0</v>
      </c>
      <c r="BH223" s="26" t="b">
        <f t="shared" si="33"/>
        <v>0</v>
      </c>
      <c r="BI223" s="26" t="b">
        <f t="shared" si="34"/>
        <v>0</v>
      </c>
    </row>
    <row r="224" spans="30:61" x14ac:dyDescent="0.2">
      <c r="AD224" s="27"/>
      <c r="BC224" s="3">
        <f t="shared" si="28"/>
        <v>0</v>
      </c>
      <c r="BD224" s="223" t="b">
        <f t="shared" si="29"/>
        <v>0</v>
      </c>
      <c r="BE224" s="217" t="b">
        <f t="shared" si="30"/>
        <v>0</v>
      </c>
      <c r="BF224" s="26" t="b">
        <f t="shared" si="31"/>
        <v>0</v>
      </c>
      <c r="BG224" s="26" t="b">
        <f t="shared" si="32"/>
        <v>0</v>
      </c>
      <c r="BH224" s="26" t="b">
        <f t="shared" si="33"/>
        <v>0</v>
      </c>
      <c r="BI224" s="26" t="b">
        <f t="shared" si="34"/>
        <v>0</v>
      </c>
    </row>
    <row r="225" spans="30:61" x14ac:dyDescent="0.2">
      <c r="AD225" s="27"/>
      <c r="BC225" s="3">
        <f t="shared" si="28"/>
        <v>0</v>
      </c>
      <c r="BD225" s="223" t="b">
        <f t="shared" si="29"/>
        <v>0</v>
      </c>
      <c r="BE225" s="217" t="b">
        <f t="shared" si="30"/>
        <v>0</v>
      </c>
      <c r="BF225" s="26" t="b">
        <f t="shared" si="31"/>
        <v>0</v>
      </c>
      <c r="BG225" s="26" t="b">
        <f t="shared" si="32"/>
        <v>0</v>
      </c>
      <c r="BH225" s="26" t="b">
        <f t="shared" si="33"/>
        <v>0</v>
      </c>
      <c r="BI225" s="26" t="b">
        <f t="shared" si="34"/>
        <v>0</v>
      </c>
    </row>
    <row r="226" spans="30:61" x14ac:dyDescent="0.2">
      <c r="AD226" s="27"/>
      <c r="BC226" s="3">
        <f t="shared" si="28"/>
        <v>0</v>
      </c>
      <c r="BD226" s="223" t="b">
        <f t="shared" si="29"/>
        <v>0</v>
      </c>
      <c r="BE226" s="217" t="b">
        <f t="shared" si="30"/>
        <v>0</v>
      </c>
      <c r="BF226" s="26" t="b">
        <f t="shared" si="31"/>
        <v>0</v>
      </c>
      <c r="BG226" s="26" t="b">
        <f t="shared" si="32"/>
        <v>0</v>
      </c>
      <c r="BH226" s="26" t="b">
        <f t="shared" si="33"/>
        <v>0</v>
      </c>
      <c r="BI226" s="26" t="b">
        <f t="shared" si="34"/>
        <v>0</v>
      </c>
    </row>
    <row r="227" spans="30:61" x14ac:dyDescent="0.2">
      <c r="AD227" s="27"/>
      <c r="BC227" s="3">
        <f t="shared" si="28"/>
        <v>0</v>
      </c>
      <c r="BD227" s="223" t="b">
        <f t="shared" si="29"/>
        <v>0</v>
      </c>
      <c r="BE227" s="217" t="b">
        <f t="shared" si="30"/>
        <v>0</v>
      </c>
      <c r="BF227" s="26" t="b">
        <f t="shared" si="31"/>
        <v>0</v>
      </c>
      <c r="BG227" s="26" t="b">
        <f t="shared" si="32"/>
        <v>0</v>
      </c>
      <c r="BH227" s="26" t="b">
        <f t="shared" si="33"/>
        <v>0</v>
      </c>
      <c r="BI227" s="26" t="b">
        <f t="shared" si="34"/>
        <v>0</v>
      </c>
    </row>
    <row r="228" spans="30:61" x14ac:dyDescent="0.2">
      <c r="AD228" s="27"/>
      <c r="BC228" s="3">
        <f t="shared" si="28"/>
        <v>0</v>
      </c>
      <c r="BD228" s="223" t="b">
        <f t="shared" si="29"/>
        <v>0</v>
      </c>
      <c r="BE228" s="217" t="b">
        <f t="shared" si="30"/>
        <v>0</v>
      </c>
      <c r="BF228" s="26" t="b">
        <f t="shared" si="31"/>
        <v>0</v>
      </c>
      <c r="BG228" s="26" t="b">
        <f t="shared" si="32"/>
        <v>0</v>
      </c>
      <c r="BH228" s="26" t="b">
        <f t="shared" si="33"/>
        <v>0</v>
      </c>
      <c r="BI228" s="26" t="b">
        <f t="shared" si="34"/>
        <v>0</v>
      </c>
    </row>
    <row r="229" spans="30:61" x14ac:dyDescent="0.2">
      <c r="AD229" s="27"/>
      <c r="BC229" s="3">
        <f t="shared" si="28"/>
        <v>0</v>
      </c>
      <c r="BD229" s="223" t="b">
        <f t="shared" si="29"/>
        <v>0</v>
      </c>
      <c r="BE229" s="217" t="b">
        <f t="shared" si="30"/>
        <v>0</v>
      </c>
      <c r="BF229" s="26" t="b">
        <f t="shared" si="31"/>
        <v>0</v>
      </c>
      <c r="BG229" s="26" t="b">
        <f t="shared" si="32"/>
        <v>0</v>
      </c>
      <c r="BH229" s="26" t="b">
        <f t="shared" si="33"/>
        <v>0</v>
      </c>
      <c r="BI229" s="26" t="b">
        <f t="shared" si="34"/>
        <v>0</v>
      </c>
    </row>
    <row r="230" spans="30:61" x14ac:dyDescent="0.2">
      <c r="AD230" s="27"/>
      <c r="BC230" s="3">
        <f t="shared" si="28"/>
        <v>0</v>
      </c>
      <c r="BD230" s="223" t="b">
        <f t="shared" si="29"/>
        <v>0</v>
      </c>
      <c r="BE230" s="217" t="b">
        <f t="shared" si="30"/>
        <v>0</v>
      </c>
      <c r="BF230" s="26" t="b">
        <f t="shared" si="31"/>
        <v>0</v>
      </c>
      <c r="BG230" s="26" t="b">
        <f t="shared" si="32"/>
        <v>0</v>
      </c>
      <c r="BH230" s="26" t="b">
        <f t="shared" si="33"/>
        <v>0</v>
      </c>
      <c r="BI230" s="26" t="b">
        <f t="shared" si="34"/>
        <v>0</v>
      </c>
    </row>
    <row r="231" spans="30:61" x14ac:dyDescent="0.2">
      <c r="BC231" s="3">
        <f t="shared" si="28"/>
        <v>0</v>
      </c>
      <c r="BD231" s="223" t="b">
        <f t="shared" si="29"/>
        <v>0</v>
      </c>
      <c r="BE231" s="217" t="b">
        <f t="shared" si="30"/>
        <v>0</v>
      </c>
      <c r="BF231" s="26" t="b">
        <f t="shared" si="31"/>
        <v>0</v>
      </c>
      <c r="BG231" s="26" t="b">
        <f t="shared" si="32"/>
        <v>0</v>
      </c>
      <c r="BH231" s="26" t="b">
        <f t="shared" si="33"/>
        <v>0</v>
      </c>
      <c r="BI231" s="26" t="b">
        <f t="shared" si="34"/>
        <v>0</v>
      </c>
    </row>
    <row r="232" spans="30:61" x14ac:dyDescent="0.2">
      <c r="BC232" s="3">
        <f t="shared" si="28"/>
        <v>0</v>
      </c>
      <c r="BD232" s="223" t="b">
        <f t="shared" si="29"/>
        <v>0</v>
      </c>
      <c r="BE232" s="217" t="b">
        <f t="shared" si="30"/>
        <v>0</v>
      </c>
      <c r="BF232" s="26" t="b">
        <f t="shared" si="31"/>
        <v>0</v>
      </c>
      <c r="BG232" s="26" t="b">
        <f t="shared" si="32"/>
        <v>0</v>
      </c>
      <c r="BH232" s="26" t="b">
        <f t="shared" si="33"/>
        <v>0</v>
      </c>
      <c r="BI232" s="26" t="b">
        <f t="shared" si="34"/>
        <v>0</v>
      </c>
    </row>
    <row r="233" spans="30:61" x14ac:dyDescent="0.2">
      <c r="BC233" s="3">
        <f t="shared" si="28"/>
        <v>0</v>
      </c>
      <c r="BD233" s="223" t="b">
        <f t="shared" si="29"/>
        <v>0</v>
      </c>
      <c r="BE233" s="217" t="b">
        <f t="shared" si="30"/>
        <v>0</v>
      </c>
      <c r="BF233" s="26" t="b">
        <f t="shared" si="31"/>
        <v>0</v>
      </c>
      <c r="BG233" s="26" t="b">
        <f t="shared" si="32"/>
        <v>0</v>
      </c>
      <c r="BH233" s="26" t="b">
        <f t="shared" si="33"/>
        <v>0</v>
      </c>
      <c r="BI233" s="26" t="b">
        <f t="shared" si="34"/>
        <v>0</v>
      </c>
    </row>
    <row r="234" spans="30:61" x14ac:dyDescent="0.2">
      <c r="BC234" s="3">
        <f t="shared" si="28"/>
        <v>0</v>
      </c>
      <c r="BD234" s="223" t="b">
        <f t="shared" si="29"/>
        <v>0</v>
      </c>
      <c r="BE234" s="217" t="b">
        <f t="shared" si="30"/>
        <v>0</v>
      </c>
      <c r="BF234" s="26" t="b">
        <f t="shared" si="31"/>
        <v>0</v>
      </c>
      <c r="BG234" s="26" t="b">
        <f t="shared" si="32"/>
        <v>0</v>
      </c>
      <c r="BH234" s="26" t="b">
        <f t="shared" si="33"/>
        <v>0</v>
      </c>
      <c r="BI234" s="26" t="b">
        <f t="shared" si="34"/>
        <v>0</v>
      </c>
    </row>
    <row r="235" spans="30:61" x14ac:dyDescent="0.2">
      <c r="BC235" s="3">
        <f t="shared" si="28"/>
        <v>0</v>
      </c>
      <c r="BD235" s="223" t="b">
        <f t="shared" si="29"/>
        <v>0</v>
      </c>
      <c r="BE235" s="217" t="b">
        <f t="shared" si="30"/>
        <v>0</v>
      </c>
      <c r="BF235" s="26" t="b">
        <f t="shared" si="31"/>
        <v>0</v>
      </c>
      <c r="BG235" s="26" t="b">
        <f t="shared" si="32"/>
        <v>0</v>
      </c>
      <c r="BH235" s="26" t="b">
        <f t="shared" si="33"/>
        <v>0</v>
      </c>
      <c r="BI235" s="26" t="b">
        <f t="shared" si="34"/>
        <v>0</v>
      </c>
    </row>
    <row r="236" spans="30:61" x14ac:dyDescent="0.2">
      <c r="BC236" s="3">
        <f t="shared" si="28"/>
        <v>0</v>
      </c>
      <c r="BD236" s="223" t="b">
        <f t="shared" si="29"/>
        <v>0</v>
      </c>
      <c r="BE236" s="217" t="b">
        <f t="shared" si="30"/>
        <v>0</v>
      </c>
      <c r="BF236" s="26" t="b">
        <f t="shared" si="31"/>
        <v>0</v>
      </c>
      <c r="BG236" s="26" t="b">
        <f t="shared" si="32"/>
        <v>0</v>
      </c>
      <c r="BH236" s="26" t="b">
        <f t="shared" si="33"/>
        <v>0</v>
      </c>
      <c r="BI236" s="26" t="b">
        <f t="shared" si="34"/>
        <v>0</v>
      </c>
    </row>
    <row r="237" spans="30:61" x14ac:dyDescent="0.2">
      <c r="BC237" s="3">
        <f t="shared" si="28"/>
        <v>0</v>
      </c>
      <c r="BD237" s="223" t="b">
        <f t="shared" si="29"/>
        <v>0</v>
      </c>
      <c r="BE237" s="217" t="b">
        <f t="shared" si="30"/>
        <v>0</v>
      </c>
      <c r="BF237" s="26" t="b">
        <f t="shared" si="31"/>
        <v>0</v>
      </c>
      <c r="BG237" s="26" t="b">
        <f t="shared" si="32"/>
        <v>0</v>
      </c>
      <c r="BH237" s="26" t="b">
        <f t="shared" si="33"/>
        <v>0</v>
      </c>
      <c r="BI237" s="26" t="b">
        <f t="shared" si="34"/>
        <v>0</v>
      </c>
    </row>
    <row r="238" spans="30:61" x14ac:dyDescent="0.2">
      <c r="BC238" s="3">
        <f t="shared" si="28"/>
        <v>0</v>
      </c>
      <c r="BD238" s="223" t="b">
        <f t="shared" si="29"/>
        <v>0</v>
      </c>
      <c r="BE238" s="217" t="b">
        <f t="shared" si="30"/>
        <v>0</v>
      </c>
      <c r="BF238" s="26" t="b">
        <f t="shared" si="31"/>
        <v>0</v>
      </c>
      <c r="BG238" s="26" t="b">
        <f t="shared" si="32"/>
        <v>0</v>
      </c>
      <c r="BH238" s="26" t="b">
        <f t="shared" si="33"/>
        <v>0</v>
      </c>
      <c r="BI238" s="26" t="b">
        <f t="shared" si="34"/>
        <v>0</v>
      </c>
    </row>
    <row r="239" spans="30:61" x14ac:dyDescent="0.2">
      <c r="BC239" s="3">
        <f t="shared" si="28"/>
        <v>0</v>
      </c>
      <c r="BD239" s="223" t="b">
        <f t="shared" si="29"/>
        <v>0</v>
      </c>
      <c r="BE239" s="217" t="b">
        <f t="shared" si="30"/>
        <v>0</v>
      </c>
      <c r="BF239" s="26" t="b">
        <f t="shared" si="31"/>
        <v>0</v>
      </c>
      <c r="BG239" s="26" t="b">
        <f t="shared" si="32"/>
        <v>0</v>
      </c>
      <c r="BH239" s="26" t="b">
        <f t="shared" si="33"/>
        <v>0</v>
      </c>
      <c r="BI239" s="26" t="b">
        <f t="shared" si="34"/>
        <v>0</v>
      </c>
    </row>
    <row r="240" spans="30:61" x14ac:dyDescent="0.2">
      <c r="BC240" s="3">
        <f t="shared" si="28"/>
        <v>0</v>
      </c>
      <c r="BD240" s="223" t="b">
        <f t="shared" si="29"/>
        <v>0</v>
      </c>
      <c r="BE240" s="217" t="b">
        <f t="shared" si="30"/>
        <v>0</v>
      </c>
      <c r="BF240" s="26" t="b">
        <f t="shared" si="31"/>
        <v>0</v>
      </c>
      <c r="BG240" s="26" t="b">
        <f t="shared" si="32"/>
        <v>0</v>
      </c>
      <c r="BH240" s="26" t="b">
        <f t="shared" si="33"/>
        <v>0</v>
      </c>
      <c r="BI240" s="26" t="b">
        <f t="shared" si="34"/>
        <v>0</v>
      </c>
    </row>
    <row r="241" spans="55:61" x14ac:dyDescent="0.2">
      <c r="BC241" s="3">
        <f t="shared" si="28"/>
        <v>0</v>
      </c>
      <c r="BD241" s="223" t="b">
        <f t="shared" si="29"/>
        <v>0</v>
      </c>
      <c r="BE241" s="217" t="b">
        <f t="shared" si="30"/>
        <v>0</v>
      </c>
      <c r="BF241" s="26" t="b">
        <f t="shared" si="31"/>
        <v>0</v>
      </c>
      <c r="BG241" s="26" t="b">
        <f t="shared" si="32"/>
        <v>0</v>
      </c>
      <c r="BH241" s="26" t="b">
        <f t="shared" si="33"/>
        <v>0</v>
      </c>
      <c r="BI241" s="26" t="b">
        <f t="shared" si="34"/>
        <v>0</v>
      </c>
    </row>
    <row r="242" spans="55:61" x14ac:dyDescent="0.2">
      <c r="BC242" s="3">
        <f t="shared" si="28"/>
        <v>0</v>
      </c>
      <c r="BD242" s="223" t="b">
        <f t="shared" si="29"/>
        <v>0</v>
      </c>
      <c r="BE242" s="217" t="b">
        <f t="shared" si="30"/>
        <v>0</v>
      </c>
      <c r="BF242" s="26" t="b">
        <f t="shared" si="31"/>
        <v>0</v>
      </c>
      <c r="BG242" s="26" t="b">
        <f t="shared" si="32"/>
        <v>0</v>
      </c>
      <c r="BH242" s="26" t="b">
        <f t="shared" si="33"/>
        <v>0</v>
      </c>
      <c r="BI242" s="26" t="b">
        <f t="shared" si="34"/>
        <v>0</v>
      </c>
    </row>
    <row r="243" spans="55:61" x14ac:dyDescent="0.2">
      <c r="BC243" s="3">
        <f t="shared" si="28"/>
        <v>0</v>
      </c>
      <c r="BD243" s="223" t="b">
        <f t="shared" si="29"/>
        <v>0</v>
      </c>
      <c r="BE243" s="217" t="b">
        <f t="shared" si="30"/>
        <v>0</v>
      </c>
      <c r="BF243" s="26" t="b">
        <f t="shared" si="31"/>
        <v>0</v>
      </c>
      <c r="BG243" s="26" t="b">
        <f t="shared" si="32"/>
        <v>0</v>
      </c>
      <c r="BH243" s="26" t="b">
        <f t="shared" si="33"/>
        <v>0</v>
      </c>
      <c r="BI243" s="26" t="b">
        <f t="shared" si="34"/>
        <v>0</v>
      </c>
    </row>
    <row r="244" spans="55:61" x14ac:dyDescent="0.2">
      <c r="BC244" s="3">
        <f t="shared" si="28"/>
        <v>0</v>
      </c>
      <c r="BD244" s="223" t="b">
        <f t="shared" si="29"/>
        <v>0</v>
      </c>
      <c r="BE244" s="217" t="b">
        <f t="shared" si="30"/>
        <v>0</v>
      </c>
      <c r="BF244" s="26" t="b">
        <f t="shared" si="31"/>
        <v>0</v>
      </c>
      <c r="BG244" s="26" t="b">
        <f t="shared" si="32"/>
        <v>0</v>
      </c>
      <c r="BH244" s="26" t="b">
        <f t="shared" si="33"/>
        <v>0</v>
      </c>
      <c r="BI244" s="26" t="b">
        <f t="shared" si="34"/>
        <v>0</v>
      </c>
    </row>
    <row r="245" spans="55:61" x14ac:dyDescent="0.2">
      <c r="BC245" s="3">
        <f t="shared" si="28"/>
        <v>0</v>
      </c>
      <c r="BD245" s="223" t="b">
        <f t="shared" si="29"/>
        <v>0</v>
      </c>
      <c r="BE245" s="217" t="b">
        <f t="shared" si="30"/>
        <v>0</v>
      </c>
      <c r="BF245" s="26" t="b">
        <f t="shared" si="31"/>
        <v>0</v>
      </c>
      <c r="BG245" s="26" t="b">
        <f t="shared" si="32"/>
        <v>0</v>
      </c>
      <c r="BH245" s="26" t="b">
        <f t="shared" si="33"/>
        <v>0</v>
      </c>
      <c r="BI245" s="26" t="b">
        <f t="shared" si="34"/>
        <v>0</v>
      </c>
    </row>
    <row r="246" spans="55:61" x14ac:dyDescent="0.2">
      <c r="BC246" s="3">
        <f t="shared" si="28"/>
        <v>0</v>
      </c>
      <c r="BD246" s="223" t="b">
        <f t="shared" si="29"/>
        <v>0</v>
      </c>
      <c r="BE246" s="217" t="b">
        <f t="shared" si="30"/>
        <v>0</v>
      </c>
      <c r="BF246" s="26" t="b">
        <f t="shared" si="31"/>
        <v>0</v>
      </c>
      <c r="BG246" s="26" t="b">
        <f t="shared" si="32"/>
        <v>0</v>
      </c>
      <c r="BH246" s="26" t="b">
        <f t="shared" si="33"/>
        <v>0</v>
      </c>
      <c r="BI246" s="26" t="b">
        <f t="shared" si="34"/>
        <v>0</v>
      </c>
    </row>
    <row r="247" spans="55:61" x14ac:dyDescent="0.2">
      <c r="BC247" s="3">
        <f t="shared" si="28"/>
        <v>0</v>
      </c>
      <c r="BD247" s="223" t="b">
        <f t="shared" si="29"/>
        <v>0</v>
      </c>
      <c r="BE247" s="217" t="b">
        <f t="shared" si="30"/>
        <v>0</v>
      </c>
      <c r="BF247" s="26" t="b">
        <f t="shared" si="31"/>
        <v>0</v>
      </c>
      <c r="BG247" s="26" t="b">
        <f t="shared" si="32"/>
        <v>0</v>
      </c>
      <c r="BH247" s="26" t="b">
        <f t="shared" si="33"/>
        <v>0</v>
      </c>
      <c r="BI247" s="26" t="b">
        <f t="shared" si="34"/>
        <v>0</v>
      </c>
    </row>
    <row r="248" spans="55:61" x14ac:dyDescent="0.2">
      <c r="BC248" s="3">
        <f t="shared" si="28"/>
        <v>0</v>
      </c>
      <c r="BD248" s="223" t="b">
        <f t="shared" si="29"/>
        <v>0</v>
      </c>
      <c r="BE248" s="217" t="b">
        <f t="shared" si="30"/>
        <v>0</v>
      </c>
      <c r="BF248" s="26" t="b">
        <f t="shared" si="31"/>
        <v>0</v>
      </c>
      <c r="BG248" s="26" t="b">
        <f t="shared" si="32"/>
        <v>0</v>
      </c>
      <c r="BH248" s="26" t="b">
        <f t="shared" si="33"/>
        <v>0</v>
      </c>
      <c r="BI248" s="26" t="b">
        <f t="shared" si="34"/>
        <v>0</v>
      </c>
    </row>
    <row r="249" spans="55:61" x14ac:dyDescent="0.2">
      <c r="BC249" s="3">
        <f t="shared" si="28"/>
        <v>0</v>
      </c>
      <c r="BD249" s="223" t="b">
        <f t="shared" si="29"/>
        <v>0</v>
      </c>
      <c r="BE249" s="217" t="b">
        <f t="shared" si="30"/>
        <v>0</v>
      </c>
      <c r="BF249" s="26" t="b">
        <f t="shared" si="31"/>
        <v>0</v>
      </c>
      <c r="BG249" s="26" t="b">
        <f t="shared" si="32"/>
        <v>0</v>
      </c>
      <c r="BH249" s="26" t="b">
        <f t="shared" si="33"/>
        <v>0</v>
      </c>
      <c r="BI249" s="26" t="b">
        <f t="shared" si="34"/>
        <v>0</v>
      </c>
    </row>
    <row r="250" spans="55:61" x14ac:dyDescent="0.2">
      <c r="BC250" s="3">
        <f t="shared" si="28"/>
        <v>0</v>
      </c>
      <c r="BD250" s="223" t="b">
        <f t="shared" si="29"/>
        <v>0</v>
      </c>
      <c r="BE250" s="217" t="b">
        <f t="shared" si="30"/>
        <v>0</v>
      </c>
      <c r="BF250" s="26" t="b">
        <f t="shared" si="31"/>
        <v>0</v>
      </c>
      <c r="BG250" s="26" t="b">
        <f t="shared" si="32"/>
        <v>0</v>
      </c>
      <c r="BH250" s="26" t="b">
        <f t="shared" si="33"/>
        <v>0</v>
      </c>
      <c r="BI250" s="26" t="b">
        <f t="shared" si="34"/>
        <v>0</v>
      </c>
    </row>
    <row r="251" spans="55:61" x14ac:dyDescent="0.2">
      <c r="BC251" s="3">
        <f t="shared" si="28"/>
        <v>0</v>
      </c>
      <c r="BD251" s="223" t="b">
        <f t="shared" si="29"/>
        <v>0</v>
      </c>
      <c r="BE251" s="217" t="b">
        <f t="shared" si="30"/>
        <v>0</v>
      </c>
      <c r="BF251" s="26" t="b">
        <f t="shared" si="31"/>
        <v>0</v>
      </c>
      <c r="BG251" s="26" t="b">
        <f t="shared" si="32"/>
        <v>0</v>
      </c>
      <c r="BH251" s="26" t="b">
        <f t="shared" si="33"/>
        <v>0</v>
      </c>
      <c r="BI251" s="26" t="b">
        <f t="shared" si="34"/>
        <v>0</v>
      </c>
    </row>
    <row r="252" spans="55:61" x14ac:dyDescent="0.2">
      <c r="BC252" s="3">
        <f t="shared" si="28"/>
        <v>0</v>
      </c>
      <c r="BD252" s="223" t="b">
        <f t="shared" si="29"/>
        <v>0</v>
      </c>
      <c r="BE252" s="217" t="b">
        <f t="shared" si="30"/>
        <v>0</v>
      </c>
      <c r="BF252" s="26" t="b">
        <f t="shared" si="31"/>
        <v>0</v>
      </c>
      <c r="BG252" s="26" t="b">
        <f t="shared" si="32"/>
        <v>0</v>
      </c>
      <c r="BH252" s="26" t="b">
        <f t="shared" si="33"/>
        <v>0</v>
      </c>
      <c r="BI252" s="26" t="b">
        <f t="shared" si="34"/>
        <v>0</v>
      </c>
    </row>
    <row r="253" spans="55:61" x14ac:dyDescent="0.2">
      <c r="BC253" s="3">
        <f t="shared" si="28"/>
        <v>0</v>
      </c>
      <c r="BD253" s="223" t="b">
        <f t="shared" si="29"/>
        <v>0</v>
      </c>
      <c r="BE253" s="217" t="b">
        <f t="shared" si="30"/>
        <v>0</v>
      </c>
      <c r="BF253" s="26" t="b">
        <f t="shared" si="31"/>
        <v>0</v>
      </c>
      <c r="BG253" s="26" t="b">
        <f t="shared" si="32"/>
        <v>0</v>
      </c>
      <c r="BH253" s="26" t="b">
        <f t="shared" si="33"/>
        <v>0</v>
      </c>
      <c r="BI253" s="26" t="b">
        <f t="shared" si="34"/>
        <v>0</v>
      </c>
    </row>
    <row r="254" spans="55:61" x14ac:dyDescent="0.2">
      <c r="BC254" s="3">
        <f t="shared" si="28"/>
        <v>0</v>
      </c>
      <c r="BD254" s="223" t="b">
        <f t="shared" si="29"/>
        <v>0</v>
      </c>
      <c r="BE254" s="217" t="b">
        <f t="shared" si="30"/>
        <v>0</v>
      </c>
      <c r="BF254" s="26" t="b">
        <f t="shared" si="31"/>
        <v>0</v>
      </c>
      <c r="BG254" s="26" t="b">
        <f t="shared" si="32"/>
        <v>0</v>
      </c>
      <c r="BH254" s="26" t="b">
        <f t="shared" si="33"/>
        <v>0</v>
      </c>
      <c r="BI254" s="26" t="b">
        <f t="shared" si="34"/>
        <v>0</v>
      </c>
    </row>
    <row r="255" spans="55:61" x14ac:dyDescent="0.2">
      <c r="BC255" s="3">
        <f t="shared" si="28"/>
        <v>0</v>
      </c>
      <c r="BD255" s="223" t="b">
        <f t="shared" si="29"/>
        <v>0</v>
      </c>
      <c r="BE255" s="217" t="b">
        <f t="shared" si="30"/>
        <v>0</v>
      </c>
      <c r="BF255" s="26" t="b">
        <f t="shared" si="31"/>
        <v>0</v>
      </c>
      <c r="BG255" s="26" t="b">
        <f t="shared" si="32"/>
        <v>0</v>
      </c>
      <c r="BH255" s="26" t="b">
        <f t="shared" si="33"/>
        <v>0</v>
      </c>
      <c r="BI255" s="26" t="b">
        <f t="shared" si="34"/>
        <v>0</v>
      </c>
    </row>
    <row r="256" spans="55:61" x14ac:dyDescent="0.2">
      <c r="BC256" s="3">
        <f t="shared" si="28"/>
        <v>0</v>
      </c>
      <c r="BD256" s="223" t="b">
        <f t="shared" si="29"/>
        <v>0</v>
      </c>
      <c r="BE256" s="217" t="b">
        <f t="shared" si="30"/>
        <v>0</v>
      </c>
      <c r="BF256" s="26" t="b">
        <f t="shared" si="31"/>
        <v>0</v>
      </c>
      <c r="BG256" s="26" t="b">
        <f t="shared" si="32"/>
        <v>0</v>
      </c>
      <c r="BH256" s="26" t="b">
        <f t="shared" si="33"/>
        <v>0</v>
      </c>
      <c r="BI256" s="26" t="b">
        <f t="shared" si="34"/>
        <v>0</v>
      </c>
    </row>
    <row r="257" spans="55:61" x14ac:dyDescent="0.2">
      <c r="BC257" s="3">
        <f t="shared" si="28"/>
        <v>0</v>
      </c>
      <c r="BD257" s="223" t="b">
        <f t="shared" si="29"/>
        <v>0</v>
      </c>
      <c r="BE257" s="217" t="b">
        <f t="shared" si="30"/>
        <v>0</v>
      </c>
      <c r="BF257" s="26" t="b">
        <f t="shared" si="31"/>
        <v>0</v>
      </c>
      <c r="BG257" s="26" t="b">
        <f t="shared" si="32"/>
        <v>0</v>
      </c>
      <c r="BH257" s="26" t="b">
        <f t="shared" si="33"/>
        <v>0</v>
      </c>
      <c r="BI257" s="26" t="b">
        <f t="shared" si="34"/>
        <v>0</v>
      </c>
    </row>
    <row r="258" spans="55:61" x14ac:dyDescent="0.2">
      <c r="BC258" s="3">
        <f t="shared" ref="BC258:BC281" si="35">$C254</f>
        <v>0</v>
      </c>
      <c r="BD258" s="223" t="b">
        <f t="shared" si="29"/>
        <v>0</v>
      </c>
      <c r="BE258" s="217" t="b">
        <f t="shared" si="30"/>
        <v>0</v>
      </c>
      <c r="BF258" s="26" t="b">
        <f t="shared" si="31"/>
        <v>0</v>
      </c>
      <c r="BG258" s="26" t="b">
        <f t="shared" si="32"/>
        <v>0</v>
      </c>
      <c r="BH258" s="26" t="b">
        <f t="shared" si="33"/>
        <v>0</v>
      </c>
      <c r="BI258" s="26" t="b">
        <f t="shared" si="34"/>
        <v>0</v>
      </c>
    </row>
    <row r="259" spans="55:61" x14ac:dyDescent="0.2">
      <c r="BC259" s="3">
        <f t="shared" si="35"/>
        <v>0</v>
      </c>
      <c r="BD259" s="223" t="b">
        <f t="shared" ref="BD259:BD322" si="36">IF($T255="LA","MLAC1",IF($T255="SS","MSSC1",IF($T255="SCI","MSCIC1",IF($T255="IM7","MM7C1",IF($T255="SP","MSPAC1",IF($T255="SPM","RM1B",IF($T255="SLA","RLA1B",IF($T255="ASC","ASC1BT1"))))))))</f>
        <v>0</v>
      </c>
      <c r="BE259" s="217" t="b">
        <f t="shared" ref="BE259:BE322" si="37">IF($U255="LA","MLAC2",IF($U255="SS","MSSC2",IF($U255="SCI","MSCIC2",IF($U255="im7","MM7C2",IF($U255="SP","MSPAC2",IF($U255="SPM","RM2B",IF($U255="SPLA","RLA2B",IF($U255="ASC","ASC2BT1",IF($U255="ELL","ELL2B")))))))))</f>
        <v>0</v>
      </c>
      <c r="BF259" s="26" t="b">
        <f t="shared" ref="BF259:BF322" si="38">IF($V255="LA","MLAC3",IF($V255="SS","MSSC3",IF($V255="SCI","MSCIC3",IF($V255="im8","MM8C3",IF($V255="SP","MSPC3",IF($V255="SPM","RM1G",IF($V255="SLA","RLA1G",IF($V255="ASC","ASC1GT1"))))))))</f>
        <v>0</v>
      </c>
      <c r="BG259" s="26" t="b">
        <f t="shared" ref="BG259:BG322" si="39">IF($W255="LA","MLAC4",IF($W255="SS","MSSC4",IF($W255="SCI","MSCIC4",IF($W255="im8","MM8C4",IF($W255="SP","MSPC4",IF($W255="SPM","RM2G",IF($W255="SPLA","RLA2G",IF($W255="ASC","ASC2GT1",IF($W255="MOT","OTM72G")))))))))</f>
        <v>0</v>
      </c>
      <c r="BH259" s="26" t="b">
        <f t="shared" ref="BH259:BH322" si="40">IF($X255="LA","MLAC5",IF($X255="SS","MSSC5",IF($X255="SCI","MSCIC5",IF($X255="im7","MM7C5",IF($X255="SP","MSPC5",IF($X255="ELL","ELL5G",IF($X255="SPLA","RLA5G",IF($X255="ASC","ASC5B"))))))))</f>
        <v>0</v>
      </c>
      <c r="BI259" s="26" t="b">
        <f t="shared" ref="BI259:BI281" si="41">IF($Y255="WB","MHRWB",IF($Y255="JG","MHRJG",IF($Y255="AV","MHRAV",IF($Y255="KP","MHRKP",IF($Y255="TH","MHRTH")))))</f>
        <v>0</v>
      </c>
    </row>
    <row r="260" spans="55:61" x14ac:dyDescent="0.2">
      <c r="BC260" s="3">
        <f t="shared" si="35"/>
        <v>0</v>
      </c>
      <c r="BD260" s="223" t="b">
        <f t="shared" si="36"/>
        <v>0</v>
      </c>
      <c r="BE260" s="217" t="b">
        <f t="shared" si="37"/>
        <v>0</v>
      </c>
      <c r="BF260" s="26" t="b">
        <f t="shared" si="38"/>
        <v>0</v>
      </c>
      <c r="BG260" s="26" t="b">
        <f t="shared" si="39"/>
        <v>0</v>
      </c>
      <c r="BH260" s="26" t="b">
        <f t="shared" si="40"/>
        <v>0</v>
      </c>
      <c r="BI260" s="26" t="b">
        <f t="shared" si="41"/>
        <v>0</v>
      </c>
    </row>
    <row r="261" spans="55:61" x14ac:dyDescent="0.2">
      <c r="BC261" s="3">
        <f t="shared" si="35"/>
        <v>0</v>
      </c>
      <c r="BD261" s="223" t="b">
        <f t="shared" si="36"/>
        <v>0</v>
      </c>
      <c r="BE261" s="217" t="b">
        <f t="shared" si="37"/>
        <v>0</v>
      </c>
      <c r="BF261" s="26" t="b">
        <f t="shared" si="38"/>
        <v>0</v>
      </c>
      <c r="BG261" s="26" t="b">
        <f t="shared" si="39"/>
        <v>0</v>
      </c>
      <c r="BH261" s="26" t="b">
        <f t="shared" si="40"/>
        <v>0</v>
      </c>
      <c r="BI261" s="26" t="b">
        <f t="shared" si="41"/>
        <v>0</v>
      </c>
    </row>
    <row r="262" spans="55:61" x14ac:dyDescent="0.2">
      <c r="BC262" s="3">
        <f t="shared" si="35"/>
        <v>0</v>
      </c>
      <c r="BD262" s="223" t="b">
        <f t="shared" si="36"/>
        <v>0</v>
      </c>
      <c r="BE262" s="217" t="b">
        <f t="shared" si="37"/>
        <v>0</v>
      </c>
      <c r="BF262" s="26" t="b">
        <f t="shared" si="38"/>
        <v>0</v>
      </c>
      <c r="BG262" s="26" t="b">
        <f t="shared" si="39"/>
        <v>0</v>
      </c>
      <c r="BH262" s="26" t="b">
        <f t="shared" si="40"/>
        <v>0</v>
      </c>
      <c r="BI262" s="26" t="b">
        <f t="shared" si="41"/>
        <v>0</v>
      </c>
    </row>
    <row r="263" spans="55:61" x14ac:dyDescent="0.2">
      <c r="BC263" s="3">
        <f t="shared" si="35"/>
        <v>0</v>
      </c>
      <c r="BD263" s="223" t="b">
        <f t="shared" si="36"/>
        <v>0</v>
      </c>
      <c r="BE263" s="217" t="b">
        <f t="shared" si="37"/>
        <v>0</v>
      </c>
      <c r="BF263" s="26" t="b">
        <f t="shared" si="38"/>
        <v>0</v>
      </c>
      <c r="BG263" s="26" t="b">
        <f t="shared" si="39"/>
        <v>0</v>
      </c>
      <c r="BH263" s="26" t="b">
        <f t="shared" si="40"/>
        <v>0</v>
      </c>
      <c r="BI263" s="26" t="b">
        <f t="shared" si="41"/>
        <v>0</v>
      </c>
    </row>
    <row r="264" spans="55:61" x14ac:dyDescent="0.2">
      <c r="BC264" s="3">
        <f t="shared" si="35"/>
        <v>0</v>
      </c>
      <c r="BD264" s="223" t="b">
        <f t="shared" si="36"/>
        <v>0</v>
      </c>
      <c r="BE264" s="217" t="b">
        <f t="shared" si="37"/>
        <v>0</v>
      </c>
      <c r="BF264" s="26" t="b">
        <f t="shared" si="38"/>
        <v>0</v>
      </c>
      <c r="BG264" s="26" t="b">
        <f t="shared" si="39"/>
        <v>0</v>
      </c>
      <c r="BH264" s="26" t="b">
        <f t="shared" si="40"/>
        <v>0</v>
      </c>
      <c r="BI264" s="26" t="b">
        <f t="shared" si="41"/>
        <v>0</v>
      </c>
    </row>
    <row r="265" spans="55:61" x14ac:dyDescent="0.2">
      <c r="BC265" s="3">
        <f t="shared" si="35"/>
        <v>0</v>
      </c>
      <c r="BD265" s="223" t="b">
        <f t="shared" si="36"/>
        <v>0</v>
      </c>
      <c r="BE265" s="217" t="b">
        <f t="shared" si="37"/>
        <v>0</v>
      </c>
      <c r="BF265" s="26" t="b">
        <f t="shared" si="38"/>
        <v>0</v>
      </c>
      <c r="BG265" s="26" t="b">
        <f t="shared" si="39"/>
        <v>0</v>
      </c>
      <c r="BH265" s="26" t="b">
        <f t="shared" si="40"/>
        <v>0</v>
      </c>
      <c r="BI265" s="26" t="b">
        <f t="shared" si="41"/>
        <v>0</v>
      </c>
    </row>
    <row r="266" spans="55:61" x14ac:dyDescent="0.2">
      <c r="BC266" s="3">
        <f t="shared" si="35"/>
        <v>0</v>
      </c>
      <c r="BD266" s="223" t="b">
        <f t="shared" si="36"/>
        <v>0</v>
      </c>
      <c r="BE266" s="217" t="b">
        <f t="shared" si="37"/>
        <v>0</v>
      </c>
      <c r="BF266" s="26" t="b">
        <f t="shared" si="38"/>
        <v>0</v>
      </c>
      <c r="BG266" s="26" t="b">
        <f t="shared" si="39"/>
        <v>0</v>
      </c>
      <c r="BH266" s="26" t="b">
        <f t="shared" si="40"/>
        <v>0</v>
      </c>
      <c r="BI266" s="26" t="b">
        <f t="shared" si="41"/>
        <v>0</v>
      </c>
    </row>
    <row r="267" spans="55:61" x14ac:dyDescent="0.2">
      <c r="BC267" s="3">
        <f t="shared" si="35"/>
        <v>0</v>
      </c>
      <c r="BD267" s="223" t="b">
        <f t="shared" si="36"/>
        <v>0</v>
      </c>
      <c r="BE267" s="217" t="b">
        <f t="shared" si="37"/>
        <v>0</v>
      </c>
      <c r="BF267" s="26" t="b">
        <f t="shared" si="38"/>
        <v>0</v>
      </c>
      <c r="BG267" s="26" t="b">
        <f t="shared" si="39"/>
        <v>0</v>
      </c>
      <c r="BH267" s="26" t="b">
        <f t="shared" si="40"/>
        <v>0</v>
      </c>
      <c r="BI267" s="26" t="b">
        <f t="shared" si="41"/>
        <v>0</v>
      </c>
    </row>
    <row r="268" spans="55:61" x14ac:dyDescent="0.2">
      <c r="BC268" s="3">
        <f t="shared" si="35"/>
        <v>0</v>
      </c>
      <c r="BD268" s="223" t="b">
        <f t="shared" si="36"/>
        <v>0</v>
      </c>
      <c r="BE268" s="217" t="b">
        <f t="shared" si="37"/>
        <v>0</v>
      </c>
      <c r="BF268" s="26" t="b">
        <f t="shared" si="38"/>
        <v>0</v>
      </c>
      <c r="BG268" s="26" t="b">
        <f t="shared" si="39"/>
        <v>0</v>
      </c>
      <c r="BH268" s="26" t="b">
        <f t="shared" si="40"/>
        <v>0</v>
      </c>
      <c r="BI268" s="26" t="b">
        <f t="shared" si="41"/>
        <v>0</v>
      </c>
    </row>
    <row r="269" spans="55:61" x14ac:dyDescent="0.2">
      <c r="BC269" s="3">
        <f t="shared" si="35"/>
        <v>0</v>
      </c>
      <c r="BD269" s="223" t="b">
        <f t="shared" si="36"/>
        <v>0</v>
      </c>
      <c r="BE269" s="217" t="b">
        <f t="shared" si="37"/>
        <v>0</v>
      </c>
      <c r="BF269" s="26" t="b">
        <f t="shared" si="38"/>
        <v>0</v>
      </c>
      <c r="BG269" s="26" t="b">
        <f t="shared" si="39"/>
        <v>0</v>
      </c>
      <c r="BH269" s="26" t="b">
        <f t="shared" si="40"/>
        <v>0</v>
      </c>
      <c r="BI269" s="26" t="b">
        <f t="shared" si="41"/>
        <v>0</v>
      </c>
    </row>
    <row r="270" spans="55:61" x14ac:dyDescent="0.2">
      <c r="BC270" s="3">
        <f t="shared" si="35"/>
        <v>0</v>
      </c>
      <c r="BD270" s="223" t="b">
        <f t="shared" si="36"/>
        <v>0</v>
      </c>
      <c r="BE270" s="217" t="b">
        <f t="shared" si="37"/>
        <v>0</v>
      </c>
      <c r="BF270" s="26" t="b">
        <f t="shared" si="38"/>
        <v>0</v>
      </c>
      <c r="BG270" s="26" t="b">
        <f t="shared" si="39"/>
        <v>0</v>
      </c>
      <c r="BH270" s="26" t="b">
        <f t="shared" si="40"/>
        <v>0</v>
      </c>
      <c r="BI270" s="26" t="b">
        <f t="shared" si="41"/>
        <v>0</v>
      </c>
    </row>
    <row r="271" spans="55:61" x14ac:dyDescent="0.2">
      <c r="BC271" s="3">
        <f t="shared" si="35"/>
        <v>0</v>
      </c>
      <c r="BD271" s="223" t="b">
        <f t="shared" si="36"/>
        <v>0</v>
      </c>
      <c r="BE271" s="217" t="b">
        <f t="shared" si="37"/>
        <v>0</v>
      </c>
      <c r="BF271" s="26" t="b">
        <f t="shared" si="38"/>
        <v>0</v>
      </c>
      <c r="BG271" s="26" t="b">
        <f t="shared" si="39"/>
        <v>0</v>
      </c>
      <c r="BH271" s="26" t="b">
        <f t="shared" si="40"/>
        <v>0</v>
      </c>
      <c r="BI271" s="26" t="b">
        <f t="shared" si="41"/>
        <v>0</v>
      </c>
    </row>
    <row r="272" spans="55:61" x14ac:dyDescent="0.2">
      <c r="BC272" s="3">
        <f t="shared" si="35"/>
        <v>0</v>
      </c>
      <c r="BD272" s="223" t="b">
        <f t="shared" si="36"/>
        <v>0</v>
      </c>
      <c r="BE272" s="217" t="b">
        <f t="shared" si="37"/>
        <v>0</v>
      </c>
      <c r="BF272" s="26" t="b">
        <f t="shared" si="38"/>
        <v>0</v>
      </c>
      <c r="BG272" s="26" t="b">
        <f t="shared" si="39"/>
        <v>0</v>
      </c>
      <c r="BH272" s="26" t="b">
        <f t="shared" si="40"/>
        <v>0</v>
      </c>
      <c r="BI272" s="26" t="b">
        <f t="shared" si="41"/>
        <v>0</v>
      </c>
    </row>
    <row r="273" spans="55:61" x14ac:dyDescent="0.2">
      <c r="BC273" s="3">
        <f t="shared" si="35"/>
        <v>0</v>
      </c>
      <c r="BD273" s="223" t="b">
        <f t="shared" si="36"/>
        <v>0</v>
      </c>
      <c r="BE273" s="217" t="b">
        <f t="shared" si="37"/>
        <v>0</v>
      </c>
      <c r="BF273" s="26" t="b">
        <f t="shared" si="38"/>
        <v>0</v>
      </c>
      <c r="BG273" s="26" t="b">
        <f t="shared" si="39"/>
        <v>0</v>
      </c>
      <c r="BH273" s="26" t="b">
        <f t="shared" si="40"/>
        <v>0</v>
      </c>
      <c r="BI273" s="26" t="b">
        <f t="shared" si="41"/>
        <v>0</v>
      </c>
    </row>
    <row r="274" spans="55:61" x14ac:dyDescent="0.2">
      <c r="BC274" s="3">
        <f t="shared" si="35"/>
        <v>0</v>
      </c>
      <c r="BD274" s="223" t="b">
        <f t="shared" si="36"/>
        <v>0</v>
      </c>
      <c r="BE274" s="217" t="b">
        <f t="shared" si="37"/>
        <v>0</v>
      </c>
      <c r="BF274" s="26" t="b">
        <f t="shared" si="38"/>
        <v>0</v>
      </c>
      <c r="BG274" s="26" t="b">
        <f t="shared" si="39"/>
        <v>0</v>
      </c>
      <c r="BH274" s="26" t="b">
        <f t="shared" si="40"/>
        <v>0</v>
      </c>
      <c r="BI274" s="26" t="b">
        <f t="shared" si="41"/>
        <v>0</v>
      </c>
    </row>
    <row r="275" spans="55:61" x14ac:dyDescent="0.2">
      <c r="BC275" s="3">
        <f t="shared" si="35"/>
        <v>0</v>
      </c>
      <c r="BD275" s="223" t="b">
        <f t="shared" si="36"/>
        <v>0</v>
      </c>
      <c r="BE275" s="217" t="b">
        <f t="shared" si="37"/>
        <v>0</v>
      </c>
      <c r="BF275" s="26" t="b">
        <f t="shared" si="38"/>
        <v>0</v>
      </c>
      <c r="BG275" s="26" t="b">
        <f t="shared" si="39"/>
        <v>0</v>
      </c>
      <c r="BH275" s="26" t="b">
        <f t="shared" si="40"/>
        <v>0</v>
      </c>
      <c r="BI275" s="26" t="b">
        <f t="shared" si="41"/>
        <v>0</v>
      </c>
    </row>
    <row r="276" spans="55:61" x14ac:dyDescent="0.2">
      <c r="BC276" s="3">
        <f t="shared" si="35"/>
        <v>0</v>
      </c>
      <c r="BD276" s="223" t="b">
        <f t="shared" si="36"/>
        <v>0</v>
      </c>
      <c r="BE276" s="217" t="b">
        <f t="shared" si="37"/>
        <v>0</v>
      </c>
      <c r="BF276" s="26" t="b">
        <f t="shared" si="38"/>
        <v>0</v>
      </c>
      <c r="BG276" s="26" t="b">
        <f t="shared" si="39"/>
        <v>0</v>
      </c>
      <c r="BH276" s="26" t="b">
        <f t="shared" si="40"/>
        <v>0</v>
      </c>
      <c r="BI276" s="26" t="b">
        <f t="shared" si="41"/>
        <v>0</v>
      </c>
    </row>
    <row r="277" spans="55:61" x14ac:dyDescent="0.2">
      <c r="BC277" s="3">
        <f t="shared" si="35"/>
        <v>0</v>
      </c>
      <c r="BD277" s="223" t="b">
        <f t="shared" si="36"/>
        <v>0</v>
      </c>
      <c r="BE277" s="217" t="b">
        <f t="shared" si="37"/>
        <v>0</v>
      </c>
      <c r="BF277" s="26" t="b">
        <f t="shared" si="38"/>
        <v>0</v>
      </c>
      <c r="BG277" s="26" t="b">
        <f t="shared" si="39"/>
        <v>0</v>
      </c>
      <c r="BH277" s="26" t="b">
        <f t="shared" si="40"/>
        <v>0</v>
      </c>
      <c r="BI277" s="26" t="b">
        <f t="shared" si="41"/>
        <v>0</v>
      </c>
    </row>
    <row r="278" spans="55:61" x14ac:dyDescent="0.2">
      <c r="BC278" s="3">
        <f t="shared" si="35"/>
        <v>0</v>
      </c>
      <c r="BD278" s="223" t="b">
        <f t="shared" si="36"/>
        <v>0</v>
      </c>
      <c r="BE278" s="217" t="b">
        <f t="shared" si="37"/>
        <v>0</v>
      </c>
      <c r="BF278" s="26" t="b">
        <f t="shared" si="38"/>
        <v>0</v>
      </c>
      <c r="BG278" s="26" t="b">
        <f t="shared" si="39"/>
        <v>0</v>
      </c>
      <c r="BH278" s="26" t="b">
        <f t="shared" si="40"/>
        <v>0</v>
      </c>
      <c r="BI278" s="26" t="b">
        <f t="shared" si="41"/>
        <v>0</v>
      </c>
    </row>
    <row r="279" spans="55:61" x14ac:dyDescent="0.2">
      <c r="BC279" s="3">
        <f t="shared" si="35"/>
        <v>0</v>
      </c>
      <c r="BD279" s="223" t="b">
        <f t="shared" si="36"/>
        <v>0</v>
      </c>
      <c r="BE279" s="217" t="b">
        <f t="shared" si="37"/>
        <v>0</v>
      </c>
      <c r="BF279" s="26" t="b">
        <f t="shared" si="38"/>
        <v>0</v>
      </c>
      <c r="BG279" s="26" t="b">
        <f t="shared" si="39"/>
        <v>0</v>
      </c>
      <c r="BH279" s="26" t="b">
        <f t="shared" si="40"/>
        <v>0</v>
      </c>
      <c r="BI279" s="26" t="b">
        <f t="shared" si="41"/>
        <v>0</v>
      </c>
    </row>
    <row r="280" spans="55:61" x14ac:dyDescent="0.2">
      <c r="BC280" s="3">
        <f t="shared" si="35"/>
        <v>0</v>
      </c>
      <c r="BD280" s="223" t="b">
        <f t="shared" si="36"/>
        <v>0</v>
      </c>
      <c r="BE280" s="217" t="b">
        <f t="shared" si="37"/>
        <v>0</v>
      </c>
      <c r="BF280" s="26" t="b">
        <f t="shared" si="38"/>
        <v>0</v>
      </c>
      <c r="BG280" s="26" t="b">
        <f t="shared" si="39"/>
        <v>0</v>
      </c>
      <c r="BH280" s="26" t="b">
        <f t="shared" si="40"/>
        <v>0</v>
      </c>
      <c r="BI280" s="26" t="b">
        <f t="shared" si="41"/>
        <v>0</v>
      </c>
    </row>
    <row r="281" spans="55:61" x14ac:dyDescent="0.2">
      <c r="BC281" s="3">
        <f t="shared" si="35"/>
        <v>0</v>
      </c>
      <c r="BD281" s="223" t="b">
        <f t="shared" si="36"/>
        <v>0</v>
      </c>
      <c r="BE281" s="217" t="b">
        <f t="shared" si="37"/>
        <v>0</v>
      </c>
      <c r="BF281" s="26" t="b">
        <f t="shared" si="38"/>
        <v>0</v>
      </c>
      <c r="BG281" s="26" t="b">
        <f t="shared" si="39"/>
        <v>0</v>
      </c>
      <c r="BH281" s="26" t="b">
        <f t="shared" si="40"/>
        <v>0</v>
      </c>
      <c r="BI281" s="26" t="b">
        <f t="shared" si="41"/>
        <v>0</v>
      </c>
    </row>
    <row r="282" spans="55:61" x14ac:dyDescent="0.2">
      <c r="BD282" s="223" t="b">
        <f t="shared" si="36"/>
        <v>0</v>
      </c>
      <c r="BE282" s="217" t="b">
        <f t="shared" si="37"/>
        <v>0</v>
      </c>
      <c r="BF282" s="26" t="b">
        <f t="shared" si="38"/>
        <v>0</v>
      </c>
      <c r="BG282" s="26" t="b">
        <f t="shared" si="39"/>
        <v>0</v>
      </c>
      <c r="BH282" s="26" t="b">
        <f t="shared" si="40"/>
        <v>0</v>
      </c>
      <c r="BI282" s="26" t="b">
        <f t="shared" ref="BI282:BI322" si="42">IF($Y275="WB","MHRWB",IF($Y275="JG","MHRJG",IF($Y275="AV","MHRAV",IF($Y275="KP","MHRKP",IF($Y275="TH","MHRTH")))))</f>
        <v>0</v>
      </c>
    </row>
    <row r="283" spans="55:61" x14ac:dyDescent="0.2">
      <c r="BD283" s="223" t="b">
        <f t="shared" si="36"/>
        <v>0</v>
      </c>
      <c r="BE283" s="217" t="b">
        <f t="shared" si="37"/>
        <v>0</v>
      </c>
      <c r="BF283" s="26" t="b">
        <f t="shared" si="38"/>
        <v>0</v>
      </c>
      <c r="BG283" s="26" t="b">
        <f t="shared" si="39"/>
        <v>0</v>
      </c>
      <c r="BH283" s="26" t="b">
        <f t="shared" si="40"/>
        <v>0</v>
      </c>
      <c r="BI283" s="26" t="b">
        <f t="shared" si="42"/>
        <v>0</v>
      </c>
    </row>
    <row r="284" spans="55:61" x14ac:dyDescent="0.2">
      <c r="BD284" s="223" t="b">
        <f t="shared" si="36"/>
        <v>0</v>
      </c>
      <c r="BE284" s="217" t="b">
        <f t="shared" si="37"/>
        <v>0</v>
      </c>
      <c r="BF284" s="26" t="b">
        <f t="shared" si="38"/>
        <v>0</v>
      </c>
      <c r="BG284" s="26" t="b">
        <f t="shared" si="39"/>
        <v>0</v>
      </c>
      <c r="BH284" s="26" t="b">
        <f t="shared" si="40"/>
        <v>0</v>
      </c>
      <c r="BI284" s="26" t="b">
        <f t="shared" si="42"/>
        <v>0</v>
      </c>
    </row>
    <row r="285" spans="55:61" x14ac:dyDescent="0.2">
      <c r="BD285" s="223" t="b">
        <f t="shared" si="36"/>
        <v>0</v>
      </c>
      <c r="BE285" s="217" t="b">
        <f t="shared" si="37"/>
        <v>0</v>
      </c>
      <c r="BF285" s="26" t="b">
        <f t="shared" si="38"/>
        <v>0</v>
      </c>
      <c r="BG285" s="26" t="b">
        <f t="shared" si="39"/>
        <v>0</v>
      </c>
      <c r="BH285" s="26" t="b">
        <f t="shared" si="40"/>
        <v>0</v>
      </c>
      <c r="BI285" s="26" t="b">
        <f t="shared" si="42"/>
        <v>0</v>
      </c>
    </row>
    <row r="286" spans="55:61" x14ac:dyDescent="0.2">
      <c r="BD286" s="223" t="b">
        <f t="shared" si="36"/>
        <v>0</v>
      </c>
      <c r="BE286" s="217" t="b">
        <f t="shared" si="37"/>
        <v>0</v>
      </c>
      <c r="BF286" s="26" t="b">
        <f t="shared" si="38"/>
        <v>0</v>
      </c>
      <c r="BG286" s="26" t="b">
        <f t="shared" si="39"/>
        <v>0</v>
      </c>
      <c r="BH286" s="26" t="b">
        <f t="shared" si="40"/>
        <v>0</v>
      </c>
      <c r="BI286" s="26" t="b">
        <f t="shared" si="42"/>
        <v>0</v>
      </c>
    </row>
    <row r="287" spans="55:61" x14ac:dyDescent="0.2">
      <c r="BD287" s="223" t="b">
        <f t="shared" si="36"/>
        <v>0</v>
      </c>
      <c r="BE287" s="217" t="b">
        <f t="shared" si="37"/>
        <v>0</v>
      </c>
      <c r="BF287" s="26" t="b">
        <f t="shared" si="38"/>
        <v>0</v>
      </c>
      <c r="BG287" s="26" t="b">
        <f t="shared" si="39"/>
        <v>0</v>
      </c>
      <c r="BH287" s="26" t="b">
        <f t="shared" si="40"/>
        <v>0</v>
      </c>
      <c r="BI287" s="26" t="b">
        <f t="shared" si="42"/>
        <v>0</v>
      </c>
    </row>
    <row r="288" spans="55:61" x14ac:dyDescent="0.2">
      <c r="BD288" s="223" t="b">
        <f t="shared" si="36"/>
        <v>0</v>
      </c>
      <c r="BE288" s="217" t="b">
        <f t="shared" si="37"/>
        <v>0</v>
      </c>
      <c r="BF288" s="26" t="b">
        <f t="shared" si="38"/>
        <v>0</v>
      </c>
      <c r="BG288" s="26" t="b">
        <f t="shared" si="39"/>
        <v>0</v>
      </c>
      <c r="BH288" s="26" t="b">
        <f t="shared" si="40"/>
        <v>0</v>
      </c>
      <c r="BI288" s="26" t="b">
        <f t="shared" si="42"/>
        <v>0</v>
      </c>
    </row>
    <row r="289" spans="56:61" x14ac:dyDescent="0.2">
      <c r="BD289" s="223" t="b">
        <f t="shared" si="36"/>
        <v>0</v>
      </c>
      <c r="BE289" s="217" t="b">
        <f t="shared" si="37"/>
        <v>0</v>
      </c>
      <c r="BF289" s="26" t="b">
        <f t="shared" si="38"/>
        <v>0</v>
      </c>
      <c r="BG289" s="26" t="b">
        <f t="shared" si="39"/>
        <v>0</v>
      </c>
      <c r="BH289" s="26" t="b">
        <f t="shared" si="40"/>
        <v>0</v>
      </c>
      <c r="BI289" s="26" t="b">
        <f t="shared" si="42"/>
        <v>0</v>
      </c>
    </row>
    <row r="290" spans="56:61" x14ac:dyDescent="0.2">
      <c r="BD290" s="223" t="b">
        <f t="shared" si="36"/>
        <v>0</v>
      </c>
      <c r="BE290" s="217" t="b">
        <f t="shared" si="37"/>
        <v>0</v>
      </c>
      <c r="BF290" s="26" t="b">
        <f t="shared" si="38"/>
        <v>0</v>
      </c>
      <c r="BG290" s="26" t="b">
        <f t="shared" si="39"/>
        <v>0</v>
      </c>
      <c r="BH290" s="26" t="b">
        <f t="shared" si="40"/>
        <v>0</v>
      </c>
      <c r="BI290" s="26" t="b">
        <f t="shared" si="42"/>
        <v>0</v>
      </c>
    </row>
    <row r="291" spans="56:61" x14ac:dyDescent="0.2">
      <c r="BD291" s="223" t="b">
        <f t="shared" si="36"/>
        <v>0</v>
      </c>
      <c r="BE291" s="217" t="b">
        <f t="shared" si="37"/>
        <v>0</v>
      </c>
      <c r="BF291" s="26" t="b">
        <f t="shared" si="38"/>
        <v>0</v>
      </c>
      <c r="BG291" s="26" t="b">
        <f t="shared" si="39"/>
        <v>0</v>
      </c>
      <c r="BH291" s="26" t="b">
        <f t="shared" si="40"/>
        <v>0</v>
      </c>
      <c r="BI291" s="26" t="b">
        <f t="shared" si="42"/>
        <v>0</v>
      </c>
    </row>
    <row r="292" spans="56:61" x14ac:dyDescent="0.2">
      <c r="BD292" s="223" t="b">
        <f t="shared" si="36"/>
        <v>0</v>
      </c>
      <c r="BE292" s="217" t="b">
        <f t="shared" si="37"/>
        <v>0</v>
      </c>
      <c r="BF292" s="26" t="b">
        <f t="shared" si="38"/>
        <v>0</v>
      </c>
      <c r="BG292" s="26" t="b">
        <f t="shared" si="39"/>
        <v>0</v>
      </c>
      <c r="BH292" s="26" t="b">
        <f t="shared" si="40"/>
        <v>0</v>
      </c>
      <c r="BI292" s="26" t="b">
        <f t="shared" si="42"/>
        <v>0</v>
      </c>
    </row>
    <row r="293" spans="56:61" x14ac:dyDescent="0.2">
      <c r="BD293" s="223" t="b">
        <f t="shared" si="36"/>
        <v>0</v>
      </c>
      <c r="BE293" s="217" t="b">
        <f t="shared" si="37"/>
        <v>0</v>
      </c>
      <c r="BF293" s="26" t="b">
        <f t="shared" si="38"/>
        <v>0</v>
      </c>
      <c r="BG293" s="26" t="b">
        <f t="shared" si="39"/>
        <v>0</v>
      </c>
      <c r="BH293" s="26" t="b">
        <f t="shared" si="40"/>
        <v>0</v>
      </c>
      <c r="BI293" s="26" t="b">
        <f t="shared" si="42"/>
        <v>0</v>
      </c>
    </row>
    <row r="294" spans="56:61" x14ac:dyDescent="0.2">
      <c r="BD294" s="223" t="b">
        <f t="shared" si="36"/>
        <v>0</v>
      </c>
      <c r="BE294" s="217" t="b">
        <f t="shared" si="37"/>
        <v>0</v>
      </c>
      <c r="BF294" s="26" t="b">
        <f t="shared" si="38"/>
        <v>0</v>
      </c>
      <c r="BG294" s="26" t="b">
        <f t="shared" si="39"/>
        <v>0</v>
      </c>
      <c r="BH294" s="26" t="b">
        <f t="shared" si="40"/>
        <v>0</v>
      </c>
      <c r="BI294" s="26" t="b">
        <f t="shared" si="42"/>
        <v>0</v>
      </c>
    </row>
    <row r="295" spans="56:61" x14ac:dyDescent="0.2">
      <c r="BD295" s="223" t="b">
        <f t="shared" si="36"/>
        <v>0</v>
      </c>
      <c r="BE295" s="217" t="b">
        <f t="shared" si="37"/>
        <v>0</v>
      </c>
      <c r="BF295" s="26" t="b">
        <f t="shared" si="38"/>
        <v>0</v>
      </c>
      <c r="BG295" s="26" t="b">
        <f t="shared" si="39"/>
        <v>0</v>
      </c>
      <c r="BH295" s="26" t="b">
        <f t="shared" si="40"/>
        <v>0</v>
      </c>
      <c r="BI295" s="26" t="b">
        <f t="shared" si="42"/>
        <v>0</v>
      </c>
    </row>
    <row r="296" spans="56:61" x14ac:dyDescent="0.2">
      <c r="BD296" s="223" t="b">
        <f t="shared" si="36"/>
        <v>0</v>
      </c>
      <c r="BE296" s="217" t="b">
        <f t="shared" si="37"/>
        <v>0</v>
      </c>
      <c r="BF296" s="26" t="b">
        <f t="shared" si="38"/>
        <v>0</v>
      </c>
      <c r="BG296" s="26" t="b">
        <f t="shared" si="39"/>
        <v>0</v>
      </c>
      <c r="BH296" s="26" t="b">
        <f t="shared" si="40"/>
        <v>0</v>
      </c>
      <c r="BI296" s="26" t="b">
        <f t="shared" si="42"/>
        <v>0</v>
      </c>
    </row>
    <row r="297" spans="56:61" x14ac:dyDescent="0.2">
      <c r="BD297" s="223" t="b">
        <f t="shared" si="36"/>
        <v>0</v>
      </c>
      <c r="BE297" s="217" t="b">
        <f t="shared" si="37"/>
        <v>0</v>
      </c>
      <c r="BF297" s="26" t="b">
        <f t="shared" si="38"/>
        <v>0</v>
      </c>
      <c r="BG297" s="26" t="b">
        <f t="shared" si="39"/>
        <v>0</v>
      </c>
      <c r="BH297" s="26" t="b">
        <f t="shared" si="40"/>
        <v>0</v>
      </c>
      <c r="BI297" s="26" t="b">
        <f t="shared" si="42"/>
        <v>0</v>
      </c>
    </row>
    <row r="298" spans="56:61" x14ac:dyDescent="0.2">
      <c r="BD298" s="223" t="b">
        <f t="shared" si="36"/>
        <v>0</v>
      </c>
      <c r="BE298" s="217" t="b">
        <f t="shared" si="37"/>
        <v>0</v>
      </c>
      <c r="BF298" s="26" t="b">
        <f t="shared" si="38"/>
        <v>0</v>
      </c>
      <c r="BG298" s="26" t="b">
        <f t="shared" si="39"/>
        <v>0</v>
      </c>
      <c r="BH298" s="26" t="b">
        <f t="shared" si="40"/>
        <v>0</v>
      </c>
      <c r="BI298" s="26" t="b">
        <f t="shared" si="42"/>
        <v>0</v>
      </c>
    </row>
    <row r="299" spans="56:61" x14ac:dyDescent="0.2">
      <c r="BD299" s="223" t="b">
        <f t="shared" si="36"/>
        <v>0</v>
      </c>
      <c r="BE299" s="217" t="b">
        <f t="shared" si="37"/>
        <v>0</v>
      </c>
      <c r="BF299" s="26" t="b">
        <f t="shared" si="38"/>
        <v>0</v>
      </c>
      <c r="BG299" s="26" t="b">
        <f t="shared" si="39"/>
        <v>0</v>
      </c>
      <c r="BH299" s="26" t="b">
        <f t="shared" si="40"/>
        <v>0</v>
      </c>
      <c r="BI299" s="26" t="b">
        <f t="shared" si="42"/>
        <v>0</v>
      </c>
    </row>
    <row r="300" spans="56:61" x14ac:dyDescent="0.2">
      <c r="BD300" s="223" t="b">
        <f t="shared" si="36"/>
        <v>0</v>
      </c>
      <c r="BE300" s="217" t="b">
        <f t="shared" si="37"/>
        <v>0</v>
      </c>
      <c r="BF300" s="26" t="b">
        <f t="shared" si="38"/>
        <v>0</v>
      </c>
      <c r="BG300" s="26" t="b">
        <f t="shared" si="39"/>
        <v>0</v>
      </c>
      <c r="BH300" s="26" t="b">
        <f t="shared" si="40"/>
        <v>0</v>
      </c>
      <c r="BI300" s="26" t="b">
        <f t="shared" si="42"/>
        <v>0</v>
      </c>
    </row>
    <row r="301" spans="56:61" x14ac:dyDescent="0.2">
      <c r="BD301" s="223" t="b">
        <f t="shared" si="36"/>
        <v>0</v>
      </c>
      <c r="BE301" s="217" t="b">
        <f t="shared" si="37"/>
        <v>0</v>
      </c>
      <c r="BF301" s="26" t="b">
        <f t="shared" si="38"/>
        <v>0</v>
      </c>
      <c r="BG301" s="26" t="b">
        <f t="shared" si="39"/>
        <v>0</v>
      </c>
      <c r="BH301" s="26" t="b">
        <f t="shared" si="40"/>
        <v>0</v>
      </c>
      <c r="BI301" s="26" t="b">
        <f t="shared" si="42"/>
        <v>0</v>
      </c>
    </row>
    <row r="302" spans="56:61" x14ac:dyDescent="0.2">
      <c r="BD302" s="223" t="b">
        <f t="shared" si="36"/>
        <v>0</v>
      </c>
      <c r="BE302" s="217" t="b">
        <f t="shared" si="37"/>
        <v>0</v>
      </c>
      <c r="BF302" s="26" t="b">
        <f t="shared" si="38"/>
        <v>0</v>
      </c>
      <c r="BG302" s="26" t="b">
        <f t="shared" si="39"/>
        <v>0</v>
      </c>
      <c r="BH302" s="26" t="b">
        <f t="shared" si="40"/>
        <v>0</v>
      </c>
      <c r="BI302" s="26" t="b">
        <f t="shared" si="42"/>
        <v>0</v>
      </c>
    </row>
    <row r="303" spans="56:61" x14ac:dyDescent="0.2">
      <c r="BD303" s="223" t="b">
        <f t="shared" si="36"/>
        <v>0</v>
      </c>
      <c r="BE303" s="217" t="b">
        <f t="shared" si="37"/>
        <v>0</v>
      </c>
      <c r="BF303" s="26" t="b">
        <f t="shared" si="38"/>
        <v>0</v>
      </c>
      <c r="BG303" s="26" t="b">
        <f t="shared" si="39"/>
        <v>0</v>
      </c>
      <c r="BH303" s="26" t="b">
        <f t="shared" si="40"/>
        <v>0</v>
      </c>
      <c r="BI303" s="26" t="b">
        <f t="shared" si="42"/>
        <v>0</v>
      </c>
    </row>
    <row r="304" spans="56:61" x14ac:dyDescent="0.2">
      <c r="BD304" s="223" t="b">
        <f t="shared" si="36"/>
        <v>0</v>
      </c>
      <c r="BE304" s="217" t="b">
        <f t="shared" si="37"/>
        <v>0</v>
      </c>
      <c r="BF304" s="26" t="b">
        <f t="shared" si="38"/>
        <v>0</v>
      </c>
      <c r="BG304" s="26" t="b">
        <f t="shared" si="39"/>
        <v>0</v>
      </c>
      <c r="BH304" s="26" t="b">
        <f t="shared" si="40"/>
        <v>0</v>
      </c>
      <c r="BI304" s="26" t="b">
        <f t="shared" si="42"/>
        <v>0</v>
      </c>
    </row>
    <row r="305" spans="56:61" x14ac:dyDescent="0.2">
      <c r="BD305" s="223" t="b">
        <f t="shared" si="36"/>
        <v>0</v>
      </c>
      <c r="BE305" s="217" t="b">
        <f t="shared" si="37"/>
        <v>0</v>
      </c>
      <c r="BF305" s="26" t="b">
        <f t="shared" si="38"/>
        <v>0</v>
      </c>
      <c r="BG305" s="26" t="b">
        <f t="shared" si="39"/>
        <v>0</v>
      </c>
      <c r="BH305" s="26" t="b">
        <f t="shared" si="40"/>
        <v>0</v>
      </c>
      <c r="BI305" s="26" t="b">
        <f t="shared" si="42"/>
        <v>0</v>
      </c>
    </row>
    <row r="306" spans="56:61" x14ac:dyDescent="0.2">
      <c r="BD306" s="223" t="b">
        <f t="shared" si="36"/>
        <v>0</v>
      </c>
      <c r="BE306" s="217" t="b">
        <f t="shared" si="37"/>
        <v>0</v>
      </c>
      <c r="BF306" s="26" t="b">
        <f t="shared" si="38"/>
        <v>0</v>
      </c>
      <c r="BG306" s="26" t="b">
        <f t="shared" si="39"/>
        <v>0</v>
      </c>
      <c r="BH306" s="26" t="b">
        <f t="shared" si="40"/>
        <v>0</v>
      </c>
      <c r="BI306" s="26" t="b">
        <f t="shared" si="42"/>
        <v>0</v>
      </c>
    </row>
    <row r="307" spans="56:61" x14ac:dyDescent="0.2">
      <c r="BD307" s="223" t="b">
        <f t="shared" si="36"/>
        <v>0</v>
      </c>
      <c r="BE307" s="217" t="b">
        <f t="shared" si="37"/>
        <v>0</v>
      </c>
      <c r="BF307" s="26" t="b">
        <f t="shared" si="38"/>
        <v>0</v>
      </c>
      <c r="BG307" s="26" t="b">
        <f t="shared" si="39"/>
        <v>0</v>
      </c>
      <c r="BH307" s="26" t="b">
        <f t="shared" si="40"/>
        <v>0</v>
      </c>
      <c r="BI307" s="26" t="b">
        <f t="shared" si="42"/>
        <v>0</v>
      </c>
    </row>
    <row r="308" spans="56:61" x14ac:dyDescent="0.2">
      <c r="BD308" s="223" t="b">
        <f t="shared" si="36"/>
        <v>0</v>
      </c>
      <c r="BE308" s="217" t="b">
        <f t="shared" si="37"/>
        <v>0</v>
      </c>
      <c r="BF308" s="26" t="b">
        <f t="shared" si="38"/>
        <v>0</v>
      </c>
      <c r="BG308" s="26" t="b">
        <f t="shared" si="39"/>
        <v>0</v>
      </c>
      <c r="BH308" s="26" t="b">
        <f t="shared" si="40"/>
        <v>0</v>
      </c>
      <c r="BI308" s="26" t="b">
        <f t="shared" si="42"/>
        <v>0</v>
      </c>
    </row>
    <row r="309" spans="56:61" x14ac:dyDescent="0.2">
      <c r="BD309" s="223" t="b">
        <f t="shared" si="36"/>
        <v>0</v>
      </c>
      <c r="BE309" s="217" t="b">
        <f t="shared" si="37"/>
        <v>0</v>
      </c>
      <c r="BF309" s="26" t="b">
        <f t="shared" si="38"/>
        <v>0</v>
      </c>
      <c r="BG309" s="26" t="b">
        <f t="shared" si="39"/>
        <v>0</v>
      </c>
      <c r="BH309" s="26" t="b">
        <f t="shared" si="40"/>
        <v>0</v>
      </c>
      <c r="BI309" s="26" t="b">
        <f t="shared" si="42"/>
        <v>0</v>
      </c>
    </row>
    <row r="310" spans="56:61" x14ac:dyDescent="0.2">
      <c r="BD310" s="223" t="b">
        <f t="shared" si="36"/>
        <v>0</v>
      </c>
      <c r="BE310" s="217" t="b">
        <f t="shared" si="37"/>
        <v>0</v>
      </c>
      <c r="BF310" s="26" t="b">
        <f t="shared" si="38"/>
        <v>0</v>
      </c>
      <c r="BG310" s="26" t="b">
        <f t="shared" si="39"/>
        <v>0</v>
      </c>
      <c r="BH310" s="26" t="b">
        <f t="shared" si="40"/>
        <v>0</v>
      </c>
      <c r="BI310" s="26" t="b">
        <f t="shared" si="42"/>
        <v>0</v>
      </c>
    </row>
    <row r="311" spans="56:61" x14ac:dyDescent="0.2">
      <c r="BD311" s="223" t="b">
        <f t="shared" si="36"/>
        <v>0</v>
      </c>
      <c r="BE311" s="217" t="b">
        <f t="shared" si="37"/>
        <v>0</v>
      </c>
      <c r="BF311" s="26" t="b">
        <f t="shared" si="38"/>
        <v>0</v>
      </c>
      <c r="BG311" s="26" t="b">
        <f t="shared" si="39"/>
        <v>0</v>
      </c>
      <c r="BH311" s="26" t="b">
        <f t="shared" si="40"/>
        <v>0</v>
      </c>
      <c r="BI311" s="26" t="b">
        <f t="shared" si="42"/>
        <v>0</v>
      </c>
    </row>
    <row r="312" spans="56:61" x14ac:dyDescent="0.2">
      <c r="BD312" s="223" t="b">
        <f t="shared" si="36"/>
        <v>0</v>
      </c>
      <c r="BE312" s="217" t="b">
        <f t="shared" si="37"/>
        <v>0</v>
      </c>
      <c r="BF312" s="26" t="b">
        <f t="shared" si="38"/>
        <v>0</v>
      </c>
      <c r="BG312" s="26" t="b">
        <f t="shared" si="39"/>
        <v>0</v>
      </c>
      <c r="BH312" s="26" t="b">
        <f t="shared" si="40"/>
        <v>0</v>
      </c>
      <c r="BI312" s="26" t="b">
        <f t="shared" si="42"/>
        <v>0</v>
      </c>
    </row>
    <row r="313" spans="56:61" x14ac:dyDescent="0.2">
      <c r="BD313" s="223" t="b">
        <f t="shared" si="36"/>
        <v>0</v>
      </c>
      <c r="BE313" s="217" t="b">
        <f t="shared" si="37"/>
        <v>0</v>
      </c>
      <c r="BF313" s="26" t="b">
        <f t="shared" si="38"/>
        <v>0</v>
      </c>
      <c r="BG313" s="26" t="b">
        <f t="shared" si="39"/>
        <v>0</v>
      </c>
      <c r="BH313" s="26" t="b">
        <f t="shared" si="40"/>
        <v>0</v>
      </c>
      <c r="BI313" s="26" t="b">
        <f t="shared" si="42"/>
        <v>0</v>
      </c>
    </row>
    <row r="314" spans="56:61" x14ac:dyDescent="0.2">
      <c r="BD314" s="223" t="b">
        <f t="shared" si="36"/>
        <v>0</v>
      </c>
      <c r="BE314" s="217" t="b">
        <f t="shared" si="37"/>
        <v>0</v>
      </c>
      <c r="BF314" s="26" t="b">
        <f t="shared" si="38"/>
        <v>0</v>
      </c>
      <c r="BG314" s="26" t="b">
        <f t="shared" si="39"/>
        <v>0</v>
      </c>
      <c r="BH314" s="26" t="b">
        <f t="shared" si="40"/>
        <v>0</v>
      </c>
      <c r="BI314" s="26" t="b">
        <f t="shared" si="42"/>
        <v>0</v>
      </c>
    </row>
    <row r="315" spans="56:61" x14ac:dyDescent="0.2">
      <c r="BD315" s="223" t="b">
        <f t="shared" si="36"/>
        <v>0</v>
      </c>
      <c r="BE315" s="217" t="b">
        <f t="shared" si="37"/>
        <v>0</v>
      </c>
      <c r="BF315" s="26" t="b">
        <f t="shared" si="38"/>
        <v>0</v>
      </c>
      <c r="BG315" s="26" t="b">
        <f t="shared" si="39"/>
        <v>0</v>
      </c>
      <c r="BH315" s="26" t="b">
        <f t="shared" si="40"/>
        <v>0</v>
      </c>
      <c r="BI315" s="26" t="b">
        <f t="shared" si="42"/>
        <v>0</v>
      </c>
    </row>
    <row r="316" spans="56:61" x14ac:dyDescent="0.2">
      <c r="BD316" s="223" t="b">
        <f t="shared" si="36"/>
        <v>0</v>
      </c>
      <c r="BE316" s="217" t="b">
        <f t="shared" si="37"/>
        <v>0</v>
      </c>
      <c r="BF316" s="26" t="b">
        <f t="shared" si="38"/>
        <v>0</v>
      </c>
      <c r="BG316" s="26" t="b">
        <f t="shared" si="39"/>
        <v>0</v>
      </c>
      <c r="BH316" s="26" t="b">
        <f t="shared" si="40"/>
        <v>0</v>
      </c>
      <c r="BI316" s="26" t="b">
        <f t="shared" si="42"/>
        <v>0</v>
      </c>
    </row>
    <row r="317" spans="56:61" x14ac:dyDescent="0.2">
      <c r="BD317" s="223" t="b">
        <f t="shared" si="36"/>
        <v>0</v>
      </c>
      <c r="BE317" s="217" t="b">
        <f t="shared" si="37"/>
        <v>0</v>
      </c>
      <c r="BF317" s="26" t="b">
        <f t="shared" si="38"/>
        <v>0</v>
      </c>
      <c r="BG317" s="26" t="b">
        <f t="shared" si="39"/>
        <v>0</v>
      </c>
      <c r="BH317" s="26" t="b">
        <f t="shared" si="40"/>
        <v>0</v>
      </c>
      <c r="BI317" s="26" t="b">
        <f t="shared" si="42"/>
        <v>0</v>
      </c>
    </row>
    <row r="318" spans="56:61" x14ac:dyDescent="0.2">
      <c r="BD318" s="223" t="b">
        <f t="shared" si="36"/>
        <v>0</v>
      </c>
      <c r="BE318" s="217" t="b">
        <f t="shared" si="37"/>
        <v>0</v>
      </c>
      <c r="BF318" s="26" t="b">
        <f t="shared" si="38"/>
        <v>0</v>
      </c>
      <c r="BG318" s="26" t="b">
        <f t="shared" si="39"/>
        <v>0</v>
      </c>
      <c r="BH318" s="26" t="b">
        <f t="shared" si="40"/>
        <v>0</v>
      </c>
      <c r="BI318" s="26" t="b">
        <f t="shared" si="42"/>
        <v>0</v>
      </c>
    </row>
    <row r="319" spans="56:61" x14ac:dyDescent="0.2">
      <c r="BD319" s="223" t="b">
        <f t="shared" si="36"/>
        <v>0</v>
      </c>
      <c r="BE319" s="217" t="b">
        <f t="shared" si="37"/>
        <v>0</v>
      </c>
      <c r="BF319" s="26" t="b">
        <f t="shared" si="38"/>
        <v>0</v>
      </c>
      <c r="BG319" s="26" t="b">
        <f t="shared" si="39"/>
        <v>0</v>
      </c>
      <c r="BH319" s="26" t="b">
        <f t="shared" si="40"/>
        <v>0</v>
      </c>
      <c r="BI319" s="26" t="b">
        <f t="shared" si="42"/>
        <v>0</v>
      </c>
    </row>
    <row r="320" spans="56:61" x14ac:dyDescent="0.2">
      <c r="BD320" s="223" t="b">
        <f t="shared" si="36"/>
        <v>0</v>
      </c>
      <c r="BE320" s="217" t="b">
        <f t="shared" si="37"/>
        <v>0</v>
      </c>
      <c r="BF320" s="26" t="b">
        <f t="shared" si="38"/>
        <v>0</v>
      </c>
      <c r="BG320" s="26" t="b">
        <f t="shared" si="39"/>
        <v>0</v>
      </c>
      <c r="BH320" s="26" t="b">
        <f t="shared" si="40"/>
        <v>0</v>
      </c>
      <c r="BI320" s="26" t="b">
        <f t="shared" si="42"/>
        <v>0</v>
      </c>
    </row>
    <row r="321" spans="56:61" x14ac:dyDescent="0.2">
      <c r="BD321" s="223" t="b">
        <f t="shared" si="36"/>
        <v>0</v>
      </c>
      <c r="BE321" s="217" t="b">
        <f t="shared" si="37"/>
        <v>0</v>
      </c>
      <c r="BF321" s="26" t="b">
        <f t="shared" si="38"/>
        <v>0</v>
      </c>
      <c r="BG321" s="26" t="b">
        <f t="shared" si="39"/>
        <v>0</v>
      </c>
      <c r="BH321" s="26" t="b">
        <f t="shared" si="40"/>
        <v>0</v>
      </c>
      <c r="BI321" s="26" t="b">
        <f t="shared" si="42"/>
        <v>0</v>
      </c>
    </row>
    <row r="322" spans="56:61" x14ac:dyDescent="0.2">
      <c r="BD322" s="223" t="b">
        <f t="shared" si="36"/>
        <v>0</v>
      </c>
      <c r="BE322" s="217" t="b">
        <f t="shared" si="37"/>
        <v>0</v>
      </c>
      <c r="BF322" s="26" t="b">
        <f t="shared" si="38"/>
        <v>0</v>
      </c>
      <c r="BG322" s="26" t="b">
        <f t="shared" si="39"/>
        <v>0</v>
      </c>
      <c r="BH322" s="26" t="b">
        <f t="shared" si="40"/>
        <v>0</v>
      </c>
      <c r="BI322" s="26" t="b">
        <f t="shared" si="42"/>
        <v>0</v>
      </c>
    </row>
    <row r="323" spans="56:61" x14ac:dyDescent="0.2">
      <c r="BD323" s="223" t="b">
        <f t="shared" ref="BD323:BD386" si="43">IF($T319="LA","MLAC1",IF($T319="SS","MSSC1",IF($T319="SCI","MSCIC1",IF($T319="IM7","MM7C1",IF($T319="SP","MSPAC1",IF($T319="SPM","RM1B",IF($T319="SLA","RLA1B",IF($T319="ASC","ASC1BT1"))))))))</f>
        <v>0</v>
      </c>
      <c r="BE323" s="217" t="b">
        <f t="shared" ref="BE323:BE386" si="44">IF($U319="LA","MLAC2",IF($U319="SS","MSSC2",IF($U319="SCI","MSCIC2",IF($U319="im7","MM7C2",IF($U319="SP","MSPAC2",IF($U319="SPM","RM2B",IF($U319="SPLA","RLA2B",IF($U319="ASC","ASC2BT1",IF($U319="ELL","ELL2B")))))))))</f>
        <v>0</v>
      </c>
      <c r="BF323" s="26" t="b">
        <f t="shared" ref="BF323:BF386" si="45">IF($V319="LA","MLAC3",IF($V319="SS","MSSC3",IF($V319="SCI","MSCIC3",IF($V319="im8","MM8C3",IF($V319="SP","MSPC3",IF($V319="SPM","RM1G",IF($V319="SLA","RLA1G",IF($V319="ASC","ASC1GT1"))))))))</f>
        <v>0</v>
      </c>
      <c r="BG323" s="26" t="b">
        <f t="shared" ref="BG323:BG386" si="46">IF($W319="LA","MLAC4",IF($W319="SS","MSSC4",IF($W319="SCI","MSCIC4",IF($W319="im8","MM8C4",IF($W319="SP","MSPC4",IF($W319="SPM","RM2G",IF($W319="SPLA","RLA2G",IF($W319="ASC","ASC2GT1",IF($W319="MOT","OTM72G")))))))))</f>
        <v>0</v>
      </c>
      <c r="BH323" s="26" t="b">
        <f t="shared" ref="BH323:BH386" si="47">IF($X319="LA","MLAC5",IF($X319="SS","MSSC5",IF($X319="SCI","MSCIC5",IF($X319="im7","MM7C5",IF($X319="SP","MSPC5",IF($X319="ELL","ELL5G",IF($X319="SPLA","RLA5G",IF($X319="ASC","ASC5B"))))))))</f>
        <v>0</v>
      </c>
      <c r="BI323" s="26" t="b">
        <f t="shared" ref="BI323:BI386" si="48">IF($Y316="WB","MHRWB",IF($Y316="JG","MHRJG",IF($Y316="AV","MHRAV",IF($Y316="KP","MHRKP",IF($Y316="TH","MHRTH")))))</f>
        <v>0</v>
      </c>
    </row>
    <row r="324" spans="56:61" x14ac:dyDescent="0.2">
      <c r="BD324" s="223" t="b">
        <f t="shared" si="43"/>
        <v>0</v>
      </c>
      <c r="BE324" s="217" t="b">
        <f t="shared" si="44"/>
        <v>0</v>
      </c>
      <c r="BF324" s="26" t="b">
        <f t="shared" si="45"/>
        <v>0</v>
      </c>
      <c r="BG324" s="26" t="b">
        <f t="shared" si="46"/>
        <v>0</v>
      </c>
      <c r="BH324" s="26" t="b">
        <f t="shared" si="47"/>
        <v>0</v>
      </c>
      <c r="BI324" s="26" t="b">
        <f t="shared" si="48"/>
        <v>0</v>
      </c>
    </row>
    <row r="325" spans="56:61" x14ac:dyDescent="0.2">
      <c r="BD325" s="223" t="b">
        <f t="shared" si="43"/>
        <v>0</v>
      </c>
      <c r="BE325" s="217" t="b">
        <f t="shared" si="44"/>
        <v>0</v>
      </c>
      <c r="BF325" s="26" t="b">
        <f t="shared" si="45"/>
        <v>0</v>
      </c>
      <c r="BG325" s="26" t="b">
        <f t="shared" si="46"/>
        <v>0</v>
      </c>
      <c r="BH325" s="26" t="b">
        <f t="shared" si="47"/>
        <v>0</v>
      </c>
      <c r="BI325" s="26" t="b">
        <f t="shared" si="48"/>
        <v>0</v>
      </c>
    </row>
    <row r="326" spans="56:61" x14ac:dyDescent="0.2">
      <c r="BD326" s="223" t="b">
        <f t="shared" si="43"/>
        <v>0</v>
      </c>
      <c r="BE326" s="217" t="b">
        <f t="shared" si="44"/>
        <v>0</v>
      </c>
      <c r="BF326" s="26" t="b">
        <f t="shared" si="45"/>
        <v>0</v>
      </c>
      <c r="BG326" s="26" t="b">
        <f t="shared" si="46"/>
        <v>0</v>
      </c>
      <c r="BH326" s="26" t="b">
        <f t="shared" si="47"/>
        <v>0</v>
      </c>
      <c r="BI326" s="26" t="b">
        <f t="shared" si="48"/>
        <v>0</v>
      </c>
    </row>
    <row r="327" spans="56:61" x14ac:dyDescent="0.2">
      <c r="BD327" s="223" t="b">
        <f t="shared" si="43"/>
        <v>0</v>
      </c>
      <c r="BE327" s="217" t="b">
        <f t="shared" si="44"/>
        <v>0</v>
      </c>
      <c r="BF327" s="26" t="b">
        <f t="shared" si="45"/>
        <v>0</v>
      </c>
      <c r="BG327" s="26" t="b">
        <f t="shared" si="46"/>
        <v>0</v>
      </c>
      <c r="BH327" s="26" t="b">
        <f t="shared" si="47"/>
        <v>0</v>
      </c>
      <c r="BI327" s="26" t="b">
        <f t="shared" si="48"/>
        <v>0</v>
      </c>
    </row>
    <row r="328" spans="56:61" x14ac:dyDescent="0.2">
      <c r="BD328" s="223" t="b">
        <f t="shared" si="43"/>
        <v>0</v>
      </c>
      <c r="BE328" s="217" t="b">
        <f t="shared" si="44"/>
        <v>0</v>
      </c>
      <c r="BF328" s="26" t="b">
        <f t="shared" si="45"/>
        <v>0</v>
      </c>
      <c r="BG328" s="26" t="b">
        <f t="shared" si="46"/>
        <v>0</v>
      </c>
      <c r="BH328" s="26" t="b">
        <f t="shared" si="47"/>
        <v>0</v>
      </c>
      <c r="BI328" s="26" t="b">
        <f t="shared" si="48"/>
        <v>0</v>
      </c>
    </row>
    <row r="329" spans="56:61" x14ac:dyDescent="0.2">
      <c r="BD329" s="223" t="b">
        <f t="shared" si="43"/>
        <v>0</v>
      </c>
      <c r="BE329" s="217" t="b">
        <f t="shared" si="44"/>
        <v>0</v>
      </c>
      <c r="BF329" s="26" t="b">
        <f t="shared" si="45"/>
        <v>0</v>
      </c>
      <c r="BG329" s="26" t="b">
        <f t="shared" si="46"/>
        <v>0</v>
      </c>
      <c r="BH329" s="26" t="b">
        <f t="shared" si="47"/>
        <v>0</v>
      </c>
      <c r="BI329" s="26" t="b">
        <f t="shared" si="48"/>
        <v>0</v>
      </c>
    </row>
    <row r="330" spans="56:61" x14ac:dyDescent="0.2">
      <c r="BD330" s="223" t="b">
        <f t="shared" si="43"/>
        <v>0</v>
      </c>
      <c r="BE330" s="217" t="b">
        <f t="shared" si="44"/>
        <v>0</v>
      </c>
      <c r="BF330" s="26" t="b">
        <f t="shared" si="45"/>
        <v>0</v>
      </c>
      <c r="BG330" s="26" t="b">
        <f t="shared" si="46"/>
        <v>0</v>
      </c>
      <c r="BH330" s="26" t="b">
        <f t="shared" si="47"/>
        <v>0</v>
      </c>
      <c r="BI330" s="26" t="b">
        <f t="shared" si="48"/>
        <v>0</v>
      </c>
    </row>
    <row r="331" spans="56:61" x14ac:dyDescent="0.2">
      <c r="BD331" s="223" t="b">
        <f t="shared" si="43"/>
        <v>0</v>
      </c>
      <c r="BE331" s="217" t="b">
        <f t="shared" si="44"/>
        <v>0</v>
      </c>
      <c r="BF331" s="26" t="b">
        <f t="shared" si="45"/>
        <v>0</v>
      </c>
      <c r="BG331" s="26" t="b">
        <f t="shared" si="46"/>
        <v>0</v>
      </c>
      <c r="BH331" s="26" t="b">
        <f t="shared" si="47"/>
        <v>0</v>
      </c>
      <c r="BI331" s="26" t="b">
        <f t="shared" si="48"/>
        <v>0</v>
      </c>
    </row>
    <row r="332" spans="56:61" x14ac:dyDescent="0.2">
      <c r="BD332" s="223" t="b">
        <f t="shared" si="43"/>
        <v>0</v>
      </c>
      <c r="BE332" s="217" t="b">
        <f t="shared" si="44"/>
        <v>0</v>
      </c>
      <c r="BF332" s="26" t="b">
        <f t="shared" si="45"/>
        <v>0</v>
      </c>
      <c r="BG332" s="26" t="b">
        <f t="shared" si="46"/>
        <v>0</v>
      </c>
      <c r="BH332" s="26" t="b">
        <f t="shared" si="47"/>
        <v>0</v>
      </c>
      <c r="BI332" s="26" t="b">
        <f t="shared" si="48"/>
        <v>0</v>
      </c>
    </row>
    <row r="333" spans="56:61" x14ac:dyDescent="0.2">
      <c r="BD333" s="223" t="b">
        <f t="shared" si="43"/>
        <v>0</v>
      </c>
      <c r="BE333" s="217" t="b">
        <f t="shared" si="44"/>
        <v>0</v>
      </c>
      <c r="BF333" s="26" t="b">
        <f t="shared" si="45"/>
        <v>0</v>
      </c>
      <c r="BG333" s="26" t="b">
        <f t="shared" si="46"/>
        <v>0</v>
      </c>
      <c r="BH333" s="26" t="b">
        <f t="shared" si="47"/>
        <v>0</v>
      </c>
      <c r="BI333" s="26" t="b">
        <f t="shared" si="48"/>
        <v>0</v>
      </c>
    </row>
    <row r="334" spans="56:61" x14ac:dyDescent="0.2">
      <c r="BD334" s="223" t="b">
        <f t="shared" si="43"/>
        <v>0</v>
      </c>
      <c r="BE334" s="217" t="b">
        <f t="shared" si="44"/>
        <v>0</v>
      </c>
      <c r="BF334" s="26" t="b">
        <f t="shared" si="45"/>
        <v>0</v>
      </c>
      <c r="BG334" s="26" t="b">
        <f t="shared" si="46"/>
        <v>0</v>
      </c>
      <c r="BH334" s="26" t="b">
        <f t="shared" si="47"/>
        <v>0</v>
      </c>
      <c r="BI334" s="26" t="b">
        <f t="shared" si="48"/>
        <v>0</v>
      </c>
    </row>
    <row r="335" spans="56:61" x14ac:dyDescent="0.2">
      <c r="BD335" s="223" t="b">
        <f t="shared" si="43"/>
        <v>0</v>
      </c>
      <c r="BE335" s="217" t="b">
        <f t="shared" si="44"/>
        <v>0</v>
      </c>
      <c r="BF335" s="26" t="b">
        <f t="shared" si="45"/>
        <v>0</v>
      </c>
      <c r="BG335" s="26" t="b">
        <f t="shared" si="46"/>
        <v>0</v>
      </c>
      <c r="BH335" s="26" t="b">
        <f t="shared" si="47"/>
        <v>0</v>
      </c>
      <c r="BI335" s="26" t="b">
        <f t="shared" si="48"/>
        <v>0</v>
      </c>
    </row>
    <row r="336" spans="56:61" x14ac:dyDescent="0.2">
      <c r="BD336" s="223" t="b">
        <f t="shared" si="43"/>
        <v>0</v>
      </c>
      <c r="BE336" s="217" t="b">
        <f t="shared" si="44"/>
        <v>0</v>
      </c>
      <c r="BF336" s="26" t="b">
        <f t="shared" si="45"/>
        <v>0</v>
      </c>
      <c r="BG336" s="26" t="b">
        <f t="shared" si="46"/>
        <v>0</v>
      </c>
      <c r="BH336" s="26" t="b">
        <f t="shared" si="47"/>
        <v>0</v>
      </c>
      <c r="BI336" s="26" t="b">
        <f t="shared" si="48"/>
        <v>0</v>
      </c>
    </row>
    <row r="337" spans="56:61" x14ac:dyDescent="0.2">
      <c r="BD337" s="223" t="b">
        <f t="shared" si="43"/>
        <v>0</v>
      </c>
      <c r="BE337" s="217" t="b">
        <f t="shared" si="44"/>
        <v>0</v>
      </c>
      <c r="BF337" s="26" t="b">
        <f t="shared" si="45"/>
        <v>0</v>
      </c>
      <c r="BG337" s="26" t="b">
        <f t="shared" si="46"/>
        <v>0</v>
      </c>
      <c r="BH337" s="26" t="b">
        <f t="shared" si="47"/>
        <v>0</v>
      </c>
      <c r="BI337" s="26" t="b">
        <f t="shared" si="48"/>
        <v>0</v>
      </c>
    </row>
    <row r="338" spans="56:61" x14ac:dyDescent="0.2">
      <c r="BD338" s="223" t="b">
        <f t="shared" si="43"/>
        <v>0</v>
      </c>
      <c r="BE338" s="217" t="b">
        <f t="shared" si="44"/>
        <v>0</v>
      </c>
      <c r="BF338" s="26" t="b">
        <f t="shared" si="45"/>
        <v>0</v>
      </c>
      <c r="BG338" s="26" t="b">
        <f t="shared" si="46"/>
        <v>0</v>
      </c>
      <c r="BH338" s="26" t="b">
        <f t="shared" si="47"/>
        <v>0</v>
      </c>
      <c r="BI338" s="26" t="b">
        <f t="shared" si="48"/>
        <v>0</v>
      </c>
    </row>
    <row r="339" spans="56:61" x14ac:dyDescent="0.2">
      <c r="BD339" s="223" t="b">
        <f t="shared" si="43"/>
        <v>0</v>
      </c>
      <c r="BE339" s="217" t="b">
        <f t="shared" si="44"/>
        <v>0</v>
      </c>
      <c r="BF339" s="26" t="b">
        <f t="shared" si="45"/>
        <v>0</v>
      </c>
      <c r="BG339" s="26" t="b">
        <f t="shared" si="46"/>
        <v>0</v>
      </c>
      <c r="BH339" s="26" t="b">
        <f t="shared" si="47"/>
        <v>0</v>
      </c>
      <c r="BI339" s="26" t="b">
        <f t="shared" si="48"/>
        <v>0</v>
      </c>
    </row>
    <row r="340" spans="56:61" x14ac:dyDescent="0.2">
      <c r="BD340" s="223" t="b">
        <f t="shared" si="43"/>
        <v>0</v>
      </c>
      <c r="BE340" s="217" t="b">
        <f t="shared" si="44"/>
        <v>0</v>
      </c>
      <c r="BF340" s="26" t="b">
        <f t="shared" si="45"/>
        <v>0</v>
      </c>
      <c r="BG340" s="26" t="b">
        <f t="shared" si="46"/>
        <v>0</v>
      </c>
      <c r="BH340" s="26" t="b">
        <f t="shared" si="47"/>
        <v>0</v>
      </c>
      <c r="BI340" s="26" t="b">
        <f t="shared" si="48"/>
        <v>0</v>
      </c>
    </row>
    <row r="341" spans="56:61" x14ac:dyDescent="0.2">
      <c r="BD341" s="223" t="b">
        <f t="shared" si="43"/>
        <v>0</v>
      </c>
      <c r="BE341" s="217" t="b">
        <f t="shared" si="44"/>
        <v>0</v>
      </c>
      <c r="BF341" s="26" t="b">
        <f t="shared" si="45"/>
        <v>0</v>
      </c>
      <c r="BG341" s="26" t="b">
        <f t="shared" si="46"/>
        <v>0</v>
      </c>
      <c r="BH341" s="26" t="b">
        <f t="shared" si="47"/>
        <v>0</v>
      </c>
      <c r="BI341" s="26" t="b">
        <f t="shared" si="48"/>
        <v>0</v>
      </c>
    </row>
    <row r="342" spans="56:61" x14ac:dyDescent="0.2">
      <c r="BD342" s="223" t="b">
        <f t="shared" si="43"/>
        <v>0</v>
      </c>
      <c r="BE342" s="217" t="b">
        <f t="shared" si="44"/>
        <v>0</v>
      </c>
      <c r="BF342" s="26" t="b">
        <f t="shared" si="45"/>
        <v>0</v>
      </c>
      <c r="BG342" s="26" t="b">
        <f t="shared" si="46"/>
        <v>0</v>
      </c>
      <c r="BH342" s="26" t="b">
        <f t="shared" si="47"/>
        <v>0</v>
      </c>
      <c r="BI342" s="26" t="b">
        <f t="shared" si="48"/>
        <v>0</v>
      </c>
    </row>
    <row r="343" spans="56:61" x14ac:dyDescent="0.2">
      <c r="BD343" s="223" t="b">
        <f t="shared" si="43"/>
        <v>0</v>
      </c>
      <c r="BE343" s="217" t="b">
        <f t="shared" si="44"/>
        <v>0</v>
      </c>
      <c r="BF343" s="26" t="b">
        <f t="shared" si="45"/>
        <v>0</v>
      </c>
      <c r="BG343" s="26" t="b">
        <f t="shared" si="46"/>
        <v>0</v>
      </c>
      <c r="BH343" s="26" t="b">
        <f t="shared" si="47"/>
        <v>0</v>
      </c>
      <c r="BI343" s="26" t="b">
        <f t="shared" si="48"/>
        <v>0</v>
      </c>
    </row>
    <row r="344" spans="56:61" x14ac:dyDescent="0.2">
      <c r="BD344" s="223" t="b">
        <f t="shared" si="43"/>
        <v>0</v>
      </c>
      <c r="BE344" s="217" t="b">
        <f t="shared" si="44"/>
        <v>0</v>
      </c>
      <c r="BF344" s="26" t="b">
        <f t="shared" si="45"/>
        <v>0</v>
      </c>
      <c r="BG344" s="26" t="b">
        <f t="shared" si="46"/>
        <v>0</v>
      </c>
      <c r="BH344" s="26" t="b">
        <f t="shared" si="47"/>
        <v>0</v>
      </c>
      <c r="BI344" s="26" t="b">
        <f t="shared" si="48"/>
        <v>0</v>
      </c>
    </row>
    <row r="345" spans="56:61" x14ac:dyDescent="0.2">
      <c r="BD345" s="223" t="b">
        <f t="shared" si="43"/>
        <v>0</v>
      </c>
      <c r="BE345" s="217" t="b">
        <f t="shared" si="44"/>
        <v>0</v>
      </c>
      <c r="BF345" s="26" t="b">
        <f t="shared" si="45"/>
        <v>0</v>
      </c>
      <c r="BG345" s="26" t="b">
        <f t="shared" si="46"/>
        <v>0</v>
      </c>
      <c r="BH345" s="26" t="b">
        <f t="shared" si="47"/>
        <v>0</v>
      </c>
      <c r="BI345" s="26" t="b">
        <f t="shared" si="48"/>
        <v>0</v>
      </c>
    </row>
    <row r="346" spans="56:61" x14ac:dyDescent="0.2">
      <c r="BD346" s="223" t="b">
        <f t="shared" si="43"/>
        <v>0</v>
      </c>
      <c r="BE346" s="217" t="b">
        <f t="shared" si="44"/>
        <v>0</v>
      </c>
      <c r="BF346" s="26" t="b">
        <f t="shared" si="45"/>
        <v>0</v>
      </c>
      <c r="BG346" s="26" t="b">
        <f t="shared" si="46"/>
        <v>0</v>
      </c>
      <c r="BH346" s="26" t="b">
        <f t="shared" si="47"/>
        <v>0</v>
      </c>
      <c r="BI346" s="26" t="b">
        <f t="shared" si="48"/>
        <v>0</v>
      </c>
    </row>
    <row r="347" spans="56:61" x14ac:dyDescent="0.2">
      <c r="BD347" s="223" t="b">
        <f t="shared" si="43"/>
        <v>0</v>
      </c>
      <c r="BE347" s="217" t="b">
        <f t="shared" si="44"/>
        <v>0</v>
      </c>
      <c r="BF347" s="26" t="b">
        <f t="shared" si="45"/>
        <v>0</v>
      </c>
      <c r="BG347" s="26" t="b">
        <f t="shared" si="46"/>
        <v>0</v>
      </c>
      <c r="BH347" s="26" t="b">
        <f t="shared" si="47"/>
        <v>0</v>
      </c>
      <c r="BI347" s="26" t="b">
        <f t="shared" si="48"/>
        <v>0</v>
      </c>
    </row>
    <row r="348" spans="56:61" x14ac:dyDescent="0.2">
      <c r="BD348" s="223" t="b">
        <f t="shared" si="43"/>
        <v>0</v>
      </c>
      <c r="BE348" s="217" t="b">
        <f t="shared" si="44"/>
        <v>0</v>
      </c>
      <c r="BF348" s="26" t="b">
        <f t="shared" si="45"/>
        <v>0</v>
      </c>
      <c r="BG348" s="26" t="b">
        <f t="shared" si="46"/>
        <v>0</v>
      </c>
      <c r="BH348" s="26" t="b">
        <f t="shared" si="47"/>
        <v>0</v>
      </c>
      <c r="BI348" s="26" t="b">
        <f t="shared" si="48"/>
        <v>0</v>
      </c>
    </row>
    <row r="349" spans="56:61" x14ac:dyDescent="0.2">
      <c r="BD349" s="223" t="b">
        <f t="shared" si="43"/>
        <v>0</v>
      </c>
      <c r="BE349" s="217" t="b">
        <f t="shared" si="44"/>
        <v>0</v>
      </c>
      <c r="BF349" s="26" t="b">
        <f t="shared" si="45"/>
        <v>0</v>
      </c>
      <c r="BG349" s="26" t="b">
        <f t="shared" si="46"/>
        <v>0</v>
      </c>
      <c r="BH349" s="26" t="b">
        <f t="shared" si="47"/>
        <v>0</v>
      </c>
      <c r="BI349" s="26" t="b">
        <f t="shared" si="48"/>
        <v>0</v>
      </c>
    </row>
    <row r="350" spans="56:61" x14ac:dyDescent="0.2">
      <c r="BD350" s="223" t="b">
        <f t="shared" si="43"/>
        <v>0</v>
      </c>
      <c r="BE350" s="217" t="b">
        <f t="shared" si="44"/>
        <v>0</v>
      </c>
      <c r="BF350" s="26" t="b">
        <f t="shared" si="45"/>
        <v>0</v>
      </c>
      <c r="BG350" s="26" t="b">
        <f t="shared" si="46"/>
        <v>0</v>
      </c>
      <c r="BH350" s="26" t="b">
        <f t="shared" si="47"/>
        <v>0</v>
      </c>
      <c r="BI350" s="26" t="b">
        <f t="shared" si="48"/>
        <v>0</v>
      </c>
    </row>
    <row r="351" spans="56:61" x14ac:dyDescent="0.2">
      <c r="BD351" s="223" t="b">
        <f t="shared" si="43"/>
        <v>0</v>
      </c>
      <c r="BE351" s="217" t="b">
        <f t="shared" si="44"/>
        <v>0</v>
      </c>
      <c r="BF351" s="26" t="b">
        <f t="shared" si="45"/>
        <v>0</v>
      </c>
      <c r="BG351" s="26" t="b">
        <f t="shared" si="46"/>
        <v>0</v>
      </c>
      <c r="BH351" s="26" t="b">
        <f t="shared" si="47"/>
        <v>0</v>
      </c>
      <c r="BI351" s="26" t="b">
        <f t="shared" si="48"/>
        <v>0</v>
      </c>
    </row>
    <row r="352" spans="56:61" x14ac:dyDescent="0.2">
      <c r="BD352" s="223" t="b">
        <f t="shared" si="43"/>
        <v>0</v>
      </c>
      <c r="BE352" s="217" t="b">
        <f t="shared" si="44"/>
        <v>0</v>
      </c>
      <c r="BF352" s="26" t="b">
        <f t="shared" si="45"/>
        <v>0</v>
      </c>
      <c r="BG352" s="26" t="b">
        <f t="shared" si="46"/>
        <v>0</v>
      </c>
      <c r="BH352" s="26" t="b">
        <f t="shared" si="47"/>
        <v>0</v>
      </c>
      <c r="BI352" s="26" t="b">
        <f t="shared" si="48"/>
        <v>0</v>
      </c>
    </row>
    <row r="353" spans="56:61" x14ac:dyDescent="0.2">
      <c r="BD353" s="223" t="b">
        <f t="shared" si="43"/>
        <v>0</v>
      </c>
      <c r="BE353" s="217" t="b">
        <f t="shared" si="44"/>
        <v>0</v>
      </c>
      <c r="BF353" s="26" t="b">
        <f t="shared" si="45"/>
        <v>0</v>
      </c>
      <c r="BG353" s="26" t="b">
        <f t="shared" si="46"/>
        <v>0</v>
      </c>
      <c r="BH353" s="26" t="b">
        <f t="shared" si="47"/>
        <v>0</v>
      </c>
      <c r="BI353" s="26" t="b">
        <f t="shared" si="48"/>
        <v>0</v>
      </c>
    </row>
    <row r="354" spans="56:61" x14ac:dyDescent="0.2">
      <c r="BD354" s="223" t="b">
        <f t="shared" si="43"/>
        <v>0</v>
      </c>
      <c r="BE354" s="217" t="b">
        <f t="shared" si="44"/>
        <v>0</v>
      </c>
      <c r="BF354" s="26" t="b">
        <f t="shared" si="45"/>
        <v>0</v>
      </c>
      <c r="BG354" s="26" t="b">
        <f t="shared" si="46"/>
        <v>0</v>
      </c>
      <c r="BH354" s="26" t="b">
        <f t="shared" si="47"/>
        <v>0</v>
      </c>
      <c r="BI354" s="26" t="b">
        <f t="shared" si="48"/>
        <v>0</v>
      </c>
    </row>
    <row r="355" spans="56:61" x14ac:dyDescent="0.2">
      <c r="BD355" s="223" t="b">
        <f t="shared" si="43"/>
        <v>0</v>
      </c>
      <c r="BE355" s="217" t="b">
        <f t="shared" si="44"/>
        <v>0</v>
      </c>
      <c r="BF355" s="26" t="b">
        <f t="shared" si="45"/>
        <v>0</v>
      </c>
      <c r="BG355" s="26" t="b">
        <f t="shared" si="46"/>
        <v>0</v>
      </c>
      <c r="BH355" s="26" t="b">
        <f t="shared" si="47"/>
        <v>0</v>
      </c>
      <c r="BI355" s="26" t="b">
        <f t="shared" si="48"/>
        <v>0</v>
      </c>
    </row>
    <row r="356" spans="56:61" x14ac:dyDescent="0.2">
      <c r="BD356" s="223" t="b">
        <f t="shared" si="43"/>
        <v>0</v>
      </c>
      <c r="BE356" s="217" t="b">
        <f t="shared" si="44"/>
        <v>0</v>
      </c>
      <c r="BF356" s="26" t="b">
        <f t="shared" si="45"/>
        <v>0</v>
      </c>
      <c r="BG356" s="26" t="b">
        <f t="shared" si="46"/>
        <v>0</v>
      </c>
      <c r="BH356" s="26" t="b">
        <f t="shared" si="47"/>
        <v>0</v>
      </c>
      <c r="BI356" s="26" t="b">
        <f t="shared" si="48"/>
        <v>0</v>
      </c>
    </row>
    <row r="357" spans="56:61" x14ac:dyDescent="0.2">
      <c r="BD357" s="223" t="b">
        <f t="shared" si="43"/>
        <v>0</v>
      </c>
      <c r="BE357" s="217" t="b">
        <f t="shared" si="44"/>
        <v>0</v>
      </c>
      <c r="BF357" s="26" t="b">
        <f t="shared" si="45"/>
        <v>0</v>
      </c>
      <c r="BG357" s="26" t="b">
        <f t="shared" si="46"/>
        <v>0</v>
      </c>
      <c r="BH357" s="26" t="b">
        <f t="shared" si="47"/>
        <v>0</v>
      </c>
      <c r="BI357" s="26" t="b">
        <f t="shared" si="48"/>
        <v>0</v>
      </c>
    </row>
    <row r="358" spans="56:61" x14ac:dyDescent="0.2">
      <c r="BD358" s="223" t="b">
        <f t="shared" si="43"/>
        <v>0</v>
      </c>
      <c r="BE358" s="217" t="b">
        <f t="shared" si="44"/>
        <v>0</v>
      </c>
      <c r="BF358" s="26" t="b">
        <f t="shared" si="45"/>
        <v>0</v>
      </c>
      <c r="BG358" s="26" t="b">
        <f t="shared" si="46"/>
        <v>0</v>
      </c>
      <c r="BH358" s="26" t="b">
        <f t="shared" si="47"/>
        <v>0</v>
      </c>
      <c r="BI358" s="26" t="b">
        <f t="shared" si="48"/>
        <v>0</v>
      </c>
    </row>
    <row r="359" spans="56:61" x14ac:dyDescent="0.2">
      <c r="BD359" s="223" t="b">
        <f t="shared" si="43"/>
        <v>0</v>
      </c>
      <c r="BE359" s="217" t="b">
        <f t="shared" si="44"/>
        <v>0</v>
      </c>
      <c r="BF359" s="26" t="b">
        <f t="shared" si="45"/>
        <v>0</v>
      </c>
      <c r="BG359" s="26" t="b">
        <f t="shared" si="46"/>
        <v>0</v>
      </c>
      <c r="BH359" s="26" t="b">
        <f t="shared" si="47"/>
        <v>0</v>
      </c>
      <c r="BI359" s="26" t="b">
        <f t="shared" si="48"/>
        <v>0</v>
      </c>
    </row>
    <row r="360" spans="56:61" x14ac:dyDescent="0.2">
      <c r="BD360" s="223" t="b">
        <f t="shared" si="43"/>
        <v>0</v>
      </c>
      <c r="BE360" s="217" t="b">
        <f t="shared" si="44"/>
        <v>0</v>
      </c>
      <c r="BF360" s="26" t="b">
        <f t="shared" si="45"/>
        <v>0</v>
      </c>
      <c r="BG360" s="26" t="b">
        <f t="shared" si="46"/>
        <v>0</v>
      </c>
      <c r="BH360" s="26" t="b">
        <f t="shared" si="47"/>
        <v>0</v>
      </c>
      <c r="BI360" s="26" t="b">
        <f t="shared" si="48"/>
        <v>0</v>
      </c>
    </row>
    <row r="361" spans="56:61" x14ac:dyDescent="0.2">
      <c r="BD361" s="223" t="b">
        <f t="shared" si="43"/>
        <v>0</v>
      </c>
      <c r="BE361" s="217" t="b">
        <f t="shared" si="44"/>
        <v>0</v>
      </c>
      <c r="BF361" s="26" t="b">
        <f t="shared" si="45"/>
        <v>0</v>
      </c>
      <c r="BG361" s="26" t="b">
        <f t="shared" si="46"/>
        <v>0</v>
      </c>
      <c r="BH361" s="26" t="b">
        <f t="shared" si="47"/>
        <v>0</v>
      </c>
      <c r="BI361" s="26" t="b">
        <f t="shared" si="48"/>
        <v>0</v>
      </c>
    </row>
    <row r="362" spans="56:61" x14ac:dyDescent="0.2">
      <c r="BD362" s="223" t="b">
        <f t="shared" si="43"/>
        <v>0</v>
      </c>
      <c r="BE362" s="217" t="b">
        <f t="shared" si="44"/>
        <v>0</v>
      </c>
      <c r="BF362" s="26" t="b">
        <f t="shared" si="45"/>
        <v>0</v>
      </c>
      <c r="BG362" s="26" t="b">
        <f t="shared" si="46"/>
        <v>0</v>
      </c>
      <c r="BH362" s="26" t="b">
        <f t="shared" si="47"/>
        <v>0</v>
      </c>
      <c r="BI362" s="26" t="b">
        <f t="shared" si="48"/>
        <v>0</v>
      </c>
    </row>
    <row r="363" spans="56:61" x14ac:dyDescent="0.2">
      <c r="BD363" s="223" t="b">
        <f t="shared" si="43"/>
        <v>0</v>
      </c>
      <c r="BE363" s="217" t="b">
        <f t="shared" si="44"/>
        <v>0</v>
      </c>
      <c r="BF363" s="26" t="b">
        <f t="shared" si="45"/>
        <v>0</v>
      </c>
      <c r="BG363" s="26" t="b">
        <f t="shared" si="46"/>
        <v>0</v>
      </c>
      <c r="BH363" s="26" t="b">
        <f t="shared" si="47"/>
        <v>0</v>
      </c>
      <c r="BI363" s="26" t="b">
        <f t="shared" si="48"/>
        <v>0</v>
      </c>
    </row>
    <row r="364" spans="56:61" x14ac:dyDescent="0.2">
      <c r="BD364" s="223" t="b">
        <f t="shared" si="43"/>
        <v>0</v>
      </c>
      <c r="BE364" s="217" t="b">
        <f t="shared" si="44"/>
        <v>0</v>
      </c>
      <c r="BF364" s="26" t="b">
        <f t="shared" si="45"/>
        <v>0</v>
      </c>
      <c r="BG364" s="26" t="b">
        <f t="shared" si="46"/>
        <v>0</v>
      </c>
      <c r="BH364" s="26" t="b">
        <f t="shared" si="47"/>
        <v>0</v>
      </c>
      <c r="BI364" s="26" t="b">
        <f t="shared" si="48"/>
        <v>0</v>
      </c>
    </row>
    <row r="365" spans="56:61" x14ac:dyDescent="0.2">
      <c r="BD365" s="223" t="b">
        <f t="shared" si="43"/>
        <v>0</v>
      </c>
      <c r="BE365" s="217" t="b">
        <f t="shared" si="44"/>
        <v>0</v>
      </c>
      <c r="BF365" s="26" t="b">
        <f t="shared" si="45"/>
        <v>0</v>
      </c>
      <c r="BG365" s="26" t="b">
        <f t="shared" si="46"/>
        <v>0</v>
      </c>
      <c r="BH365" s="26" t="b">
        <f t="shared" si="47"/>
        <v>0</v>
      </c>
      <c r="BI365" s="26" t="b">
        <f t="shared" si="48"/>
        <v>0</v>
      </c>
    </row>
    <row r="366" spans="56:61" x14ac:dyDescent="0.2">
      <c r="BD366" s="223" t="b">
        <f t="shared" si="43"/>
        <v>0</v>
      </c>
      <c r="BE366" s="217" t="b">
        <f t="shared" si="44"/>
        <v>0</v>
      </c>
      <c r="BF366" s="26" t="b">
        <f t="shared" si="45"/>
        <v>0</v>
      </c>
      <c r="BG366" s="26" t="b">
        <f t="shared" si="46"/>
        <v>0</v>
      </c>
      <c r="BH366" s="26" t="b">
        <f t="shared" si="47"/>
        <v>0</v>
      </c>
      <c r="BI366" s="26" t="b">
        <f t="shared" si="48"/>
        <v>0</v>
      </c>
    </row>
    <row r="367" spans="56:61" x14ac:dyDescent="0.2">
      <c r="BD367" s="223" t="b">
        <f t="shared" si="43"/>
        <v>0</v>
      </c>
      <c r="BE367" s="217" t="b">
        <f t="shared" si="44"/>
        <v>0</v>
      </c>
      <c r="BF367" s="26" t="b">
        <f t="shared" si="45"/>
        <v>0</v>
      </c>
      <c r="BG367" s="26" t="b">
        <f t="shared" si="46"/>
        <v>0</v>
      </c>
      <c r="BH367" s="26" t="b">
        <f t="shared" si="47"/>
        <v>0</v>
      </c>
      <c r="BI367" s="26" t="b">
        <f t="shared" si="48"/>
        <v>0</v>
      </c>
    </row>
    <row r="368" spans="56:61" x14ac:dyDescent="0.2">
      <c r="BD368" s="223" t="b">
        <f t="shared" si="43"/>
        <v>0</v>
      </c>
      <c r="BE368" s="217" t="b">
        <f t="shared" si="44"/>
        <v>0</v>
      </c>
      <c r="BF368" s="26" t="b">
        <f t="shared" si="45"/>
        <v>0</v>
      </c>
      <c r="BG368" s="26" t="b">
        <f t="shared" si="46"/>
        <v>0</v>
      </c>
      <c r="BH368" s="26" t="b">
        <f t="shared" si="47"/>
        <v>0</v>
      </c>
      <c r="BI368" s="26" t="b">
        <f t="shared" si="48"/>
        <v>0</v>
      </c>
    </row>
    <row r="369" spans="56:61" x14ac:dyDescent="0.2">
      <c r="BD369" s="223" t="b">
        <f t="shared" si="43"/>
        <v>0</v>
      </c>
      <c r="BE369" s="217" t="b">
        <f t="shared" si="44"/>
        <v>0</v>
      </c>
      <c r="BF369" s="26" t="b">
        <f t="shared" si="45"/>
        <v>0</v>
      </c>
      <c r="BG369" s="26" t="b">
        <f t="shared" si="46"/>
        <v>0</v>
      </c>
      <c r="BH369" s="26" t="b">
        <f t="shared" si="47"/>
        <v>0</v>
      </c>
      <c r="BI369" s="26" t="b">
        <f t="shared" si="48"/>
        <v>0</v>
      </c>
    </row>
    <row r="370" spans="56:61" x14ac:dyDescent="0.2">
      <c r="BD370" s="223" t="b">
        <f t="shared" si="43"/>
        <v>0</v>
      </c>
      <c r="BE370" s="217" t="b">
        <f t="shared" si="44"/>
        <v>0</v>
      </c>
      <c r="BF370" s="26" t="b">
        <f t="shared" si="45"/>
        <v>0</v>
      </c>
      <c r="BG370" s="26" t="b">
        <f t="shared" si="46"/>
        <v>0</v>
      </c>
      <c r="BH370" s="26" t="b">
        <f t="shared" si="47"/>
        <v>0</v>
      </c>
      <c r="BI370" s="26" t="b">
        <f t="shared" si="48"/>
        <v>0</v>
      </c>
    </row>
    <row r="371" spans="56:61" x14ac:dyDescent="0.2">
      <c r="BD371" s="223" t="b">
        <f t="shared" si="43"/>
        <v>0</v>
      </c>
      <c r="BE371" s="217" t="b">
        <f t="shared" si="44"/>
        <v>0</v>
      </c>
      <c r="BF371" s="26" t="b">
        <f t="shared" si="45"/>
        <v>0</v>
      </c>
      <c r="BG371" s="26" t="b">
        <f t="shared" si="46"/>
        <v>0</v>
      </c>
      <c r="BH371" s="26" t="b">
        <f t="shared" si="47"/>
        <v>0</v>
      </c>
      <c r="BI371" s="26" t="b">
        <f t="shared" si="48"/>
        <v>0</v>
      </c>
    </row>
    <row r="372" spans="56:61" x14ac:dyDescent="0.2">
      <c r="BD372" s="223" t="b">
        <f t="shared" si="43"/>
        <v>0</v>
      </c>
      <c r="BE372" s="217" t="b">
        <f t="shared" si="44"/>
        <v>0</v>
      </c>
      <c r="BF372" s="26" t="b">
        <f t="shared" si="45"/>
        <v>0</v>
      </c>
      <c r="BG372" s="26" t="b">
        <f t="shared" si="46"/>
        <v>0</v>
      </c>
      <c r="BH372" s="26" t="b">
        <f t="shared" si="47"/>
        <v>0</v>
      </c>
      <c r="BI372" s="26" t="b">
        <f t="shared" si="48"/>
        <v>0</v>
      </c>
    </row>
    <row r="373" spans="56:61" x14ac:dyDescent="0.2">
      <c r="BD373" s="223" t="b">
        <f t="shared" si="43"/>
        <v>0</v>
      </c>
      <c r="BE373" s="217" t="b">
        <f t="shared" si="44"/>
        <v>0</v>
      </c>
      <c r="BF373" s="26" t="b">
        <f t="shared" si="45"/>
        <v>0</v>
      </c>
      <c r="BG373" s="26" t="b">
        <f t="shared" si="46"/>
        <v>0</v>
      </c>
      <c r="BH373" s="26" t="b">
        <f t="shared" si="47"/>
        <v>0</v>
      </c>
      <c r="BI373" s="26" t="b">
        <f t="shared" si="48"/>
        <v>0</v>
      </c>
    </row>
    <row r="374" spans="56:61" x14ac:dyDescent="0.2">
      <c r="BD374" s="223" t="b">
        <f t="shared" si="43"/>
        <v>0</v>
      </c>
      <c r="BE374" s="217" t="b">
        <f t="shared" si="44"/>
        <v>0</v>
      </c>
      <c r="BF374" s="26" t="b">
        <f t="shared" si="45"/>
        <v>0</v>
      </c>
      <c r="BG374" s="26" t="b">
        <f t="shared" si="46"/>
        <v>0</v>
      </c>
      <c r="BH374" s="26" t="b">
        <f t="shared" si="47"/>
        <v>0</v>
      </c>
      <c r="BI374" s="26" t="b">
        <f t="shared" si="48"/>
        <v>0</v>
      </c>
    </row>
    <row r="375" spans="56:61" x14ac:dyDescent="0.2">
      <c r="BD375" s="223" t="b">
        <f t="shared" si="43"/>
        <v>0</v>
      </c>
      <c r="BE375" s="217" t="b">
        <f t="shared" si="44"/>
        <v>0</v>
      </c>
      <c r="BF375" s="26" t="b">
        <f t="shared" si="45"/>
        <v>0</v>
      </c>
      <c r="BG375" s="26" t="b">
        <f t="shared" si="46"/>
        <v>0</v>
      </c>
      <c r="BH375" s="26" t="b">
        <f t="shared" si="47"/>
        <v>0</v>
      </c>
      <c r="BI375" s="26" t="b">
        <f t="shared" si="48"/>
        <v>0</v>
      </c>
    </row>
    <row r="376" spans="56:61" x14ac:dyDescent="0.2">
      <c r="BD376" s="223" t="b">
        <f t="shared" si="43"/>
        <v>0</v>
      </c>
      <c r="BE376" s="217" t="b">
        <f t="shared" si="44"/>
        <v>0</v>
      </c>
      <c r="BF376" s="26" t="b">
        <f t="shared" si="45"/>
        <v>0</v>
      </c>
      <c r="BG376" s="26" t="b">
        <f t="shared" si="46"/>
        <v>0</v>
      </c>
      <c r="BH376" s="26" t="b">
        <f t="shared" si="47"/>
        <v>0</v>
      </c>
      <c r="BI376" s="26" t="b">
        <f t="shared" si="48"/>
        <v>0</v>
      </c>
    </row>
    <row r="377" spans="56:61" x14ac:dyDescent="0.2">
      <c r="BD377" s="223" t="b">
        <f t="shared" si="43"/>
        <v>0</v>
      </c>
      <c r="BE377" s="217" t="b">
        <f t="shared" si="44"/>
        <v>0</v>
      </c>
      <c r="BF377" s="26" t="b">
        <f t="shared" si="45"/>
        <v>0</v>
      </c>
      <c r="BG377" s="26" t="b">
        <f t="shared" si="46"/>
        <v>0</v>
      </c>
      <c r="BH377" s="26" t="b">
        <f t="shared" si="47"/>
        <v>0</v>
      </c>
      <c r="BI377" s="26" t="b">
        <f t="shared" si="48"/>
        <v>0</v>
      </c>
    </row>
    <row r="378" spans="56:61" x14ac:dyDescent="0.2">
      <c r="BD378" s="223" t="b">
        <f t="shared" si="43"/>
        <v>0</v>
      </c>
      <c r="BE378" s="217" t="b">
        <f t="shared" si="44"/>
        <v>0</v>
      </c>
      <c r="BF378" s="26" t="b">
        <f t="shared" si="45"/>
        <v>0</v>
      </c>
      <c r="BG378" s="26" t="b">
        <f t="shared" si="46"/>
        <v>0</v>
      </c>
      <c r="BH378" s="26" t="b">
        <f t="shared" si="47"/>
        <v>0</v>
      </c>
      <c r="BI378" s="26" t="b">
        <f t="shared" si="48"/>
        <v>0</v>
      </c>
    </row>
    <row r="379" spans="56:61" x14ac:dyDescent="0.2">
      <c r="BD379" s="223" t="b">
        <f t="shared" si="43"/>
        <v>0</v>
      </c>
      <c r="BE379" s="217" t="b">
        <f t="shared" si="44"/>
        <v>0</v>
      </c>
      <c r="BF379" s="26" t="b">
        <f t="shared" si="45"/>
        <v>0</v>
      </c>
      <c r="BG379" s="26" t="b">
        <f t="shared" si="46"/>
        <v>0</v>
      </c>
      <c r="BH379" s="26" t="b">
        <f t="shared" si="47"/>
        <v>0</v>
      </c>
      <c r="BI379" s="26" t="b">
        <f t="shared" si="48"/>
        <v>0</v>
      </c>
    </row>
    <row r="380" spans="56:61" x14ac:dyDescent="0.2">
      <c r="BD380" s="223" t="b">
        <f t="shared" si="43"/>
        <v>0</v>
      </c>
      <c r="BE380" s="217" t="b">
        <f t="shared" si="44"/>
        <v>0</v>
      </c>
      <c r="BF380" s="26" t="b">
        <f t="shared" si="45"/>
        <v>0</v>
      </c>
      <c r="BG380" s="26" t="b">
        <f t="shared" si="46"/>
        <v>0</v>
      </c>
      <c r="BH380" s="26" t="b">
        <f t="shared" si="47"/>
        <v>0</v>
      </c>
      <c r="BI380" s="26" t="b">
        <f t="shared" si="48"/>
        <v>0</v>
      </c>
    </row>
    <row r="381" spans="56:61" x14ac:dyDescent="0.2">
      <c r="BD381" s="223" t="b">
        <f t="shared" si="43"/>
        <v>0</v>
      </c>
      <c r="BE381" s="217" t="b">
        <f t="shared" si="44"/>
        <v>0</v>
      </c>
      <c r="BF381" s="26" t="b">
        <f t="shared" si="45"/>
        <v>0</v>
      </c>
      <c r="BG381" s="26" t="b">
        <f t="shared" si="46"/>
        <v>0</v>
      </c>
      <c r="BH381" s="26" t="b">
        <f t="shared" si="47"/>
        <v>0</v>
      </c>
      <c r="BI381" s="26" t="b">
        <f t="shared" si="48"/>
        <v>0</v>
      </c>
    </row>
    <row r="382" spans="56:61" x14ac:dyDescent="0.2">
      <c r="BD382" s="223" t="b">
        <f t="shared" si="43"/>
        <v>0</v>
      </c>
      <c r="BE382" s="217" t="b">
        <f t="shared" si="44"/>
        <v>0</v>
      </c>
      <c r="BF382" s="26" t="b">
        <f t="shared" si="45"/>
        <v>0</v>
      </c>
      <c r="BG382" s="26" t="b">
        <f t="shared" si="46"/>
        <v>0</v>
      </c>
      <c r="BH382" s="26" t="b">
        <f t="shared" si="47"/>
        <v>0</v>
      </c>
      <c r="BI382" s="26" t="b">
        <f t="shared" si="48"/>
        <v>0</v>
      </c>
    </row>
    <row r="383" spans="56:61" x14ac:dyDescent="0.2">
      <c r="BD383" s="223" t="b">
        <f t="shared" si="43"/>
        <v>0</v>
      </c>
      <c r="BE383" s="217" t="b">
        <f t="shared" si="44"/>
        <v>0</v>
      </c>
      <c r="BF383" s="26" t="b">
        <f t="shared" si="45"/>
        <v>0</v>
      </c>
      <c r="BG383" s="26" t="b">
        <f t="shared" si="46"/>
        <v>0</v>
      </c>
      <c r="BH383" s="26" t="b">
        <f t="shared" si="47"/>
        <v>0</v>
      </c>
      <c r="BI383" s="26" t="b">
        <f t="shared" si="48"/>
        <v>0</v>
      </c>
    </row>
    <row r="384" spans="56:61" x14ac:dyDescent="0.2">
      <c r="BD384" s="223" t="b">
        <f t="shared" si="43"/>
        <v>0</v>
      </c>
      <c r="BE384" s="217" t="b">
        <f t="shared" si="44"/>
        <v>0</v>
      </c>
      <c r="BF384" s="26" t="b">
        <f t="shared" si="45"/>
        <v>0</v>
      </c>
      <c r="BG384" s="26" t="b">
        <f t="shared" si="46"/>
        <v>0</v>
      </c>
      <c r="BH384" s="26" t="b">
        <f t="shared" si="47"/>
        <v>0</v>
      </c>
      <c r="BI384" s="26" t="b">
        <f t="shared" si="48"/>
        <v>0</v>
      </c>
    </row>
    <row r="385" spans="56:61" x14ac:dyDescent="0.2">
      <c r="BD385" s="223" t="b">
        <f t="shared" si="43"/>
        <v>0</v>
      </c>
      <c r="BE385" s="217" t="b">
        <f t="shared" si="44"/>
        <v>0</v>
      </c>
      <c r="BF385" s="26" t="b">
        <f t="shared" si="45"/>
        <v>0</v>
      </c>
      <c r="BG385" s="26" t="b">
        <f t="shared" si="46"/>
        <v>0</v>
      </c>
      <c r="BH385" s="26" t="b">
        <f t="shared" si="47"/>
        <v>0</v>
      </c>
      <c r="BI385" s="26" t="b">
        <f t="shared" si="48"/>
        <v>0</v>
      </c>
    </row>
    <row r="386" spans="56:61" x14ac:dyDescent="0.2">
      <c r="BD386" s="223" t="b">
        <f t="shared" si="43"/>
        <v>0</v>
      </c>
      <c r="BE386" s="217" t="b">
        <f t="shared" si="44"/>
        <v>0</v>
      </c>
      <c r="BF386" s="26" t="b">
        <f t="shared" si="45"/>
        <v>0</v>
      </c>
      <c r="BG386" s="26" t="b">
        <f t="shared" si="46"/>
        <v>0</v>
      </c>
      <c r="BH386" s="26" t="b">
        <f t="shared" si="47"/>
        <v>0</v>
      </c>
      <c r="BI386" s="26" t="b">
        <f t="shared" si="48"/>
        <v>0</v>
      </c>
    </row>
    <row r="387" spans="56:61" x14ac:dyDescent="0.2">
      <c r="BD387" s="223" t="b">
        <f t="shared" ref="BD387:BD450" si="49">IF($T383="LA","MLAC1",IF($T383="SS","MSSC1",IF($T383="SCI","MSCIC1",IF($T383="IM7","MM7C1",IF($T383="SP","MSPAC1",IF($T383="SPM","RM1B",IF($T383="SLA","RLA1B",IF($T383="ASC","ASC1BT1"))))))))</f>
        <v>0</v>
      </c>
      <c r="BE387" s="217" t="b">
        <f t="shared" ref="BE387:BE450" si="50">IF($U383="LA","MLAC2",IF($U383="SS","MSSC2",IF($U383="SCI","MSCIC2",IF($U383="im7","MM7C2",IF($U383="SP","MSPAC2",IF($U383="SPM","RM2B",IF($U383="SPLA","RLA2B",IF($U383="ASC","ASC2BT1",IF($U383="ELL","ELL2B")))))))))</f>
        <v>0</v>
      </c>
      <c r="BF387" s="26" t="b">
        <f t="shared" ref="BF387:BF450" si="51">IF($V383="LA","MLAC3",IF($V383="SS","MSSC3",IF($V383="SCI","MSCIC3",IF($V383="im8","MM8C3",IF($V383="SP","MSPC3",IF($V383="SPM","RM1G",IF($V383="SLA","RLA1G",IF($V383="ASC","ASC1GT1"))))))))</f>
        <v>0</v>
      </c>
      <c r="BG387" s="26" t="b">
        <f t="shared" ref="BG387:BG450" si="52">IF($W383="LA","MLAC4",IF($W383="SS","MSSC4",IF($W383="SCI","MSCIC4",IF($W383="im8","MM8C4",IF($W383="SP","MSPC4",IF($W383="SPM","RM2G",IF($W383="SPLA","RLA2G",IF($W383="ASC","ASC2GT1",IF($W383="MOT","OTM72G")))))))))</f>
        <v>0</v>
      </c>
      <c r="BH387" s="26" t="b">
        <f t="shared" ref="BH387:BH450" si="53">IF($X383="LA","MLAC5",IF($X383="SS","MSSC5",IF($X383="SCI","MSCIC5",IF($X383="im7","MM7C5",IF($X383="SP","MSPC5",IF($X383="ELL","ELL5G",IF($X383="SPLA","RLA5G",IF($X383="ASC","ASC5B"))))))))</f>
        <v>0</v>
      </c>
      <c r="BI387" s="26" t="b">
        <f t="shared" ref="BI387:BI450" si="54">IF($Y380="WB","MHRWB",IF($Y380="JG","MHRJG",IF($Y380="AV","MHRAV",IF($Y380="KP","MHRKP",IF($Y380="TH","MHRTH")))))</f>
        <v>0</v>
      </c>
    </row>
    <row r="388" spans="56:61" x14ac:dyDescent="0.2">
      <c r="BD388" s="223" t="b">
        <f t="shared" si="49"/>
        <v>0</v>
      </c>
      <c r="BE388" s="217" t="b">
        <f t="shared" si="50"/>
        <v>0</v>
      </c>
      <c r="BF388" s="26" t="b">
        <f t="shared" si="51"/>
        <v>0</v>
      </c>
      <c r="BG388" s="26" t="b">
        <f t="shared" si="52"/>
        <v>0</v>
      </c>
      <c r="BH388" s="26" t="b">
        <f t="shared" si="53"/>
        <v>0</v>
      </c>
      <c r="BI388" s="26" t="b">
        <f t="shared" si="54"/>
        <v>0</v>
      </c>
    </row>
    <row r="389" spans="56:61" x14ac:dyDescent="0.2">
      <c r="BD389" s="223" t="b">
        <f t="shared" si="49"/>
        <v>0</v>
      </c>
      <c r="BE389" s="217" t="b">
        <f t="shared" si="50"/>
        <v>0</v>
      </c>
      <c r="BF389" s="26" t="b">
        <f t="shared" si="51"/>
        <v>0</v>
      </c>
      <c r="BG389" s="26" t="b">
        <f t="shared" si="52"/>
        <v>0</v>
      </c>
      <c r="BH389" s="26" t="b">
        <f t="shared" si="53"/>
        <v>0</v>
      </c>
      <c r="BI389" s="26" t="b">
        <f t="shared" si="54"/>
        <v>0</v>
      </c>
    </row>
    <row r="390" spans="56:61" x14ac:dyDescent="0.2">
      <c r="BD390" s="223" t="b">
        <f t="shared" si="49"/>
        <v>0</v>
      </c>
      <c r="BE390" s="217" t="b">
        <f t="shared" si="50"/>
        <v>0</v>
      </c>
      <c r="BF390" s="26" t="b">
        <f t="shared" si="51"/>
        <v>0</v>
      </c>
      <c r="BG390" s="26" t="b">
        <f t="shared" si="52"/>
        <v>0</v>
      </c>
      <c r="BH390" s="26" t="b">
        <f t="shared" si="53"/>
        <v>0</v>
      </c>
      <c r="BI390" s="26" t="b">
        <f t="shared" si="54"/>
        <v>0</v>
      </c>
    </row>
    <row r="391" spans="56:61" x14ac:dyDescent="0.2">
      <c r="BD391" s="223" t="b">
        <f t="shared" si="49"/>
        <v>0</v>
      </c>
      <c r="BE391" s="217" t="b">
        <f t="shared" si="50"/>
        <v>0</v>
      </c>
      <c r="BF391" s="26" t="b">
        <f t="shared" si="51"/>
        <v>0</v>
      </c>
      <c r="BG391" s="26" t="b">
        <f t="shared" si="52"/>
        <v>0</v>
      </c>
      <c r="BH391" s="26" t="b">
        <f t="shared" si="53"/>
        <v>0</v>
      </c>
      <c r="BI391" s="26" t="b">
        <f t="shared" si="54"/>
        <v>0</v>
      </c>
    </row>
    <row r="392" spans="56:61" x14ac:dyDescent="0.2">
      <c r="BD392" s="223" t="b">
        <f t="shared" si="49"/>
        <v>0</v>
      </c>
      <c r="BE392" s="217" t="b">
        <f t="shared" si="50"/>
        <v>0</v>
      </c>
      <c r="BF392" s="26" t="b">
        <f t="shared" si="51"/>
        <v>0</v>
      </c>
      <c r="BG392" s="26" t="b">
        <f t="shared" si="52"/>
        <v>0</v>
      </c>
      <c r="BH392" s="26" t="b">
        <f t="shared" si="53"/>
        <v>0</v>
      </c>
      <c r="BI392" s="26" t="b">
        <f t="shared" si="54"/>
        <v>0</v>
      </c>
    </row>
    <row r="393" spans="56:61" x14ac:dyDescent="0.2">
      <c r="BD393" s="223" t="b">
        <f t="shared" si="49"/>
        <v>0</v>
      </c>
      <c r="BE393" s="217" t="b">
        <f t="shared" si="50"/>
        <v>0</v>
      </c>
      <c r="BF393" s="26" t="b">
        <f t="shared" si="51"/>
        <v>0</v>
      </c>
      <c r="BG393" s="26" t="b">
        <f t="shared" si="52"/>
        <v>0</v>
      </c>
      <c r="BH393" s="26" t="b">
        <f t="shared" si="53"/>
        <v>0</v>
      </c>
      <c r="BI393" s="26" t="b">
        <f t="shared" si="54"/>
        <v>0</v>
      </c>
    </row>
    <row r="394" spans="56:61" x14ac:dyDescent="0.2">
      <c r="BD394" s="223" t="b">
        <f t="shared" si="49"/>
        <v>0</v>
      </c>
      <c r="BE394" s="217" t="b">
        <f t="shared" si="50"/>
        <v>0</v>
      </c>
      <c r="BF394" s="26" t="b">
        <f t="shared" si="51"/>
        <v>0</v>
      </c>
      <c r="BG394" s="26" t="b">
        <f t="shared" si="52"/>
        <v>0</v>
      </c>
      <c r="BH394" s="26" t="b">
        <f t="shared" si="53"/>
        <v>0</v>
      </c>
      <c r="BI394" s="26" t="b">
        <f t="shared" si="54"/>
        <v>0</v>
      </c>
    </row>
    <row r="395" spans="56:61" x14ac:dyDescent="0.2">
      <c r="BD395" s="223" t="b">
        <f t="shared" si="49"/>
        <v>0</v>
      </c>
      <c r="BE395" s="217" t="b">
        <f t="shared" si="50"/>
        <v>0</v>
      </c>
      <c r="BF395" s="26" t="b">
        <f t="shared" si="51"/>
        <v>0</v>
      </c>
      <c r="BG395" s="26" t="b">
        <f t="shared" si="52"/>
        <v>0</v>
      </c>
      <c r="BH395" s="26" t="b">
        <f t="shared" si="53"/>
        <v>0</v>
      </c>
      <c r="BI395" s="26" t="b">
        <f t="shared" si="54"/>
        <v>0</v>
      </c>
    </row>
    <row r="396" spans="56:61" x14ac:dyDescent="0.2">
      <c r="BD396" s="223" t="b">
        <f t="shared" si="49"/>
        <v>0</v>
      </c>
      <c r="BE396" s="217" t="b">
        <f t="shared" si="50"/>
        <v>0</v>
      </c>
      <c r="BF396" s="26" t="b">
        <f t="shared" si="51"/>
        <v>0</v>
      </c>
      <c r="BG396" s="26" t="b">
        <f t="shared" si="52"/>
        <v>0</v>
      </c>
      <c r="BH396" s="26" t="b">
        <f t="shared" si="53"/>
        <v>0</v>
      </c>
      <c r="BI396" s="26" t="b">
        <f t="shared" si="54"/>
        <v>0</v>
      </c>
    </row>
    <row r="397" spans="56:61" x14ac:dyDescent="0.2">
      <c r="BD397" s="223" t="b">
        <f t="shared" si="49"/>
        <v>0</v>
      </c>
      <c r="BE397" s="217" t="b">
        <f t="shared" si="50"/>
        <v>0</v>
      </c>
      <c r="BF397" s="26" t="b">
        <f t="shared" si="51"/>
        <v>0</v>
      </c>
      <c r="BG397" s="26" t="b">
        <f t="shared" si="52"/>
        <v>0</v>
      </c>
      <c r="BH397" s="26" t="b">
        <f t="shared" si="53"/>
        <v>0</v>
      </c>
      <c r="BI397" s="26" t="b">
        <f t="shared" si="54"/>
        <v>0</v>
      </c>
    </row>
    <row r="398" spans="56:61" x14ac:dyDescent="0.2">
      <c r="BD398" s="223" t="b">
        <f t="shared" si="49"/>
        <v>0</v>
      </c>
      <c r="BE398" s="217" t="b">
        <f t="shared" si="50"/>
        <v>0</v>
      </c>
      <c r="BF398" s="26" t="b">
        <f t="shared" si="51"/>
        <v>0</v>
      </c>
      <c r="BG398" s="26" t="b">
        <f t="shared" si="52"/>
        <v>0</v>
      </c>
      <c r="BH398" s="26" t="b">
        <f t="shared" si="53"/>
        <v>0</v>
      </c>
      <c r="BI398" s="26" t="b">
        <f t="shared" si="54"/>
        <v>0</v>
      </c>
    </row>
    <row r="399" spans="56:61" x14ac:dyDescent="0.2">
      <c r="BD399" s="223" t="b">
        <f t="shared" si="49"/>
        <v>0</v>
      </c>
      <c r="BE399" s="217" t="b">
        <f t="shared" si="50"/>
        <v>0</v>
      </c>
      <c r="BF399" s="26" t="b">
        <f t="shared" si="51"/>
        <v>0</v>
      </c>
      <c r="BG399" s="26" t="b">
        <f t="shared" si="52"/>
        <v>0</v>
      </c>
      <c r="BH399" s="26" t="b">
        <f t="shared" si="53"/>
        <v>0</v>
      </c>
      <c r="BI399" s="26" t="b">
        <f t="shared" si="54"/>
        <v>0</v>
      </c>
    </row>
    <row r="400" spans="56:61" x14ac:dyDescent="0.2">
      <c r="BD400" s="223" t="b">
        <f t="shared" si="49"/>
        <v>0</v>
      </c>
      <c r="BE400" s="217" t="b">
        <f t="shared" si="50"/>
        <v>0</v>
      </c>
      <c r="BF400" s="26" t="b">
        <f t="shared" si="51"/>
        <v>0</v>
      </c>
      <c r="BG400" s="26" t="b">
        <f t="shared" si="52"/>
        <v>0</v>
      </c>
      <c r="BH400" s="26" t="b">
        <f t="shared" si="53"/>
        <v>0</v>
      </c>
      <c r="BI400" s="26" t="b">
        <f t="shared" si="54"/>
        <v>0</v>
      </c>
    </row>
    <row r="401" spans="56:61" x14ac:dyDescent="0.2">
      <c r="BD401" s="223" t="b">
        <f t="shared" si="49"/>
        <v>0</v>
      </c>
      <c r="BE401" s="217" t="b">
        <f t="shared" si="50"/>
        <v>0</v>
      </c>
      <c r="BF401" s="26" t="b">
        <f t="shared" si="51"/>
        <v>0</v>
      </c>
      <c r="BG401" s="26" t="b">
        <f t="shared" si="52"/>
        <v>0</v>
      </c>
      <c r="BH401" s="26" t="b">
        <f t="shared" si="53"/>
        <v>0</v>
      </c>
      <c r="BI401" s="26" t="b">
        <f t="shared" si="54"/>
        <v>0</v>
      </c>
    </row>
    <row r="402" spans="56:61" x14ac:dyDescent="0.2">
      <c r="BD402" s="223" t="b">
        <f t="shared" si="49"/>
        <v>0</v>
      </c>
      <c r="BE402" s="217" t="b">
        <f t="shared" si="50"/>
        <v>0</v>
      </c>
      <c r="BF402" s="26" t="b">
        <f t="shared" si="51"/>
        <v>0</v>
      </c>
      <c r="BG402" s="26" t="b">
        <f t="shared" si="52"/>
        <v>0</v>
      </c>
      <c r="BH402" s="26" t="b">
        <f t="shared" si="53"/>
        <v>0</v>
      </c>
      <c r="BI402" s="26" t="b">
        <f t="shared" si="54"/>
        <v>0</v>
      </c>
    </row>
    <row r="403" spans="56:61" x14ac:dyDescent="0.2">
      <c r="BD403" s="223" t="b">
        <f t="shared" si="49"/>
        <v>0</v>
      </c>
      <c r="BE403" s="217" t="b">
        <f t="shared" si="50"/>
        <v>0</v>
      </c>
      <c r="BF403" s="26" t="b">
        <f t="shared" si="51"/>
        <v>0</v>
      </c>
      <c r="BG403" s="26" t="b">
        <f t="shared" si="52"/>
        <v>0</v>
      </c>
      <c r="BH403" s="26" t="b">
        <f t="shared" si="53"/>
        <v>0</v>
      </c>
      <c r="BI403" s="26" t="b">
        <f t="shared" si="54"/>
        <v>0</v>
      </c>
    </row>
    <row r="404" spans="56:61" x14ac:dyDescent="0.2">
      <c r="BD404" s="223" t="b">
        <f t="shared" si="49"/>
        <v>0</v>
      </c>
      <c r="BE404" s="217" t="b">
        <f t="shared" si="50"/>
        <v>0</v>
      </c>
      <c r="BF404" s="26" t="b">
        <f t="shared" si="51"/>
        <v>0</v>
      </c>
      <c r="BG404" s="26" t="b">
        <f t="shared" si="52"/>
        <v>0</v>
      </c>
      <c r="BH404" s="26" t="b">
        <f t="shared" si="53"/>
        <v>0</v>
      </c>
      <c r="BI404" s="26" t="b">
        <f t="shared" si="54"/>
        <v>0</v>
      </c>
    </row>
    <row r="405" spans="56:61" x14ac:dyDescent="0.2">
      <c r="BD405" s="223" t="b">
        <f t="shared" si="49"/>
        <v>0</v>
      </c>
      <c r="BE405" s="217" t="b">
        <f t="shared" si="50"/>
        <v>0</v>
      </c>
      <c r="BF405" s="26" t="b">
        <f t="shared" si="51"/>
        <v>0</v>
      </c>
      <c r="BG405" s="26" t="b">
        <f t="shared" si="52"/>
        <v>0</v>
      </c>
      <c r="BH405" s="26" t="b">
        <f t="shared" si="53"/>
        <v>0</v>
      </c>
      <c r="BI405" s="26" t="b">
        <f t="shared" si="54"/>
        <v>0</v>
      </c>
    </row>
    <row r="406" spans="56:61" x14ac:dyDescent="0.2">
      <c r="BD406" s="223" t="b">
        <f t="shared" si="49"/>
        <v>0</v>
      </c>
      <c r="BE406" s="217" t="b">
        <f t="shared" si="50"/>
        <v>0</v>
      </c>
      <c r="BF406" s="26" t="b">
        <f t="shared" si="51"/>
        <v>0</v>
      </c>
      <c r="BG406" s="26" t="b">
        <f t="shared" si="52"/>
        <v>0</v>
      </c>
      <c r="BH406" s="26" t="b">
        <f t="shared" si="53"/>
        <v>0</v>
      </c>
      <c r="BI406" s="26" t="b">
        <f t="shared" si="54"/>
        <v>0</v>
      </c>
    </row>
    <row r="407" spans="56:61" x14ac:dyDescent="0.2">
      <c r="BD407" s="223" t="b">
        <f t="shared" si="49"/>
        <v>0</v>
      </c>
      <c r="BE407" s="217" t="b">
        <f t="shared" si="50"/>
        <v>0</v>
      </c>
      <c r="BF407" s="26" t="b">
        <f t="shared" si="51"/>
        <v>0</v>
      </c>
      <c r="BG407" s="26" t="b">
        <f t="shared" si="52"/>
        <v>0</v>
      </c>
      <c r="BH407" s="26" t="b">
        <f t="shared" si="53"/>
        <v>0</v>
      </c>
      <c r="BI407" s="26" t="b">
        <f t="shared" si="54"/>
        <v>0</v>
      </c>
    </row>
    <row r="408" spans="56:61" x14ac:dyDescent="0.2">
      <c r="BD408" s="223" t="b">
        <f t="shared" si="49"/>
        <v>0</v>
      </c>
      <c r="BE408" s="217" t="b">
        <f t="shared" si="50"/>
        <v>0</v>
      </c>
      <c r="BF408" s="26" t="b">
        <f t="shared" si="51"/>
        <v>0</v>
      </c>
      <c r="BG408" s="26" t="b">
        <f t="shared" si="52"/>
        <v>0</v>
      </c>
      <c r="BH408" s="26" t="b">
        <f t="shared" si="53"/>
        <v>0</v>
      </c>
      <c r="BI408" s="26" t="b">
        <f t="shared" si="54"/>
        <v>0</v>
      </c>
    </row>
    <row r="409" spans="56:61" x14ac:dyDescent="0.2">
      <c r="BD409" s="223" t="b">
        <f t="shared" si="49"/>
        <v>0</v>
      </c>
      <c r="BE409" s="217" t="b">
        <f t="shared" si="50"/>
        <v>0</v>
      </c>
      <c r="BF409" s="26" t="b">
        <f t="shared" si="51"/>
        <v>0</v>
      </c>
      <c r="BG409" s="26" t="b">
        <f t="shared" si="52"/>
        <v>0</v>
      </c>
      <c r="BH409" s="26" t="b">
        <f t="shared" si="53"/>
        <v>0</v>
      </c>
      <c r="BI409" s="26" t="b">
        <f t="shared" si="54"/>
        <v>0</v>
      </c>
    </row>
    <row r="410" spans="56:61" x14ac:dyDescent="0.2">
      <c r="BD410" s="223" t="b">
        <f t="shared" si="49"/>
        <v>0</v>
      </c>
      <c r="BE410" s="217" t="b">
        <f t="shared" si="50"/>
        <v>0</v>
      </c>
      <c r="BF410" s="26" t="b">
        <f t="shared" si="51"/>
        <v>0</v>
      </c>
      <c r="BG410" s="26" t="b">
        <f t="shared" si="52"/>
        <v>0</v>
      </c>
      <c r="BH410" s="26" t="b">
        <f t="shared" si="53"/>
        <v>0</v>
      </c>
      <c r="BI410" s="26" t="b">
        <f t="shared" si="54"/>
        <v>0</v>
      </c>
    </row>
    <row r="411" spans="56:61" x14ac:dyDescent="0.2">
      <c r="BD411" s="223" t="b">
        <f t="shared" si="49"/>
        <v>0</v>
      </c>
      <c r="BE411" s="217" t="b">
        <f t="shared" si="50"/>
        <v>0</v>
      </c>
      <c r="BF411" s="26" t="b">
        <f t="shared" si="51"/>
        <v>0</v>
      </c>
      <c r="BG411" s="26" t="b">
        <f t="shared" si="52"/>
        <v>0</v>
      </c>
      <c r="BH411" s="26" t="b">
        <f t="shared" si="53"/>
        <v>0</v>
      </c>
      <c r="BI411" s="26" t="b">
        <f t="shared" si="54"/>
        <v>0</v>
      </c>
    </row>
    <row r="412" spans="56:61" x14ac:dyDescent="0.2">
      <c r="BD412" s="223" t="b">
        <f t="shared" si="49"/>
        <v>0</v>
      </c>
      <c r="BE412" s="217" t="b">
        <f t="shared" si="50"/>
        <v>0</v>
      </c>
      <c r="BF412" s="26" t="b">
        <f t="shared" si="51"/>
        <v>0</v>
      </c>
      <c r="BG412" s="26" t="b">
        <f t="shared" si="52"/>
        <v>0</v>
      </c>
      <c r="BH412" s="26" t="b">
        <f t="shared" si="53"/>
        <v>0</v>
      </c>
      <c r="BI412" s="26" t="b">
        <f t="shared" si="54"/>
        <v>0</v>
      </c>
    </row>
    <row r="413" spans="56:61" x14ac:dyDescent="0.2">
      <c r="BD413" s="223" t="b">
        <f t="shared" si="49"/>
        <v>0</v>
      </c>
      <c r="BE413" s="217" t="b">
        <f t="shared" si="50"/>
        <v>0</v>
      </c>
      <c r="BF413" s="26" t="b">
        <f t="shared" si="51"/>
        <v>0</v>
      </c>
      <c r="BG413" s="26" t="b">
        <f t="shared" si="52"/>
        <v>0</v>
      </c>
      <c r="BH413" s="26" t="b">
        <f t="shared" si="53"/>
        <v>0</v>
      </c>
      <c r="BI413" s="26" t="b">
        <f t="shared" si="54"/>
        <v>0</v>
      </c>
    </row>
    <row r="414" spans="56:61" x14ac:dyDescent="0.2">
      <c r="BD414" s="223" t="b">
        <f t="shared" si="49"/>
        <v>0</v>
      </c>
      <c r="BE414" s="217" t="b">
        <f t="shared" si="50"/>
        <v>0</v>
      </c>
      <c r="BF414" s="26" t="b">
        <f t="shared" si="51"/>
        <v>0</v>
      </c>
      <c r="BG414" s="26" t="b">
        <f t="shared" si="52"/>
        <v>0</v>
      </c>
      <c r="BH414" s="26" t="b">
        <f t="shared" si="53"/>
        <v>0</v>
      </c>
      <c r="BI414" s="26" t="b">
        <f t="shared" si="54"/>
        <v>0</v>
      </c>
    </row>
    <row r="415" spans="56:61" x14ac:dyDescent="0.2">
      <c r="BD415" s="223" t="b">
        <f t="shared" si="49"/>
        <v>0</v>
      </c>
      <c r="BE415" s="217" t="b">
        <f t="shared" si="50"/>
        <v>0</v>
      </c>
      <c r="BF415" s="26" t="b">
        <f t="shared" si="51"/>
        <v>0</v>
      </c>
      <c r="BG415" s="26" t="b">
        <f t="shared" si="52"/>
        <v>0</v>
      </c>
      <c r="BH415" s="26" t="b">
        <f t="shared" si="53"/>
        <v>0</v>
      </c>
      <c r="BI415" s="26" t="b">
        <f t="shared" si="54"/>
        <v>0</v>
      </c>
    </row>
    <row r="416" spans="56:61" x14ac:dyDescent="0.2">
      <c r="BD416" s="223" t="b">
        <f t="shared" si="49"/>
        <v>0</v>
      </c>
      <c r="BE416" s="217" t="b">
        <f t="shared" si="50"/>
        <v>0</v>
      </c>
      <c r="BF416" s="26" t="b">
        <f t="shared" si="51"/>
        <v>0</v>
      </c>
      <c r="BG416" s="26" t="b">
        <f t="shared" si="52"/>
        <v>0</v>
      </c>
      <c r="BH416" s="26" t="b">
        <f t="shared" si="53"/>
        <v>0</v>
      </c>
      <c r="BI416" s="26" t="b">
        <f t="shared" si="54"/>
        <v>0</v>
      </c>
    </row>
    <row r="417" spans="56:61" x14ac:dyDescent="0.2">
      <c r="BD417" s="223" t="b">
        <f t="shared" si="49"/>
        <v>0</v>
      </c>
      <c r="BE417" s="217" t="b">
        <f t="shared" si="50"/>
        <v>0</v>
      </c>
      <c r="BF417" s="26" t="b">
        <f t="shared" si="51"/>
        <v>0</v>
      </c>
      <c r="BG417" s="26" t="b">
        <f t="shared" si="52"/>
        <v>0</v>
      </c>
      <c r="BH417" s="26" t="b">
        <f t="shared" si="53"/>
        <v>0</v>
      </c>
      <c r="BI417" s="26" t="b">
        <f t="shared" si="54"/>
        <v>0</v>
      </c>
    </row>
    <row r="418" spans="56:61" x14ac:dyDescent="0.2">
      <c r="BD418" s="223" t="b">
        <f t="shared" si="49"/>
        <v>0</v>
      </c>
      <c r="BE418" s="217" t="b">
        <f t="shared" si="50"/>
        <v>0</v>
      </c>
      <c r="BF418" s="26" t="b">
        <f t="shared" si="51"/>
        <v>0</v>
      </c>
      <c r="BG418" s="26" t="b">
        <f t="shared" si="52"/>
        <v>0</v>
      </c>
      <c r="BH418" s="26" t="b">
        <f t="shared" si="53"/>
        <v>0</v>
      </c>
      <c r="BI418" s="26" t="b">
        <f t="shared" si="54"/>
        <v>0</v>
      </c>
    </row>
    <row r="419" spans="56:61" x14ac:dyDescent="0.2">
      <c r="BD419" s="223" t="b">
        <f t="shared" si="49"/>
        <v>0</v>
      </c>
      <c r="BE419" s="217" t="b">
        <f t="shared" si="50"/>
        <v>0</v>
      </c>
      <c r="BF419" s="26" t="b">
        <f t="shared" si="51"/>
        <v>0</v>
      </c>
      <c r="BG419" s="26" t="b">
        <f t="shared" si="52"/>
        <v>0</v>
      </c>
      <c r="BH419" s="26" t="b">
        <f t="shared" si="53"/>
        <v>0</v>
      </c>
      <c r="BI419" s="26" t="b">
        <f t="shared" si="54"/>
        <v>0</v>
      </c>
    </row>
    <row r="420" spans="56:61" x14ac:dyDescent="0.2">
      <c r="BD420" s="223" t="b">
        <f t="shared" si="49"/>
        <v>0</v>
      </c>
      <c r="BE420" s="217" t="b">
        <f t="shared" si="50"/>
        <v>0</v>
      </c>
      <c r="BF420" s="26" t="b">
        <f t="shared" si="51"/>
        <v>0</v>
      </c>
      <c r="BG420" s="26" t="b">
        <f t="shared" si="52"/>
        <v>0</v>
      </c>
      <c r="BH420" s="26" t="b">
        <f t="shared" si="53"/>
        <v>0</v>
      </c>
      <c r="BI420" s="26" t="b">
        <f t="shared" si="54"/>
        <v>0</v>
      </c>
    </row>
    <row r="421" spans="56:61" x14ac:dyDescent="0.2">
      <c r="BD421" s="223" t="b">
        <f t="shared" si="49"/>
        <v>0</v>
      </c>
      <c r="BE421" s="217" t="b">
        <f t="shared" si="50"/>
        <v>0</v>
      </c>
      <c r="BF421" s="26" t="b">
        <f t="shared" si="51"/>
        <v>0</v>
      </c>
      <c r="BG421" s="26" t="b">
        <f t="shared" si="52"/>
        <v>0</v>
      </c>
      <c r="BH421" s="26" t="b">
        <f t="shared" si="53"/>
        <v>0</v>
      </c>
      <c r="BI421" s="26" t="b">
        <f t="shared" si="54"/>
        <v>0</v>
      </c>
    </row>
    <row r="422" spans="56:61" x14ac:dyDescent="0.2">
      <c r="BD422" s="223" t="b">
        <f t="shared" si="49"/>
        <v>0</v>
      </c>
      <c r="BE422" s="217" t="b">
        <f t="shared" si="50"/>
        <v>0</v>
      </c>
      <c r="BF422" s="26" t="b">
        <f t="shared" si="51"/>
        <v>0</v>
      </c>
      <c r="BG422" s="26" t="b">
        <f t="shared" si="52"/>
        <v>0</v>
      </c>
      <c r="BH422" s="26" t="b">
        <f t="shared" si="53"/>
        <v>0</v>
      </c>
      <c r="BI422" s="26" t="b">
        <f t="shared" si="54"/>
        <v>0</v>
      </c>
    </row>
    <row r="423" spans="56:61" x14ac:dyDescent="0.2">
      <c r="BD423" s="223" t="b">
        <f t="shared" si="49"/>
        <v>0</v>
      </c>
      <c r="BE423" s="217" t="b">
        <f t="shared" si="50"/>
        <v>0</v>
      </c>
      <c r="BF423" s="26" t="b">
        <f t="shared" si="51"/>
        <v>0</v>
      </c>
      <c r="BG423" s="26" t="b">
        <f t="shared" si="52"/>
        <v>0</v>
      </c>
      <c r="BH423" s="26" t="b">
        <f t="shared" si="53"/>
        <v>0</v>
      </c>
      <c r="BI423" s="26" t="b">
        <f t="shared" si="54"/>
        <v>0</v>
      </c>
    </row>
    <row r="424" spans="56:61" x14ac:dyDescent="0.2">
      <c r="BD424" s="223" t="b">
        <f t="shared" si="49"/>
        <v>0</v>
      </c>
      <c r="BE424" s="217" t="b">
        <f t="shared" si="50"/>
        <v>0</v>
      </c>
      <c r="BF424" s="26" t="b">
        <f t="shared" si="51"/>
        <v>0</v>
      </c>
      <c r="BG424" s="26" t="b">
        <f t="shared" si="52"/>
        <v>0</v>
      </c>
      <c r="BH424" s="26" t="b">
        <f t="shared" si="53"/>
        <v>0</v>
      </c>
      <c r="BI424" s="26" t="b">
        <f t="shared" si="54"/>
        <v>0</v>
      </c>
    </row>
    <row r="425" spans="56:61" x14ac:dyDescent="0.2">
      <c r="BD425" s="223" t="b">
        <f t="shared" si="49"/>
        <v>0</v>
      </c>
      <c r="BE425" s="217" t="b">
        <f t="shared" si="50"/>
        <v>0</v>
      </c>
      <c r="BF425" s="26" t="b">
        <f t="shared" si="51"/>
        <v>0</v>
      </c>
      <c r="BG425" s="26" t="b">
        <f t="shared" si="52"/>
        <v>0</v>
      </c>
      <c r="BH425" s="26" t="b">
        <f t="shared" si="53"/>
        <v>0</v>
      </c>
      <c r="BI425" s="26" t="b">
        <f t="shared" si="54"/>
        <v>0</v>
      </c>
    </row>
    <row r="426" spans="56:61" x14ac:dyDescent="0.2">
      <c r="BD426" s="223" t="b">
        <f t="shared" si="49"/>
        <v>0</v>
      </c>
      <c r="BE426" s="217" t="b">
        <f t="shared" si="50"/>
        <v>0</v>
      </c>
      <c r="BF426" s="26" t="b">
        <f t="shared" si="51"/>
        <v>0</v>
      </c>
      <c r="BG426" s="26" t="b">
        <f t="shared" si="52"/>
        <v>0</v>
      </c>
      <c r="BH426" s="26" t="b">
        <f t="shared" si="53"/>
        <v>0</v>
      </c>
      <c r="BI426" s="26" t="b">
        <f t="shared" si="54"/>
        <v>0</v>
      </c>
    </row>
    <row r="427" spans="56:61" x14ac:dyDescent="0.2">
      <c r="BD427" s="223" t="b">
        <f t="shared" si="49"/>
        <v>0</v>
      </c>
      <c r="BE427" s="217" t="b">
        <f t="shared" si="50"/>
        <v>0</v>
      </c>
      <c r="BF427" s="26" t="b">
        <f t="shared" si="51"/>
        <v>0</v>
      </c>
      <c r="BG427" s="26" t="b">
        <f t="shared" si="52"/>
        <v>0</v>
      </c>
      <c r="BH427" s="26" t="b">
        <f t="shared" si="53"/>
        <v>0</v>
      </c>
      <c r="BI427" s="26" t="b">
        <f t="shared" si="54"/>
        <v>0</v>
      </c>
    </row>
    <row r="428" spans="56:61" x14ac:dyDescent="0.2">
      <c r="BD428" s="223" t="b">
        <f t="shared" si="49"/>
        <v>0</v>
      </c>
      <c r="BE428" s="217" t="b">
        <f t="shared" si="50"/>
        <v>0</v>
      </c>
      <c r="BF428" s="26" t="b">
        <f t="shared" si="51"/>
        <v>0</v>
      </c>
      <c r="BG428" s="26" t="b">
        <f t="shared" si="52"/>
        <v>0</v>
      </c>
      <c r="BH428" s="26" t="b">
        <f t="shared" si="53"/>
        <v>0</v>
      </c>
      <c r="BI428" s="26" t="b">
        <f t="shared" si="54"/>
        <v>0</v>
      </c>
    </row>
    <row r="429" spans="56:61" x14ac:dyDescent="0.2">
      <c r="BD429" s="223" t="b">
        <f t="shared" si="49"/>
        <v>0</v>
      </c>
      <c r="BE429" s="217" t="b">
        <f t="shared" si="50"/>
        <v>0</v>
      </c>
      <c r="BF429" s="26" t="b">
        <f t="shared" si="51"/>
        <v>0</v>
      </c>
      <c r="BG429" s="26" t="b">
        <f t="shared" si="52"/>
        <v>0</v>
      </c>
      <c r="BH429" s="26" t="b">
        <f t="shared" si="53"/>
        <v>0</v>
      </c>
      <c r="BI429" s="26" t="b">
        <f t="shared" si="54"/>
        <v>0</v>
      </c>
    </row>
    <row r="430" spans="56:61" x14ac:dyDescent="0.2">
      <c r="BD430" s="223" t="b">
        <f t="shared" si="49"/>
        <v>0</v>
      </c>
      <c r="BE430" s="217" t="b">
        <f t="shared" si="50"/>
        <v>0</v>
      </c>
      <c r="BF430" s="26" t="b">
        <f t="shared" si="51"/>
        <v>0</v>
      </c>
      <c r="BG430" s="26" t="b">
        <f t="shared" si="52"/>
        <v>0</v>
      </c>
      <c r="BH430" s="26" t="b">
        <f t="shared" si="53"/>
        <v>0</v>
      </c>
      <c r="BI430" s="26" t="b">
        <f t="shared" si="54"/>
        <v>0</v>
      </c>
    </row>
    <row r="431" spans="56:61" x14ac:dyDescent="0.2">
      <c r="BD431" s="223" t="b">
        <f t="shared" si="49"/>
        <v>0</v>
      </c>
      <c r="BE431" s="217" t="b">
        <f t="shared" si="50"/>
        <v>0</v>
      </c>
      <c r="BF431" s="26" t="b">
        <f t="shared" si="51"/>
        <v>0</v>
      </c>
      <c r="BG431" s="26" t="b">
        <f t="shared" si="52"/>
        <v>0</v>
      </c>
      <c r="BH431" s="26" t="b">
        <f t="shared" si="53"/>
        <v>0</v>
      </c>
      <c r="BI431" s="26" t="b">
        <f t="shared" si="54"/>
        <v>0</v>
      </c>
    </row>
    <row r="432" spans="56:61" x14ac:dyDescent="0.2">
      <c r="BD432" s="223" t="b">
        <f t="shared" si="49"/>
        <v>0</v>
      </c>
      <c r="BE432" s="217" t="b">
        <f t="shared" si="50"/>
        <v>0</v>
      </c>
      <c r="BF432" s="26" t="b">
        <f t="shared" si="51"/>
        <v>0</v>
      </c>
      <c r="BG432" s="26" t="b">
        <f t="shared" si="52"/>
        <v>0</v>
      </c>
      <c r="BH432" s="26" t="b">
        <f t="shared" si="53"/>
        <v>0</v>
      </c>
      <c r="BI432" s="26" t="b">
        <f t="shared" si="54"/>
        <v>0</v>
      </c>
    </row>
    <row r="433" spans="56:61" x14ac:dyDescent="0.2">
      <c r="BD433" s="223" t="b">
        <f t="shared" si="49"/>
        <v>0</v>
      </c>
      <c r="BE433" s="217" t="b">
        <f t="shared" si="50"/>
        <v>0</v>
      </c>
      <c r="BF433" s="26" t="b">
        <f t="shared" si="51"/>
        <v>0</v>
      </c>
      <c r="BG433" s="26" t="b">
        <f t="shared" si="52"/>
        <v>0</v>
      </c>
      <c r="BH433" s="26" t="b">
        <f t="shared" si="53"/>
        <v>0</v>
      </c>
      <c r="BI433" s="26" t="b">
        <f t="shared" si="54"/>
        <v>0</v>
      </c>
    </row>
    <row r="434" spans="56:61" x14ac:dyDescent="0.2">
      <c r="BD434" s="223" t="b">
        <f t="shared" si="49"/>
        <v>0</v>
      </c>
      <c r="BE434" s="217" t="b">
        <f t="shared" si="50"/>
        <v>0</v>
      </c>
      <c r="BF434" s="26" t="b">
        <f t="shared" si="51"/>
        <v>0</v>
      </c>
      <c r="BG434" s="26" t="b">
        <f t="shared" si="52"/>
        <v>0</v>
      </c>
      <c r="BH434" s="26" t="b">
        <f t="shared" si="53"/>
        <v>0</v>
      </c>
      <c r="BI434" s="26" t="b">
        <f t="shared" si="54"/>
        <v>0</v>
      </c>
    </row>
    <row r="435" spans="56:61" x14ac:dyDescent="0.2">
      <c r="BD435" s="223" t="b">
        <f t="shared" si="49"/>
        <v>0</v>
      </c>
      <c r="BE435" s="217" t="b">
        <f t="shared" si="50"/>
        <v>0</v>
      </c>
      <c r="BF435" s="26" t="b">
        <f t="shared" si="51"/>
        <v>0</v>
      </c>
      <c r="BG435" s="26" t="b">
        <f t="shared" si="52"/>
        <v>0</v>
      </c>
      <c r="BH435" s="26" t="b">
        <f t="shared" si="53"/>
        <v>0</v>
      </c>
      <c r="BI435" s="26" t="b">
        <f t="shared" si="54"/>
        <v>0</v>
      </c>
    </row>
    <row r="436" spans="56:61" x14ac:dyDescent="0.2">
      <c r="BD436" s="223" t="b">
        <f t="shared" si="49"/>
        <v>0</v>
      </c>
      <c r="BE436" s="217" t="b">
        <f t="shared" si="50"/>
        <v>0</v>
      </c>
      <c r="BF436" s="26" t="b">
        <f t="shared" si="51"/>
        <v>0</v>
      </c>
      <c r="BG436" s="26" t="b">
        <f t="shared" si="52"/>
        <v>0</v>
      </c>
      <c r="BH436" s="26" t="b">
        <f t="shared" si="53"/>
        <v>0</v>
      </c>
      <c r="BI436" s="26" t="b">
        <f t="shared" si="54"/>
        <v>0</v>
      </c>
    </row>
    <row r="437" spans="56:61" x14ac:dyDescent="0.2">
      <c r="BD437" s="223" t="b">
        <f t="shared" si="49"/>
        <v>0</v>
      </c>
      <c r="BE437" s="217" t="b">
        <f t="shared" si="50"/>
        <v>0</v>
      </c>
      <c r="BF437" s="26" t="b">
        <f t="shared" si="51"/>
        <v>0</v>
      </c>
      <c r="BG437" s="26" t="b">
        <f t="shared" si="52"/>
        <v>0</v>
      </c>
      <c r="BH437" s="26" t="b">
        <f t="shared" si="53"/>
        <v>0</v>
      </c>
      <c r="BI437" s="26" t="b">
        <f t="shared" si="54"/>
        <v>0</v>
      </c>
    </row>
    <row r="438" spans="56:61" x14ac:dyDescent="0.2">
      <c r="BD438" s="223" t="b">
        <f t="shared" si="49"/>
        <v>0</v>
      </c>
      <c r="BE438" s="217" t="b">
        <f t="shared" si="50"/>
        <v>0</v>
      </c>
      <c r="BF438" s="26" t="b">
        <f t="shared" si="51"/>
        <v>0</v>
      </c>
      <c r="BG438" s="26" t="b">
        <f t="shared" si="52"/>
        <v>0</v>
      </c>
      <c r="BH438" s="26" t="b">
        <f t="shared" si="53"/>
        <v>0</v>
      </c>
      <c r="BI438" s="26" t="b">
        <f t="shared" si="54"/>
        <v>0</v>
      </c>
    </row>
    <row r="439" spans="56:61" x14ac:dyDescent="0.2">
      <c r="BD439" s="223" t="b">
        <f t="shared" si="49"/>
        <v>0</v>
      </c>
      <c r="BE439" s="217" t="b">
        <f t="shared" si="50"/>
        <v>0</v>
      </c>
      <c r="BF439" s="26" t="b">
        <f t="shared" si="51"/>
        <v>0</v>
      </c>
      <c r="BG439" s="26" t="b">
        <f t="shared" si="52"/>
        <v>0</v>
      </c>
      <c r="BH439" s="26" t="b">
        <f t="shared" si="53"/>
        <v>0</v>
      </c>
      <c r="BI439" s="26" t="b">
        <f t="shared" si="54"/>
        <v>0</v>
      </c>
    </row>
    <row r="440" spans="56:61" x14ac:dyDescent="0.2">
      <c r="BD440" s="223" t="b">
        <f t="shared" si="49"/>
        <v>0</v>
      </c>
      <c r="BE440" s="217" t="b">
        <f t="shared" si="50"/>
        <v>0</v>
      </c>
      <c r="BF440" s="26" t="b">
        <f t="shared" si="51"/>
        <v>0</v>
      </c>
      <c r="BG440" s="26" t="b">
        <f t="shared" si="52"/>
        <v>0</v>
      </c>
      <c r="BH440" s="26" t="b">
        <f t="shared" si="53"/>
        <v>0</v>
      </c>
      <c r="BI440" s="26" t="b">
        <f t="shared" si="54"/>
        <v>0</v>
      </c>
    </row>
    <row r="441" spans="56:61" x14ac:dyDescent="0.2">
      <c r="BD441" s="223" t="b">
        <f t="shared" si="49"/>
        <v>0</v>
      </c>
      <c r="BE441" s="217" t="b">
        <f t="shared" si="50"/>
        <v>0</v>
      </c>
      <c r="BF441" s="26" t="b">
        <f t="shared" si="51"/>
        <v>0</v>
      </c>
      <c r="BG441" s="26" t="b">
        <f t="shared" si="52"/>
        <v>0</v>
      </c>
      <c r="BH441" s="26" t="b">
        <f t="shared" si="53"/>
        <v>0</v>
      </c>
      <c r="BI441" s="26" t="b">
        <f t="shared" si="54"/>
        <v>0</v>
      </c>
    </row>
    <row r="442" spans="56:61" x14ac:dyDescent="0.2">
      <c r="BD442" s="223" t="b">
        <f t="shared" si="49"/>
        <v>0</v>
      </c>
      <c r="BE442" s="217" t="b">
        <f t="shared" si="50"/>
        <v>0</v>
      </c>
      <c r="BF442" s="26" t="b">
        <f t="shared" si="51"/>
        <v>0</v>
      </c>
      <c r="BG442" s="26" t="b">
        <f t="shared" si="52"/>
        <v>0</v>
      </c>
      <c r="BH442" s="26" t="b">
        <f t="shared" si="53"/>
        <v>0</v>
      </c>
      <c r="BI442" s="26" t="b">
        <f t="shared" si="54"/>
        <v>0</v>
      </c>
    </row>
    <row r="443" spans="56:61" x14ac:dyDescent="0.2">
      <c r="BD443" s="223" t="b">
        <f t="shared" si="49"/>
        <v>0</v>
      </c>
      <c r="BE443" s="217" t="b">
        <f t="shared" si="50"/>
        <v>0</v>
      </c>
      <c r="BF443" s="26" t="b">
        <f t="shared" si="51"/>
        <v>0</v>
      </c>
      <c r="BG443" s="26" t="b">
        <f t="shared" si="52"/>
        <v>0</v>
      </c>
      <c r="BH443" s="26" t="b">
        <f t="shared" si="53"/>
        <v>0</v>
      </c>
      <c r="BI443" s="26" t="b">
        <f t="shared" si="54"/>
        <v>0</v>
      </c>
    </row>
    <row r="444" spans="56:61" x14ac:dyDescent="0.2">
      <c r="BD444" s="223" t="b">
        <f t="shared" si="49"/>
        <v>0</v>
      </c>
      <c r="BE444" s="217" t="b">
        <f t="shared" si="50"/>
        <v>0</v>
      </c>
      <c r="BF444" s="26" t="b">
        <f t="shared" si="51"/>
        <v>0</v>
      </c>
      <c r="BG444" s="26" t="b">
        <f t="shared" si="52"/>
        <v>0</v>
      </c>
      <c r="BH444" s="26" t="b">
        <f t="shared" si="53"/>
        <v>0</v>
      </c>
      <c r="BI444" s="26" t="b">
        <f t="shared" si="54"/>
        <v>0</v>
      </c>
    </row>
    <row r="445" spans="56:61" x14ac:dyDescent="0.2">
      <c r="BD445" s="223" t="b">
        <f t="shared" si="49"/>
        <v>0</v>
      </c>
      <c r="BE445" s="217" t="b">
        <f t="shared" si="50"/>
        <v>0</v>
      </c>
      <c r="BF445" s="26" t="b">
        <f t="shared" si="51"/>
        <v>0</v>
      </c>
      <c r="BG445" s="26" t="b">
        <f t="shared" si="52"/>
        <v>0</v>
      </c>
      <c r="BH445" s="26" t="b">
        <f t="shared" si="53"/>
        <v>0</v>
      </c>
      <c r="BI445" s="26" t="b">
        <f t="shared" si="54"/>
        <v>0</v>
      </c>
    </row>
    <row r="446" spans="56:61" x14ac:dyDescent="0.2">
      <c r="BD446" s="223" t="b">
        <f t="shared" si="49"/>
        <v>0</v>
      </c>
      <c r="BE446" s="217" t="b">
        <f t="shared" si="50"/>
        <v>0</v>
      </c>
      <c r="BF446" s="26" t="b">
        <f t="shared" si="51"/>
        <v>0</v>
      </c>
      <c r="BG446" s="26" t="b">
        <f t="shared" si="52"/>
        <v>0</v>
      </c>
      <c r="BH446" s="26" t="b">
        <f t="shared" si="53"/>
        <v>0</v>
      </c>
      <c r="BI446" s="26" t="b">
        <f t="shared" si="54"/>
        <v>0</v>
      </c>
    </row>
    <row r="447" spans="56:61" x14ac:dyDescent="0.2">
      <c r="BD447" s="223" t="b">
        <f t="shared" si="49"/>
        <v>0</v>
      </c>
      <c r="BE447" s="217" t="b">
        <f t="shared" si="50"/>
        <v>0</v>
      </c>
      <c r="BF447" s="26" t="b">
        <f t="shared" si="51"/>
        <v>0</v>
      </c>
      <c r="BG447" s="26" t="b">
        <f t="shared" si="52"/>
        <v>0</v>
      </c>
      <c r="BH447" s="26" t="b">
        <f t="shared" si="53"/>
        <v>0</v>
      </c>
      <c r="BI447" s="26" t="b">
        <f t="shared" si="54"/>
        <v>0</v>
      </c>
    </row>
    <row r="448" spans="56:61" x14ac:dyDescent="0.2">
      <c r="BD448" s="223" t="b">
        <f t="shared" si="49"/>
        <v>0</v>
      </c>
      <c r="BE448" s="217" t="b">
        <f t="shared" si="50"/>
        <v>0</v>
      </c>
      <c r="BF448" s="26" t="b">
        <f t="shared" si="51"/>
        <v>0</v>
      </c>
      <c r="BG448" s="26" t="b">
        <f t="shared" si="52"/>
        <v>0</v>
      </c>
      <c r="BH448" s="26" t="b">
        <f t="shared" si="53"/>
        <v>0</v>
      </c>
      <c r="BI448" s="26" t="b">
        <f t="shared" si="54"/>
        <v>0</v>
      </c>
    </row>
    <row r="449" spans="56:61" x14ac:dyDescent="0.2">
      <c r="BD449" s="223" t="b">
        <f t="shared" si="49"/>
        <v>0</v>
      </c>
      <c r="BE449" s="217" t="b">
        <f t="shared" si="50"/>
        <v>0</v>
      </c>
      <c r="BF449" s="26" t="b">
        <f t="shared" si="51"/>
        <v>0</v>
      </c>
      <c r="BG449" s="26" t="b">
        <f t="shared" si="52"/>
        <v>0</v>
      </c>
      <c r="BH449" s="26" t="b">
        <f t="shared" si="53"/>
        <v>0</v>
      </c>
      <c r="BI449" s="26" t="b">
        <f t="shared" si="54"/>
        <v>0</v>
      </c>
    </row>
    <row r="450" spans="56:61" x14ac:dyDescent="0.2">
      <c r="BD450" s="223" t="b">
        <f t="shared" si="49"/>
        <v>0</v>
      </c>
      <c r="BE450" s="217" t="b">
        <f t="shared" si="50"/>
        <v>0</v>
      </c>
      <c r="BF450" s="26" t="b">
        <f t="shared" si="51"/>
        <v>0</v>
      </c>
      <c r="BG450" s="26" t="b">
        <f t="shared" si="52"/>
        <v>0</v>
      </c>
      <c r="BH450" s="26" t="b">
        <f t="shared" si="53"/>
        <v>0</v>
      </c>
      <c r="BI450" s="26" t="b">
        <f t="shared" si="54"/>
        <v>0</v>
      </c>
    </row>
    <row r="451" spans="56:61" x14ac:dyDescent="0.2">
      <c r="BD451" s="223" t="b">
        <f t="shared" ref="BD451:BD514" si="55">IF($T447="LA","MLAC1",IF($T447="SS","MSSC1",IF($T447="SCI","MSCIC1",IF($T447="IM7","MM7C1",IF($T447="SP","MSPAC1",IF($T447="SPM","RM1B",IF($T447="SLA","RLA1B",IF($T447="ASC","ASC1BT1"))))))))</f>
        <v>0</v>
      </c>
      <c r="BE451" s="217" t="b">
        <f t="shared" ref="BE451:BE514" si="56">IF($U447="LA","MLAC2",IF($U447="SS","MSSC2",IF($U447="SCI","MSCIC2",IF($U447="im7","MM7C2",IF($U447="SP","MSPAC2",IF($U447="SPM","RM2B",IF($U447="SPLA","RLA2B",IF($U447="ASC","ASC2BT1",IF($U447="ELL","ELL2B")))))))))</f>
        <v>0</v>
      </c>
      <c r="BF451" s="26" t="b">
        <f t="shared" ref="BF451:BF514" si="57">IF($V447="LA","MLAC3",IF($V447="SS","MSSC3",IF($V447="SCI","MSCIC3",IF($V447="im8","MM8C3",IF($V447="SP","MSPC3",IF($V447="SPM","RM1G",IF($V447="SLA","RLA1G",IF($V447="ASC","ASC1GT1"))))))))</f>
        <v>0</v>
      </c>
      <c r="BG451" s="26" t="b">
        <f t="shared" ref="BG451:BG514" si="58">IF($W447="LA","MLAC4",IF($W447="SS","MSSC4",IF($W447="SCI","MSCIC4",IF($W447="im8","MM8C4",IF($W447="SP","MSPC4",IF($W447="SPM","RM2G",IF($W447="SPLA","RLA2G",IF($W447="ASC","ASC2GT1",IF($W447="MOT","OTM72G")))))))))</f>
        <v>0</v>
      </c>
      <c r="BH451" s="26" t="b">
        <f t="shared" ref="BH451:BH514" si="59">IF($X447="LA","MLAC5",IF($X447="SS","MSSC5",IF($X447="SCI","MSCIC5",IF($X447="im7","MM7C5",IF($X447="SP","MSPC5",IF($X447="ELL","ELL5G",IF($X447="SPLA","RLA5G",IF($X447="ASC","ASC5B"))))))))</f>
        <v>0</v>
      </c>
      <c r="BI451" s="26" t="b">
        <f t="shared" ref="BI451:BI514" si="60">IF($Y444="WB","MHRWB",IF($Y444="JG","MHRJG",IF($Y444="AV","MHRAV",IF($Y444="KP","MHRKP",IF($Y444="TH","MHRTH")))))</f>
        <v>0</v>
      </c>
    </row>
    <row r="452" spans="56:61" x14ac:dyDescent="0.2">
      <c r="BD452" s="223" t="b">
        <f t="shared" si="55"/>
        <v>0</v>
      </c>
      <c r="BE452" s="217" t="b">
        <f t="shared" si="56"/>
        <v>0</v>
      </c>
      <c r="BF452" s="26" t="b">
        <f t="shared" si="57"/>
        <v>0</v>
      </c>
      <c r="BG452" s="26" t="b">
        <f t="shared" si="58"/>
        <v>0</v>
      </c>
      <c r="BH452" s="26" t="b">
        <f t="shared" si="59"/>
        <v>0</v>
      </c>
      <c r="BI452" s="26" t="b">
        <f t="shared" si="60"/>
        <v>0</v>
      </c>
    </row>
    <row r="453" spans="56:61" x14ac:dyDescent="0.2">
      <c r="BD453" s="223" t="b">
        <f t="shared" si="55"/>
        <v>0</v>
      </c>
      <c r="BE453" s="217" t="b">
        <f t="shared" si="56"/>
        <v>0</v>
      </c>
      <c r="BF453" s="26" t="b">
        <f t="shared" si="57"/>
        <v>0</v>
      </c>
      <c r="BG453" s="26" t="b">
        <f t="shared" si="58"/>
        <v>0</v>
      </c>
      <c r="BH453" s="26" t="b">
        <f t="shared" si="59"/>
        <v>0</v>
      </c>
      <c r="BI453" s="26" t="b">
        <f t="shared" si="60"/>
        <v>0</v>
      </c>
    </row>
    <row r="454" spans="56:61" x14ac:dyDescent="0.2">
      <c r="BD454" s="223" t="b">
        <f t="shared" si="55"/>
        <v>0</v>
      </c>
      <c r="BE454" s="217" t="b">
        <f t="shared" si="56"/>
        <v>0</v>
      </c>
      <c r="BF454" s="26" t="b">
        <f t="shared" si="57"/>
        <v>0</v>
      </c>
      <c r="BG454" s="26" t="b">
        <f t="shared" si="58"/>
        <v>0</v>
      </c>
      <c r="BH454" s="26" t="b">
        <f t="shared" si="59"/>
        <v>0</v>
      </c>
      <c r="BI454" s="26" t="b">
        <f t="shared" si="60"/>
        <v>0</v>
      </c>
    </row>
    <row r="455" spans="56:61" x14ac:dyDescent="0.2">
      <c r="BD455" s="223" t="b">
        <f t="shared" si="55"/>
        <v>0</v>
      </c>
      <c r="BE455" s="217" t="b">
        <f t="shared" si="56"/>
        <v>0</v>
      </c>
      <c r="BF455" s="26" t="b">
        <f t="shared" si="57"/>
        <v>0</v>
      </c>
      <c r="BG455" s="26" t="b">
        <f t="shared" si="58"/>
        <v>0</v>
      </c>
      <c r="BH455" s="26" t="b">
        <f t="shared" si="59"/>
        <v>0</v>
      </c>
      <c r="BI455" s="26" t="b">
        <f t="shared" si="60"/>
        <v>0</v>
      </c>
    </row>
    <row r="456" spans="56:61" x14ac:dyDescent="0.2">
      <c r="BD456" s="223" t="b">
        <f t="shared" si="55"/>
        <v>0</v>
      </c>
      <c r="BE456" s="217" t="b">
        <f t="shared" si="56"/>
        <v>0</v>
      </c>
      <c r="BF456" s="26" t="b">
        <f t="shared" si="57"/>
        <v>0</v>
      </c>
      <c r="BG456" s="26" t="b">
        <f t="shared" si="58"/>
        <v>0</v>
      </c>
      <c r="BH456" s="26" t="b">
        <f t="shared" si="59"/>
        <v>0</v>
      </c>
      <c r="BI456" s="26" t="b">
        <f t="shared" si="60"/>
        <v>0</v>
      </c>
    </row>
    <row r="457" spans="56:61" x14ac:dyDescent="0.2">
      <c r="BD457" s="223" t="b">
        <f t="shared" si="55"/>
        <v>0</v>
      </c>
      <c r="BE457" s="217" t="b">
        <f t="shared" si="56"/>
        <v>0</v>
      </c>
      <c r="BF457" s="26" t="b">
        <f t="shared" si="57"/>
        <v>0</v>
      </c>
      <c r="BG457" s="26" t="b">
        <f t="shared" si="58"/>
        <v>0</v>
      </c>
      <c r="BH457" s="26" t="b">
        <f t="shared" si="59"/>
        <v>0</v>
      </c>
      <c r="BI457" s="26" t="b">
        <f t="shared" si="60"/>
        <v>0</v>
      </c>
    </row>
    <row r="458" spans="56:61" x14ac:dyDescent="0.2">
      <c r="BD458" s="223" t="b">
        <f t="shared" si="55"/>
        <v>0</v>
      </c>
      <c r="BE458" s="217" t="b">
        <f t="shared" si="56"/>
        <v>0</v>
      </c>
      <c r="BF458" s="26" t="b">
        <f t="shared" si="57"/>
        <v>0</v>
      </c>
      <c r="BG458" s="26" t="b">
        <f t="shared" si="58"/>
        <v>0</v>
      </c>
      <c r="BH458" s="26" t="b">
        <f t="shared" si="59"/>
        <v>0</v>
      </c>
      <c r="BI458" s="26" t="b">
        <f t="shared" si="60"/>
        <v>0</v>
      </c>
    </row>
    <row r="459" spans="56:61" x14ac:dyDescent="0.2">
      <c r="BD459" s="223" t="b">
        <f t="shared" si="55"/>
        <v>0</v>
      </c>
      <c r="BE459" s="217" t="b">
        <f t="shared" si="56"/>
        <v>0</v>
      </c>
      <c r="BF459" s="26" t="b">
        <f t="shared" si="57"/>
        <v>0</v>
      </c>
      <c r="BG459" s="26" t="b">
        <f t="shared" si="58"/>
        <v>0</v>
      </c>
      <c r="BH459" s="26" t="b">
        <f t="shared" si="59"/>
        <v>0</v>
      </c>
      <c r="BI459" s="26" t="b">
        <f t="shared" si="60"/>
        <v>0</v>
      </c>
    </row>
    <row r="460" spans="56:61" x14ac:dyDescent="0.2">
      <c r="BD460" s="223" t="b">
        <f t="shared" si="55"/>
        <v>0</v>
      </c>
      <c r="BE460" s="217" t="b">
        <f t="shared" si="56"/>
        <v>0</v>
      </c>
      <c r="BF460" s="26" t="b">
        <f t="shared" si="57"/>
        <v>0</v>
      </c>
      <c r="BG460" s="26" t="b">
        <f t="shared" si="58"/>
        <v>0</v>
      </c>
      <c r="BH460" s="26" t="b">
        <f t="shared" si="59"/>
        <v>0</v>
      </c>
      <c r="BI460" s="26" t="b">
        <f t="shared" si="60"/>
        <v>0</v>
      </c>
    </row>
    <row r="461" spans="56:61" x14ac:dyDescent="0.2">
      <c r="BD461" s="223" t="b">
        <f t="shared" si="55"/>
        <v>0</v>
      </c>
      <c r="BE461" s="217" t="b">
        <f t="shared" si="56"/>
        <v>0</v>
      </c>
      <c r="BF461" s="26" t="b">
        <f t="shared" si="57"/>
        <v>0</v>
      </c>
      <c r="BG461" s="26" t="b">
        <f t="shared" si="58"/>
        <v>0</v>
      </c>
      <c r="BH461" s="26" t="b">
        <f t="shared" si="59"/>
        <v>0</v>
      </c>
      <c r="BI461" s="26" t="b">
        <f t="shared" si="60"/>
        <v>0</v>
      </c>
    </row>
    <row r="462" spans="56:61" x14ac:dyDescent="0.2">
      <c r="BD462" s="223" t="b">
        <f t="shared" si="55"/>
        <v>0</v>
      </c>
      <c r="BE462" s="217" t="b">
        <f t="shared" si="56"/>
        <v>0</v>
      </c>
      <c r="BF462" s="26" t="b">
        <f t="shared" si="57"/>
        <v>0</v>
      </c>
      <c r="BG462" s="26" t="b">
        <f t="shared" si="58"/>
        <v>0</v>
      </c>
      <c r="BH462" s="26" t="b">
        <f t="shared" si="59"/>
        <v>0</v>
      </c>
      <c r="BI462" s="26" t="b">
        <f t="shared" si="60"/>
        <v>0</v>
      </c>
    </row>
    <row r="463" spans="56:61" x14ac:dyDescent="0.2">
      <c r="BD463" s="223" t="b">
        <f t="shared" si="55"/>
        <v>0</v>
      </c>
      <c r="BE463" s="217" t="b">
        <f t="shared" si="56"/>
        <v>0</v>
      </c>
      <c r="BF463" s="26" t="b">
        <f t="shared" si="57"/>
        <v>0</v>
      </c>
      <c r="BG463" s="26" t="b">
        <f t="shared" si="58"/>
        <v>0</v>
      </c>
      <c r="BH463" s="26" t="b">
        <f t="shared" si="59"/>
        <v>0</v>
      </c>
      <c r="BI463" s="26" t="b">
        <f t="shared" si="60"/>
        <v>0</v>
      </c>
    </row>
    <row r="464" spans="56:61" x14ac:dyDescent="0.2">
      <c r="BD464" s="223" t="b">
        <f t="shared" si="55"/>
        <v>0</v>
      </c>
      <c r="BE464" s="217" t="b">
        <f t="shared" si="56"/>
        <v>0</v>
      </c>
      <c r="BF464" s="26" t="b">
        <f t="shared" si="57"/>
        <v>0</v>
      </c>
      <c r="BG464" s="26" t="b">
        <f t="shared" si="58"/>
        <v>0</v>
      </c>
      <c r="BH464" s="26" t="b">
        <f t="shared" si="59"/>
        <v>0</v>
      </c>
      <c r="BI464" s="26" t="b">
        <f t="shared" si="60"/>
        <v>0</v>
      </c>
    </row>
    <row r="465" spans="56:61" x14ac:dyDescent="0.2">
      <c r="BD465" s="223" t="b">
        <f t="shared" si="55"/>
        <v>0</v>
      </c>
      <c r="BE465" s="217" t="b">
        <f t="shared" si="56"/>
        <v>0</v>
      </c>
      <c r="BF465" s="26" t="b">
        <f t="shared" si="57"/>
        <v>0</v>
      </c>
      <c r="BG465" s="26" t="b">
        <f t="shared" si="58"/>
        <v>0</v>
      </c>
      <c r="BH465" s="26" t="b">
        <f t="shared" si="59"/>
        <v>0</v>
      </c>
      <c r="BI465" s="26" t="b">
        <f t="shared" si="60"/>
        <v>0</v>
      </c>
    </row>
    <row r="466" spans="56:61" x14ac:dyDescent="0.2">
      <c r="BD466" s="223" t="b">
        <f t="shared" si="55"/>
        <v>0</v>
      </c>
      <c r="BE466" s="217" t="b">
        <f t="shared" si="56"/>
        <v>0</v>
      </c>
      <c r="BF466" s="26" t="b">
        <f t="shared" si="57"/>
        <v>0</v>
      </c>
      <c r="BG466" s="26" t="b">
        <f t="shared" si="58"/>
        <v>0</v>
      </c>
      <c r="BH466" s="26" t="b">
        <f t="shared" si="59"/>
        <v>0</v>
      </c>
      <c r="BI466" s="26" t="b">
        <f t="shared" si="60"/>
        <v>0</v>
      </c>
    </row>
    <row r="467" spans="56:61" x14ac:dyDescent="0.2">
      <c r="BD467" s="223" t="b">
        <f t="shared" si="55"/>
        <v>0</v>
      </c>
      <c r="BE467" s="217" t="b">
        <f t="shared" si="56"/>
        <v>0</v>
      </c>
      <c r="BF467" s="26" t="b">
        <f t="shared" si="57"/>
        <v>0</v>
      </c>
      <c r="BG467" s="26" t="b">
        <f t="shared" si="58"/>
        <v>0</v>
      </c>
      <c r="BH467" s="26" t="b">
        <f t="shared" si="59"/>
        <v>0</v>
      </c>
      <c r="BI467" s="26" t="b">
        <f t="shared" si="60"/>
        <v>0</v>
      </c>
    </row>
    <row r="468" spans="56:61" x14ac:dyDescent="0.2">
      <c r="BD468" s="223" t="b">
        <f t="shared" si="55"/>
        <v>0</v>
      </c>
      <c r="BE468" s="217" t="b">
        <f t="shared" si="56"/>
        <v>0</v>
      </c>
      <c r="BF468" s="26" t="b">
        <f t="shared" si="57"/>
        <v>0</v>
      </c>
      <c r="BG468" s="26" t="b">
        <f t="shared" si="58"/>
        <v>0</v>
      </c>
      <c r="BH468" s="26" t="b">
        <f t="shared" si="59"/>
        <v>0</v>
      </c>
      <c r="BI468" s="26" t="b">
        <f t="shared" si="60"/>
        <v>0</v>
      </c>
    </row>
    <row r="469" spans="56:61" x14ac:dyDescent="0.2">
      <c r="BD469" s="223" t="b">
        <f t="shared" si="55"/>
        <v>0</v>
      </c>
      <c r="BE469" s="217" t="b">
        <f t="shared" si="56"/>
        <v>0</v>
      </c>
      <c r="BF469" s="26" t="b">
        <f t="shared" si="57"/>
        <v>0</v>
      </c>
      <c r="BG469" s="26" t="b">
        <f t="shared" si="58"/>
        <v>0</v>
      </c>
      <c r="BH469" s="26" t="b">
        <f t="shared" si="59"/>
        <v>0</v>
      </c>
      <c r="BI469" s="26" t="b">
        <f t="shared" si="60"/>
        <v>0</v>
      </c>
    </row>
    <row r="470" spans="56:61" x14ac:dyDescent="0.2">
      <c r="BD470" s="223" t="b">
        <f t="shared" si="55"/>
        <v>0</v>
      </c>
      <c r="BE470" s="217" t="b">
        <f t="shared" si="56"/>
        <v>0</v>
      </c>
      <c r="BF470" s="26" t="b">
        <f t="shared" si="57"/>
        <v>0</v>
      </c>
      <c r="BG470" s="26" t="b">
        <f t="shared" si="58"/>
        <v>0</v>
      </c>
      <c r="BH470" s="26" t="b">
        <f t="shared" si="59"/>
        <v>0</v>
      </c>
      <c r="BI470" s="26" t="b">
        <f t="shared" si="60"/>
        <v>0</v>
      </c>
    </row>
    <row r="471" spans="56:61" x14ac:dyDescent="0.2">
      <c r="BD471" s="223" t="b">
        <f t="shared" si="55"/>
        <v>0</v>
      </c>
      <c r="BE471" s="217" t="b">
        <f t="shared" si="56"/>
        <v>0</v>
      </c>
      <c r="BF471" s="26" t="b">
        <f t="shared" si="57"/>
        <v>0</v>
      </c>
      <c r="BG471" s="26" t="b">
        <f t="shared" si="58"/>
        <v>0</v>
      </c>
      <c r="BH471" s="26" t="b">
        <f t="shared" si="59"/>
        <v>0</v>
      </c>
      <c r="BI471" s="26" t="b">
        <f t="shared" si="60"/>
        <v>0</v>
      </c>
    </row>
    <row r="472" spans="56:61" x14ac:dyDescent="0.2">
      <c r="BD472" s="223" t="b">
        <f t="shared" si="55"/>
        <v>0</v>
      </c>
      <c r="BE472" s="217" t="b">
        <f t="shared" si="56"/>
        <v>0</v>
      </c>
      <c r="BF472" s="26" t="b">
        <f t="shared" si="57"/>
        <v>0</v>
      </c>
      <c r="BG472" s="26" t="b">
        <f t="shared" si="58"/>
        <v>0</v>
      </c>
      <c r="BH472" s="26" t="b">
        <f t="shared" si="59"/>
        <v>0</v>
      </c>
      <c r="BI472" s="26" t="b">
        <f t="shared" si="60"/>
        <v>0</v>
      </c>
    </row>
    <row r="473" spans="56:61" x14ac:dyDescent="0.2">
      <c r="BD473" s="223" t="b">
        <f t="shared" si="55"/>
        <v>0</v>
      </c>
      <c r="BE473" s="217" t="b">
        <f t="shared" si="56"/>
        <v>0</v>
      </c>
      <c r="BF473" s="26" t="b">
        <f t="shared" si="57"/>
        <v>0</v>
      </c>
      <c r="BG473" s="26" t="b">
        <f t="shared" si="58"/>
        <v>0</v>
      </c>
      <c r="BH473" s="26" t="b">
        <f t="shared" si="59"/>
        <v>0</v>
      </c>
      <c r="BI473" s="26" t="b">
        <f t="shared" si="60"/>
        <v>0</v>
      </c>
    </row>
    <row r="474" spans="56:61" x14ac:dyDescent="0.2">
      <c r="BD474" s="223" t="b">
        <f t="shared" si="55"/>
        <v>0</v>
      </c>
      <c r="BE474" s="217" t="b">
        <f t="shared" si="56"/>
        <v>0</v>
      </c>
      <c r="BF474" s="26" t="b">
        <f t="shared" si="57"/>
        <v>0</v>
      </c>
      <c r="BG474" s="26" t="b">
        <f t="shared" si="58"/>
        <v>0</v>
      </c>
      <c r="BH474" s="26" t="b">
        <f t="shared" si="59"/>
        <v>0</v>
      </c>
      <c r="BI474" s="26" t="b">
        <f t="shared" si="60"/>
        <v>0</v>
      </c>
    </row>
    <row r="475" spans="56:61" x14ac:dyDescent="0.2">
      <c r="BD475" s="223" t="b">
        <f t="shared" si="55"/>
        <v>0</v>
      </c>
      <c r="BE475" s="217" t="b">
        <f t="shared" si="56"/>
        <v>0</v>
      </c>
      <c r="BF475" s="26" t="b">
        <f t="shared" si="57"/>
        <v>0</v>
      </c>
      <c r="BG475" s="26" t="b">
        <f t="shared" si="58"/>
        <v>0</v>
      </c>
      <c r="BH475" s="26" t="b">
        <f t="shared" si="59"/>
        <v>0</v>
      </c>
      <c r="BI475" s="26" t="b">
        <f t="shared" si="60"/>
        <v>0</v>
      </c>
    </row>
    <row r="476" spans="56:61" x14ac:dyDescent="0.2">
      <c r="BD476" s="223" t="b">
        <f t="shared" si="55"/>
        <v>0</v>
      </c>
      <c r="BE476" s="217" t="b">
        <f t="shared" si="56"/>
        <v>0</v>
      </c>
      <c r="BF476" s="26" t="b">
        <f t="shared" si="57"/>
        <v>0</v>
      </c>
      <c r="BG476" s="26" t="b">
        <f t="shared" si="58"/>
        <v>0</v>
      </c>
      <c r="BH476" s="26" t="b">
        <f t="shared" si="59"/>
        <v>0</v>
      </c>
      <c r="BI476" s="26" t="b">
        <f t="shared" si="60"/>
        <v>0</v>
      </c>
    </row>
    <row r="477" spans="56:61" x14ac:dyDescent="0.2">
      <c r="BD477" s="223" t="b">
        <f t="shared" si="55"/>
        <v>0</v>
      </c>
      <c r="BE477" s="217" t="b">
        <f t="shared" si="56"/>
        <v>0</v>
      </c>
      <c r="BF477" s="26" t="b">
        <f t="shared" si="57"/>
        <v>0</v>
      </c>
      <c r="BG477" s="26" t="b">
        <f t="shared" si="58"/>
        <v>0</v>
      </c>
      <c r="BH477" s="26" t="b">
        <f t="shared" si="59"/>
        <v>0</v>
      </c>
      <c r="BI477" s="26" t="b">
        <f t="shared" si="60"/>
        <v>0</v>
      </c>
    </row>
    <row r="478" spans="56:61" x14ac:dyDescent="0.2">
      <c r="BD478" s="223" t="b">
        <f t="shared" si="55"/>
        <v>0</v>
      </c>
      <c r="BE478" s="217" t="b">
        <f t="shared" si="56"/>
        <v>0</v>
      </c>
      <c r="BF478" s="26" t="b">
        <f t="shared" si="57"/>
        <v>0</v>
      </c>
      <c r="BG478" s="26" t="b">
        <f t="shared" si="58"/>
        <v>0</v>
      </c>
      <c r="BH478" s="26" t="b">
        <f t="shared" si="59"/>
        <v>0</v>
      </c>
      <c r="BI478" s="26" t="b">
        <f t="shared" si="60"/>
        <v>0</v>
      </c>
    </row>
    <row r="479" spans="56:61" x14ac:dyDescent="0.2">
      <c r="BD479" s="223" t="b">
        <f t="shared" si="55"/>
        <v>0</v>
      </c>
      <c r="BE479" s="217" t="b">
        <f t="shared" si="56"/>
        <v>0</v>
      </c>
      <c r="BF479" s="26" t="b">
        <f t="shared" si="57"/>
        <v>0</v>
      </c>
      <c r="BG479" s="26" t="b">
        <f t="shared" si="58"/>
        <v>0</v>
      </c>
      <c r="BH479" s="26" t="b">
        <f t="shared" si="59"/>
        <v>0</v>
      </c>
      <c r="BI479" s="26" t="b">
        <f t="shared" si="60"/>
        <v>0</v>
      </c>
    </row>
    <row r="480" spans="56:61" x14ac:dyDescent="0.2">
      <c r="BD480" s="223" t="b">
        <f t="shared" si="55"/>
        <v>0</v>
      </c>
      <c r="BE480" s="217" t="b">
        <f t="shared" si="56"/>
        <v>0</v>
      </c>
      <c r="BF480" s="26" t="b">
        <f t="shared" si="57"/>
        <v>0</v>
      </c>
      <c r="BG480" s="26" t="b">
        <f t="shared" si="58"/>
        <v>0</v>
      </c>
      <c r="BH480" s="26" t="b">
        <f t="shared" si="59"/>
        <v>0</v>
      </c>
      <c r="BI480" s="26" t="b">
        <f t="shared" si="60"/>
        <v>0</v>
      </c>
    </row>
    <row r="481" spans="56:61" x14ac:dyDescent="0.2">
      <c r="BD481" s="223" t="b">
        <f t="shared" si="55"/>
        <v>0</v>
      </c>
      <c r="BE481" s="217" t="b">
        <f t="shared" si="56"/>
        <v>0</v>
      </c>
      <c r="BF481" s="26" t="b">
        <f t="shared" si="57"/>
        <v>0</v>
      </c>
      <c r="BG481" s="26" t="b">
        <f t="shared" si="58"/>
        <v>0</v>
      </c>
      <c r="BH481" s="26" t="b">
        <f t="shared" si="59"/>
        <v>0</v>
      </c>
      <c r="BI481" s="26" t="b">
        <f t="shared" si="60"/>
        <v>0</v>
      </c>
    </row>
    <row r="482" spans="56:61" x14ac:dyDescent="0.2">
      <c r="BD482" s="223" t="b">
        <f t="shared" si="55"/>
        <v>0</v>
      </c>
      <c r="BE482" s="217" t="b">
        <f t="shared" si="56"/>
        <v>0</v>
      </c>
      <c r="BF482" s="26" t="b">
        <f t="shared" si="57"/>
        <v>0</v>
      </c>
      <c r="BG482" s="26" t="b">
        <f t="shared" si="58"/>
        <v>0</v>
      </c>
      <c r="BH482" s="26" t="b">
        <f t="shared" si="59"/>
        <v>0</v>
      </c>
      <c r="BI482" s="26" t="b">
        <f t="shared" si="60"/>
        <v>0</v>
      </c>
    </row>
    <row r="483" spans="56:61" x14ac:dyDescent="0.2">
      <c r="BD483" s="223" t="b">
        <f t="shared" si="55"/>
        <v>0</v>
      </c>
      <c r="BE483" s="217" t="b">
        <f t="shared" si="56"/>
        <v>0</v>
      </c>
      <c r="BF483" s="26" t="b">
        <f t="shared" si="57"/>
        <v>0</v>
      </c>
      <c r="BG483" s="26" t="b">
        <f t="shared" si="58"/>
        <v>0</v>
      </c>
      <c r="BH483" s="26" t="b">
        <f t="shared" si="59"/>
        <v>0</v>
      </c>
      <c r="BI483" s="26" t="b">
        <f t="shared" si="60"/>
        <v>0</v>
      </c>
    </row>
    <row r="484" spans="56:61" x14ac:dyDescent="0.2">
      <c r="BD484" s="223" t="b">
        <f t="shared" si="55"/>
        <v>0</v>
      </c>
      <c r="BE484" s="217" t="b">
        <f t="shared" si="56"/>
        <v>0</v>
      </c>
      <c r="BF484" s="26" t="b">
        <f t="shared" si="57"/>
        <v>0</v>
      </c>
      <c r="BG484" s="26" t="b">
        <f t="shared" si="58"/>
        <v>0</v>
      </c>
      <c r="BH484" s="26" t="b">
        <f t="shared" si="59"/>
        <v>0</v>
      </c>
      <c r="BI484" s="26" t="b">
        <f t="shared" si="60"/>
        <v>0</v>
      </c>
    </row>
    <row r="485" spans="56:61" x14ac:dyDescent="0.2">
      <c r="BD485" s="223" t="b">
        <f t="shared" si="55"/>
        <v>0</v>
      </c>
      <c r="BE485" s="217" t="b">
        <f t="shared" si="56"/>
        <v>0</v>
      </c>
      <c r="BF485" s="26" t="b">
        <f t="shared" si="57"/>
        <v>0</v>
      </c>
      <c r="BG485" s="26" t="b">
        <f t="shared" si="58"/>
        <v>0</v>
      </c>
      <c r="BH485" s="26" t="b">
        <f t="shared" si="59"/>
        <v>0</v>
      </c>
      <c r="BI485" s="26" t="b">
        <f t="shared" si="60"/>
        <v>0</v>
      </c>
    </row>
    <row r="486" spans="56:61" x14ac:dyDescent="0.2">
      <c r="BD486" s="223" t="b">
        <f t="shared" si="55"/>
        <v>0</v>
      </c>
      <c r="BE486" s="217" t="b">
        <f t="shared" si="56"/>
        <v>0</v>
      </c>
      <c r="BF486" s="26" t="b">
        <f t="shared" si="57"/>
        <v>0</v>
      </c>
      <c r="BG486" s="26" t="b">
        <f t="shared" si="58"/>
        <v>0</v>
      </c>
      <c r="BH486" s="26" t="b">
        <f t="shared" si="59"/>
        <v>0</v>
      </c>
      <c r="BI486" s="26" t="b">
        <f t="shared" si="60"/>
        <v>0</v>
      </c>
    </row>
    <row r="487" spans="56:61" x14ac:dyDescent="0.2">
      <c r="BD487" s="223" t="b">
        <f t="shared" si="55"/>
        <v>0</v>
      </c>
      <c r="BE487" s="217" t="b">
        <f t="shared" si="56"/>
        <v>0</v>
      </c>
      <c r="BF487" s="26" t="b">
        <f t="shared" si="57"/>
        <v>0</v>
      </c>
      <c r="BG487" s="26" t="b">
        <f t="shared" si="58"/>
        <v>0</v>
      </c>
      <c r="BH487" s="26" t="b">
        <f t="shared" si="59"/>
        <v>0</v>
      </c>
      <c r="BI487" s="26" t="b">
        <f t="shared" si="60"/>
        <v>0</v>
      </c>
    </row>
    <row r="488" spans="56:61" x14ac:dyDescent="0.2">
      <c r="BD488" s="223" t="b">
        <f t="shared" si="55"/>
        <v>0</v>
      </c>
      <c r="BE488" s="217" t="b">
        <f t="shared" si="56"/>
        <v>0</v>
      </c>
      <c r="BF488" s="26" t="b">
        <f t="shared" si="57"/>
        <v>0</v>
      </c>
      <c r="BG488" s="26" t="b">
        <f t="shared" si="58"/>
        <v>0</v>
      </c>
      <c r="BH488" s="26" t="b">
        <f t="shared" si="59"/>
        <v>0</v>
      </c>
      <c r="BI488" s="26" t="b">
        <f t="shared" si="60"/>
        <v>0</v>
      </c>
    </row>
    <row r="489" spans="56:61" x14ac:dyDescent="0.2">
      <c r="BD489" s="223" t="b">
        <f t="shared" si="55"/>
        <v>0</v>
      </c>
      <c r="BE489" s="217" t="b">
        <f t="shared" si="56"/>
        <v>0</v>
      </c>
      <c r="BF489" s="26" t="b">
        <f t="shared" si="57"/>
        <v>0</v>
      </c>
      <c r="BG489" s="26" t="b">
        <f t="shared" si="58"/>
        <v>0</v>
      </c>
      <c r="BH489" s="26" t="b">
        <f t="shared" si="59"/>
        <v>0</v>
      </c>
      <c r="BI489" s="26" t="b">
        <f t="shared" si="60"/>
        <v>0</v>
      </c>
    </row>
    <row r="490" spans="56:61" x14ac:dyDescent="0.2">
      <c r="BD490" s="223" t="b">
        <f t="shared" si="55"/>
        <v>0</v>
      </c>
      <c r="BE490" s="217" t="b">
        <f t="shared" si="56"/>
        <v>0</v>
      </c>
      <c r="BF490" s="26" t="b">
        <f t="shared" si="57"/>
        <v>0</v>
      </c>
      <c r="BG490" s="26" t="b">
        <f t="shared" si="58"/>
        <v>0</v>
      </c>
      <c r="BH490" s="26" t="b">
        <f t="shared" si="59"/>
        <v>0</v>
      </c>
      <c r="BI490" s="26" t="b">
        <f t="shared" si="60"/>
        <v>0</v>
      </c>
    </row>
    <row r="491" spans="56:61" x14ac:dyDescent="0.2">
      <c r="BD491" s="223" t="b">
        <f t="shared" si="55"/>
        <v>0</v>
      </c>
      <c r="BE491" s="217" t="b">
        <f t="shared" si="56"/>
        <v>0</v>
      </c>
      <c r="BF491" s="26" t="b">
        <f t="shared" si="57"/>
        <v>0</v>
      </c>
      <c r="BG491" s="26" t="b">
        <f t="shared" si="58"/>
        <v>0</v>
      </c>
      <c r="BH491" s="26" t="b">
        <f t="shared" si="59"/>
        <v>0</v>
      </c>
      <c r="BI491" s="26" t="b">
        <f t="shared" si="60"/>
        <v>0</v>
      </c>
    </row>
    <row r="492" spans="56:61" x14ac:dyDescent="0.2">
      <c r="BD492" s="223" t="b">
        <f t="shared" si="55"/>
        <v>0</v>
      </c>
      <c r="BE492" s="217" t="b">
        <f t="shared" si="56"/>
        <v>0</v>
      </c>
      <c r="BF492" s="26" t="b">
        <f t="shared" si="57"/>
        <v>0</v>
      </c>
      <c r="BG492" s="26" t="b">
        <f t="shared" si="58"/>
        <v>0</v>
      </c>
      <c r="BH492" s="26" t="b">
        <f t="shared" si="59"/>
        <v>0</v>
      </c>
      <c r="BI492" s="26" t="b">
        <f t="shared" si="60"/>
        <v>0</v>
      </c>
    </row>
    <row r="493" spans="56:61" x14ac:dyDescent="0.2">
      <c r="BD493" s="223" t="b">
        <f t="shared" si="55"/>
        <v>0</v>
      </c>
      <c r="BE493" s="217" t="b">
        <f t="shared" si="56"/>
        <v>0</v>
      </c>
      <c r="BF493" s="26" t="b">
        <f t="shared" si="57"/>
        <v>0</v>
      </c>
      <c r="BG493" s="26" t="b">
        <f t="shared" si="58"/>
        <v>0</v>
      </c>
      <c r="BH493" s="26" t="b">
        <f t="shared" si="59"/>
        <v>0</v>
      </c>
      <c r="BI493" s="26" t="b">
        <f t="shared" si="60"/>
        <v>0</v>
      </c>
    </row>
    <row r="494" spans="56:61" x14ac:dyDescent="0.2">
      <c r="BD494" s="223" t="b">
        <f t="shared" si="55"/>
        <v>0</v>
      </c>
      <c r="BE494" s="217" t="b">
        <f t="shared" si="56"/>
        <v>0</v>
      </c>
      <c r="BF494" s="26" t="b">
        <f t="shared" si="57"/>
        <v>0</v>
      </c>
      <c r="BG494" s="26" t="b">
        <f t="shared" si="58"/>
        <v>0</v>
      </c>
      <c r="BH494" s="26" t="b">
        <f t="shared" si="59"/>
        <v>0</v>
      </c>
      <c r="BI494" s="26" t="b">
        <f t="shared" si="60"/>
        <v>0</v>
      </c>
    </row>
    <row r="495" spans="56:61" x14ac:dyDescent="0.2">
      <c r="BD495" s="223" t="b">
        <f t="shared" si="55"/>
        <v>0</v>
      </c>
      <c r="BE495" s="217" t="b">
        <f t="shared" si="56"/>
        <v>0</v>
      </c>
      <c r="BF495" s="26" t="b">
        <f t="shared" si="57"/>
        <v>0</v>
      </c>
      <c r="BG495" s="26" t="b">
        <f t="shared" si="58"/>
        <v>0</v>
      </c>
      <c r="BH495" s="26" t="b">
        <f t="shared" si="59"/>
        <v>0</v>
      </c>
      <c r="BI495" s="26" t="b">
        <f t="shared" si="60"/>
        <v>0</v>
      </c>
    </row>
    <row r="496" spans="56:61" x14ac:dyDescent="0.2">
      <c r="BD496" s="223" t="b">
        <f t="shared" si="55"/>
        <v>0</v>
      </c>
      <c r="BE496" s="217" t="b">
        <f t="shared" si="56"/>
        <v>0</v>
      </c>
      <c r="BF496" s="26" t="b">
        <f t="shared" si="57"/>
        <v>0</v>
      </c>
      <c r="BG496" s="26" t="b">
        <f t="shared" si="58"/>
        <v>0</v>
      </c>
      <c r="BH496" s="26" t="b">
        <f t="shared" si="59"/>
        <v>0</v>
      </c>
      <c r="BI496" s="26" t="b">
        <f t="shared" si="60"/>
        <v>0</v>
      </c>
    </row>
    <row r="497" spans="56:61" x14ac:dyDescent="0.2">
      <c r="BD497" s="223" t="b">
        <f t="shared" si="55"/>
        <v>0</v>
      </c>
      <c r="BE497" s="217" t="b">
        <f t="shared" si="56"/>
        <v>0</v>
      </c>
      <c r="BF497" s="26" t="b">
        <f t="shared" si="57"/>
        <v>0</v>
      </c>
      <c r="BG497" s="26" t="b">
        <f t="shared" si="58"/>
        <v>0</v>
      </c>
      <c r="BH497" s="26" t="b">
        <f t="shared" si="59"/>
        <v>0</v>
      </c>
      <c r="BI497" s="26" t="b">
        <f t="shared" si="60"/>
        <v>0</v>
      </c>
    </row>
    <row r="498" spans="56:61" x14ac:dyDescent="0.2">
      <c r="BD498" s="223" t="b">
        <f t="shared" si="55"/>
        <v>0</v>
      </c>
      <c r="BE498" s="217" t="b">
        <f t="shared" si="56"/>
        <v>0</v>
      </c>
      <c r="BF498" s="26" t="b">
        <f t="shared" si="57"/>
        <v>0</v>
      </c>
      <c r="BG498" s="26" t="b">
        <f t="shared" si="58"/>
        <v>0</v>
      </c>
      <c r="BH498" s="26" t="b">
        <f t="shared" si="59"/>
        <v>0</v>
      </c>
      <c r="BI498" s="26" t="b">
        <f t="shared" si="60"/>
        <v>0</v>
      </c>
    </row>
    <row r="499" spans="56:61" x14ac:dyDescent="0.2">
      <c r="BD499" s="223" t="b">
        <f t="shared" si="55"/>
        <v>0</v>
      </c>
      <c r="BE499" s="217" t="b">
        <f t="shared" si="56"/>
        <v>0</v>
      </c>
      <c r="BF499" s="26" t="b">
        <f t="shared" si="57"/>
        <v>0</v>
      </c>
      <c r="BG499" s="26" t="b">
        <f t="shared" si="58"/>
        <v>0</v>
      </c>
      <c r="BH499" s="26" t="b">
        <f t="shared" si="59"/>
        <v>0</v>
      </c>
      <c r="BI499" s="26" t="b">
        <f t="shared" si="60"/>
        <v>0</v>
      </c>
    </row>
    <row r="500" spans="56:61" x14ac:dyDescent="0.2">
      <c r="BD500" s="223" t="b">
        <f t="shared" si="55"/>
        <v>0</v>
      </c>
      <c r="BE500" s="217" t="b">
        <f t="shared" si="56"/>
        <v>0</v>
      </c>
      <c r="BF500" s="26" t="b">
        <f t="shared" si="57"/>
        <v>0</v>
      </c>
      <c r="BG500" s="26" t="b">
        <f t="shared" si="58"/>
        <v>0</v>
      </c>
      <c r="BH500" s="26" t="b">
        <f t="shared" si="59"/>
        <v>0</v>
      </c>
      <c r="BI500" s="26" t="b">
        <f t="shared" si="60"/>
        <v>0</v>
      </c>
    </row>
    <row r="501" spans="56:61" x14ac:dyDescent="0.2">
      <c r="BD501" s="223" t="b">
        <f t="shared" si="55"/>
        <v>0</v>
      </c>
      <c r="BE501" s="217" t="b">
        <f t="shared" si="56"/>
        <v>0</v>
      </c>
      <c r="BF501" s="26" t="b">
        <f t="shared" si="57"/>
        <v>0</v>
      </c>
      <c r="BG501" s="26" t="b">
        <f t="shared" si="58"/>
        <v>0</v>
      </c>
      <c r="BH501" s="26" t="b">
        <f t="shared" si="59"/>
        <v>0</v>
      </c>
      <c r="BI501" s="26" t="b">
        <f t="shared" si="60"/>
        <v>0</v>
      </c>
    </row>
    <row r="502" spans="56:61" x14ac:dyDescent="0.2">
      <c r="BD502" s="223" t="b">
        <f t="shared" si="55"/>
        <v>0</v>
      </c>
      <c r="BE502" s="217" t="b">
        <f t="shared" si="56"/>
        <v>0</v>
      </c>
      <c r="BF502" s="26" t="b">
        <f t="shared" si="57"/>
        <v>0</v>
      </c>
      <c r="BG502" s="26" t="b">
        <f t="shared" si="58"/>
        <v>0</v>
      </c>
      <c r="BH502" s="26" t="b">
        <f t="shared" si="59"/>
        <v>0</v>
      </c>
      <c r="BI502" s="26" t="b">
        <f t="shared" si="60"/>
        <v>0</v>
      </c>
    </row>
    <row r="503" spans="56:61" x14ac:dyDescent="0.2">
      <c r="BD503" s="223" t="b">
        <f t="shared" si="55"/>
        <v>0</v>
      </c>
      <c r="BE503" s="217" t="b">
        <f t="shared" si="56"/>
        <v>0</v>
      </c>
      <c r="BF503" s="26" t="b">
        <f t="shared" si="57"/>
        <v>0</v>
      </c>
      <c r="BG503" s="26" t="b">
        <f t="shared" si="58"/>
        <v>0</v>
      </c>
      <c r="BH503" s="26" t="b">
        <f t="shared" si="59"/>
        <v>0</v>
      </c>
      <c r="BI503" s="26" t="b">
        <f t="shared" si="60"/>
        <v>0</v>
      </c>
    </row>
    <row r="504" spans="56:61" x14ac:dyDescent="0.2">
      <c r="BD504" s="223" t="b">
        <f t="shared" si="55"/>
        <v>0</v>
      </c>
      <c r="BE504" s="217" t="b">
        <f t="shared" si="56"/>
        <v>0</v>
      </c>
      <c r="BF504" s="26" t="b">
        <f t="shared" si="57"/>
        <v>0</v>
      </c>
      <c r="BG504" s="26" t="b">
        <f t="shared" si="58"/>
        <v>0</v>
      </c>
      <c r="BH504" s="26" t="b">
        <f t="shared" si="59"/>
        <v>0</v>
      </c>
      <c r="BI504" s="26" t="b">
        <f t="shared" si="60"/>
        <v>0</v>
      </c>
    </row>
    <row r="505" spans="56:61" x14ac:dyDescent="0.2">
      <c r="BD505" s="223" t="b">
        <f t="shared" si="55"/>
        <v>0</v>
      </c>
      <c r="BE505" s="217" t="b">
        <f t="shared" si="56"/>
        <v>0</v>
      </c>
      <c r="BF505" s="26" t="b">
        <f t="shared" si="57"/>
        <v>0</v>
      </c>
      <c r="BG505" s="26" t="b">
        <f t="shared" si="58"/>
        <v>0</v>
      </c>
      <c r="BH505" s="26" t="b">
        <f t="shared" si="59"/>
        <v>0</v>
      </c>
      <c r="BI505" s="26" t="b">
        <f t="shared" si="60"/>
        <v>0</v>
      </c>
    </row>
    <row r="506" spans="56:61" x14ac:dyDescent="0.2">
      <c r="BD506" s="223" t="b">
        <f t="shared" si="55"/>
        <v>0</v>
      </c>
      <c r="BE506" s="217" t="b">
        <f t="shared" si="56"/>
        <v>0</v>
      </c>
      <c r="BF506" s="26" t="b">
        <f t="shared" si="57"/>
        <v>0</v>
      </c>
      <c r="BG506" s="26" t="b">
        <f t="shared" si="58"/>
        <v>0</v>
      </c>
      <c r="BH506" s="26" t="b">
        <f t="shared" si="59"/>
        <v>0</v>
      </c>
      <c r="BI506" s="26" t="b">
        <f t="shared" si="60"/>
        <v>0</v>
      </c>
    </row>
    <row r="507" spans="56:61" x14ac:dyDescent="0.2">
      <c r="BD507" s="223" t="b">
        <f t="shared" si="55"/>
        <v>0</v>
      </c>
      <c r="BE507" s="217" t="b">
        <f t="shared" si="56"/>
        <v>0</v>
      </c>
      <c r="BF507" s="26" t="b">
        <f t="shared" si="57"/>
        <v>0</v>
      </c>
      <c r="BG507" s="26" t="b">
        <f t="shared" si="58"/>
        <v>0</v>
      </c>
      <c r="BH507" s="26" t="b">
        <f t="shared" si="59"/>
        <v>0</v>
      </c>
      <c r="BI507" s="26" t="b">
        <f t="shared" si="60"/>
        <v>0</v>
      </c>
    </row>
    <row r="508" spans="56:61" x14ac:dyDescent="0.2">
      <c r="BD508" s="223" t="b">
        <f t="shared" si="55"/>
        <v>0</v>
      </c>
      <c r="BE508" s="217" t="b">
        <f t="shared" si="56"/>
        <v>0</v>
      </c>
      <c r="BF508" s="26" t="b">
        <f t="shared" si="57"/>
        <v>0</v>
      </c>
      <c r="BG508" s="26" t="b">
        <f t="shared" si="58"/>
        <v>0</v>
      </c>
      <c r="BH508" s="26" t="b">
        <f t="shared" si="59"/>
        <v>0</v>
      </c>
      <c r="BI508" s="26" t="b">
        <f t="shared" si="60"/>
        <v>0</v>
      </c>
    </row>
    <row r="509" spans="56:61" x14ac:dyDescent="0.2">
      <c r="BD509" s="223" t="b">
        <f t="shared" si="55"/>
        <v>0</v>
      </c>
      <c r="BE509" s="217" t="b">
        <f t="shared" si="56"/>
        <v>0</v>
      </c>
      <c r="BF509" s="26" t="b">
        <f t="shared" si="57"/>
        <v>0</v>
      </c>
      <c r="BG509" s="26" t="b">
        <f t="shared" si="58"/>
        <v>0</v>
      </c>
      <c r="BH509" s="26" t="b">
        <f t="shared" si="59"/>
        <v>0</v>
      </c>
      <c r="BI509" s="26" t="b">
        <f t="shared" si="60"/>
        <v>0</v>
      </c>
    </row>
    <row r="510" spans="56:61" x14ac:dyDescent="0.2">
      <c r="BD510" s="223" t="b">
        <f t="shared" si="55"/>
        <v>0</v>
      </c>
      <c r="BE510" s="217" t="b">
        <f t="shared" si="56"/>
        <v>0</v>
      </c>
      <c r="BF510" s="26" t="b">
        <f t="shared" si="57"/>
        <v>0</v>
      </c>
      <c r="BG510" s="26" t="b">
        <f t="shared" si="58"/>
        <v>0</v>
      </c>
      <c r="BH510" s="26" t="b">
        <f t="shared" si="59"/>
        <v>0</v>
      </c>
      <c r="BI510" s="26" t="b">
        <f t="shared" si="60"/>
        <v>0</v>
      </c>
    </row>
    <row r="511" spans="56:61" x14ac:dyDescent="0.2">
      <c r="BD511" s="223" t="b">
        <f t="shared" si="55"/>
        <v>0</v>
      </c>
      <c r="BE511" s="217" t="b">
        <f t="shared" si="56"/>
        <v>0</v>
      </c>
      <c r="BF511" s="26" t="b">
        <f t="shared" si="57"/>
        <v>0</v>
      </c>
      <c r="BG511" s="26" t="b">
        <f t="shared" si="58"/>
        <v>0</v>
      </c>
      <c r="BH511" s="26" t="b">
        <f t="shared" si="59"/>
        <v>0</v>
      </c>
      <c r="BI511" s="26" t="b">
        <f t="shared" si="60"/>
        <v>0</v>
      </c>
    </row>
    <row r="512" spans="56:61" x14ac:dyDescent="0.2">
      <c r="BD512" s="223" t="b">
        <f t="shared" si="55"/>
        <v>0</v>
      </c>
      <c r="BE512" s="217" t="b">
        <f t="shared" si="56"/>
        <v>0</v>
      </c>
      <c r="BF512" s="26" t="b">
        <f t="shared" si="57"/>
        <v>0</v>
      </c>
      <c r="BG512" s="26" t="b">
        <f t="shared" si="58"/>
        <v>0</v>
      </c>
      <c r="BH512" s="26" t="b">
        <f t="shared" si="59"/>
        <v>0</v>
      </c>
      <c r="BI512" s="26" t="b">
        <f t="shared" si="60"/>
        <v>0</v>
      </c>
    </row>
    <row r="513" spans="56:61" x14ac:dyDescent="0.2">
      <c r="BD513" s="223" t="b">
        <f t="shared" si="55"/>
        <v>0</v>
      </c>
      <c r="BE513" s="217" t="b">
        <f t="shared" si="56"/>
        <v>0</v>
      </c>
      <c r="BF513" s="26" t="b">
        <f t="shared" si="57"/>
        <v>0</v>
      </c>
      <c r="BG513" s="26" t="b">
        <f t="shared" si="58"/>
        <v>0</v>
      </c>
      <c r="BH513" s="26" t="b">
        <f t="shared" si="59"/>
        <v>0</v>
      </c>
      <c r="BI513" s="26" t="b">
        <f t="shared" si="60"/>
        <v>0</v>
      </c>
    </row>
    <row r="514" spans="56:61" x14ac:dyDescent="0.2">
      <c r="BD514" s="223" t="b">
        <f t="shared" si="55"/>
        <v>0</v>
      </c>
      <c r="BE514" s="217" t="b">
        <f t="shared" si="56"/>
        <v>0</v>
      </c>
      <c r="BF514" s="26" t="b">
        <f t="shared" si="57"/>
        <v>0</v>
      </c>
      <c r="BG514" s="26" t="b">
        <f t="shared" si="58"/>
        <v>0</v>
      </c>
      <c r="BH514" s="26" t="b">
        <f t="shared" si="59"/>
        <v>0</v>
      </c>
      <c r="BI514" s="26" t="b">
        <f t="shared" si="60"/>
        <v>0</v>
      </c>
    </row>
    <row r="515" spans="56:61" x14ac:dyDescent="0.2">
      <c r="BD515" s="223" t="b">
        <f t="shared" ref="BD515:BD547" si="61">IF($T511="LA","MLAC1",IF($T511="SS","MSSC1",IF($T511="SCI","MSCIC1",IF($T511="IM7","MM7C1",IF($T511="SP","MSPAC1",IF($T511="SPM","RM1B",IF($T511="SLA","RLA1B",IF($T511="ASC","ASC1BT1"))))))))</f>
        <v>0</v>
      </c>
      <c r="BE515" s="217" t="b">
        <f t="shared" ref="BE515:BE547" si="62">IF($U511="LA","MLAC2",IF($U511="SS","MSSC2",IF($U511="SCI","MSCIC2",IF($U511="im7","MM7C2",IF($U511="SP","MSPAC2",IF($U511="SPM","RM2B",IF($U511="SPLA","RLA2B",IF($U511="ASC","ASC2BT1",IF($U511="ELL","ELL2B")))))))))</f>
        <v>0</v>
      </c>
      <c r="BF515" s="26" t="b">
        <f t="shared" ref="BF515:BF547" si="63">IF($V511="LA","MLAC3",IF($V511="SS","MSSC3",IF($V511="SCI","MSCIC3",IF($V511="im8","MM8C3",IF($V511="SP","MSPC3",IF($V511="SPM","RM1G",IF($V511="SLA","RLA1G",IF($V511="ASC","ASC1GT1"))))))))</f>
        <v>0</v>
      </c>
      <c r="BG515" s="26" t="b">
        <f t="shared" ref="BG515:BG547" si="64">IF($W511="LA","MLAC4",IF($W511="SS","MSSC4",IF($W511="SCI","MSCIC4",IF($W511="im8","MM8C4",IF($W511="SP","MSPC4",IF($W511="SPM","RM2G",IF($W511="SPLA","RLA2G",IF($W511="ASC","ASC2GT1",IF($W511="MOT","OTM72G")))))))))</f>
        <v>0</v>
      </c>
      <c r="BH515" s="26" t="b">
        <f t="shared" ref="BH515:BH547" si="65">IF($X511="LA","MLAC5",IF($X511="SS","MSSC5",IF($X511="SCI","MSCIC5",IF($X511="im7","MM7C5",IF($X511="SP","MSPC5",IF($X511="ELL","ELL5G",IF($X511="SPLA","RLA5G",IF($X511="ASC","ASC5B"))))))))</f>
        <v>0</v>
      </c>
      <c r="BI515" s="26" t="b">
        <f t="shared" ref="BI515:BI547" si="66">IF($Y508="WB","MHRWB",IF($Y508="JG","MHRJG",IF($Y508="AV","MHRAV",IF($Y508="KP","MHRKP",IF($Y508="TH","MHRTH")))))</f>
        <v>0</v>
      </c>
    </row>
    <row r="516" spans="56:61" x14ac:dyDescent="0.2">
      <c r="BD516" s="223" t="b">
        <f t="shared" si="61"/>
        <v>0</v>
      </c>
      <c r="BE516" s="217" t="b">
        <f t="shared" si="62"/>
        <v>0</v>
      </c>
      <c r="BF516" s="26" t="b">
        <f t="shared" si="63"/>
        <v>0</v>
      </c>
      <c r="BG516" s="26" t="b">
        <f t="shared" si="64"/>
        <v>0</v>
      </c>
      <c r="BH516" s="26" t="b">
        <f t="shared" si="65"/>
        <v>0</v>
      </c>
      <c r="BI516" s="26" t="b">
        <f t="shared" si="66"/>
        <v>0</v>
      </c>
    </row>
    <row r="517" spans="56:61" x14ac:dyDescent="0.2">
      <c r="BD517" s="223" t="b">
        <f t="shared" si="61"/>
        <v>0</v>
      </c>
      <c r="BE517" s="217" t="b">
        <f t="shared" si="62"/>
        <v>0</v>
      </c>
      <c r="BF517" s="26" t="b">
        <f t="shared" si="63"/>
        <v>0</v>
      </c>
      <c r="BG517" s="26" t="b">
        <f t="shared" si="64"/>
        <v>0</v>
      </c>
      <c r="BH517" s="26" t="b">
        <f t="shared" si="65"/>
        <v>0</v>
      </c>
      <c r="BI517" s="26" t="b">
        <f t="shared" si="66"/>
        <v>0</v>
      </c>
    </row>
    <row r="518" spans="56:61" x14ac:dyDescent="0.2">
      <c r="BD518" s="223" t="b">
        <f t="shared" si="61"/>
        <v>0</v>
      </c>
      <c r="BE518" s="217" t="b">
        <f t="shared" si="62"/>
        <v>0</v>
      </c>
      <c r="BF518" s="26" t="b">
        <f t="shared" si="63"/>
        <v>0</v>
      </c>
      <c r="BG518" s="26" t="b">
        <f t="shared" si="64"/>
        <v>0</v>
      </c>
      <c r="BH518" s="26" t="b">
        <f t="shared" si="65"/>
        <v>0</v>
      </c>
      <c r="BI518" s="26" t="b">
        <f t="shared" si="66"/>
        <v>0</v>
      </c>
    </row>
    <row r="519" spans="56:61" x14ac:dyDescent="0.2">
      <c r="BD519" s="223" t="b">
        <f t="shared" si="61"/>
        <v>0</v>
      </c>
      <c r="BE519" s="217" t="b">
        <f t="shared" si="62"/>
        <v>0</v>
      </c>
      <c r="BF519" s="26" t="b">
        <f t="shared" si="63"/>
        <v>0</v>
      </c>
      <c r="BG519" s="26" t="b">
        <f t="shared" si="64"/>
        <v>0</v>
      </c>
      <c r="BH519" s="26" t="b">
        <f t="shared" si="65"/>
        <v>0</v>
      </c>
      <c r="BI519" s="26" t="b">
        <f t="shared" si="66"/>
        <v>0</v>
      </c>
    </row>
    <row r="520" spans="56:61" x14ac:dyDescent="0.2">
      <c r="BD520" s="223" t="b">
        <f t="shared" si="61"/>
        <v>0</v>
      </c>
      <c r="BE520" s="217" t="b">
        <f t="shared" si="62"/>
        <v>0</v>
      </c>
      <c r="BF520" s="26" t="b">
        <f t="shared" si="63"/>
        <v>0</v>
      </c>
      <c r="BG520" s="26" t="b">
        <f t="shared" si="64"/>
        <v>0</v>
      </c>
      <c r="BH520" s="26" t="b">
        <f t="shared" si="65"/>
        <v>0</v>
      </c>
      <c r="BI520" s="26" t="b">
        <f t="shared" si="66"/>
        <v>0</v>
      </c>
    </row>
    <row r="521" spans="56:61" x14ac:dyDescent="0.2">
      <c r="BD521" s="223" t="b">
        <f t="shared" si="61"/>
        <v>0</v>
      </c>
      <c r="BE521" s="217" t="b">
        <f t="shared" si="62"/>
        <v>0</v>
      </c>
      <c r="BF521" s="26" t="b">
        <f t="shared" si="63"/>
        <v>0</v>
      </c>
      <c r="BG521" s="26" t="b">
        <f t="shared" si="64"/>
        <v>0</v>
      </c>
      <c r="BH521" s="26" t="b">
        <f t="shared" si="65"/>
        <v>0</v>
      </c>
      <c r="BI521" s="26" t="b">
        <f t="shared" si="66"/>
        <v>0</v>
      </c>
    </row>
    <row r="522" spans="56:61" x14ac:dyDescent="0.2">
      <c r="BD522" s="223" t="b">
        <f t="shared" si="61"/>
        <v>0</v>
      </c>
      <c r="BE522" s="217" t="b">
        <f t="shared" si="62"/>
        <v>0</v>
      </c>
      <c r="BF522" s="26" t="b">
        <f t="shared" si="63"/>
        <v>0</v>
      </c>
      <c r="BG522" s="26" t="b">
        <f t="shared" si="64"/>
        <v>0</v>
      </c>
      <c r="BH522" s="26" t="b">
        <f t="shared" si="65"/>
        <v>0</v>
      </c>
      <c r="BI522" s="26" t="b">
        <f t="shared" si="66"/>
        <v>0</v>
      </c>
    </row>
    <row r="523" spans="56:61" x14ac:dyDescent="0.2">
      <c r="BD523" s="223" t="b">
        <f t="shared" si="61"/>
        <v>0</v>
      </c>
      <c r="BE523" s="217" t="b">
        <f t="shared" si="62"/>
        <v>0</v>
      </c>
      <c r="BF523" s="26" t="b">
        <f t="shared" si="63"/>
        <v>0</v>
      </c>
      <c r="BG523" s="26" t="b">
        <f t="shared" si="64"/>
        <v>0</v>
      </c>
      <c r="BH523" s="26" t="b">
        <f t="shared" si="65"/>
        <v>0</v>
      </c>
      <c r="BI523" s="26" t="b">
        <f t="shared" si="66"/>
        <v>0</v>
      </c>
    </row>
    <row r="524" spans="56:61" x14ac:dyDescent="0.2">
      <c r="BD524" s="223" t="b">
        <f t="shared" si="61"/>
        <v>0</v>
      </c>
      <c r="BE524" s="217" t="b">
        <f t="shared" si="62"/>
        <v>0</v>
      </c>
      <c r="BF524" s="26" t="b">
        <f t="shared" si="63"/>
        <v>0</v>
      </c>
      <c r="BG524" s="26" t="b">
        <f t="shared" si="64"/>
        <v>0</v>
      </c>
      <c r="BH524" s="26" t="b">
        <f t="shared" si="65"/>
        <v>0</v>
      </c>
      <c r="BI524" s="26" t="b">
        <f t="shared" si="66"/>
        <v>0</v>
      </c>
    </row>
    <row r="525" spans="56:61" x14ac:dyDescent="0.2">
      <c r="BD525" s="223" t="b">
        <f t="shared" si="61"/>
        <v>0</v>
      </c>
      <c r="BE525" s="217" t="b">
        <f t="shared" si="62"/>
        <v>0</v>
      </c>
      <c r="BF525" s="26" t="b">
        <f t="shared" si="63"/>
        <v>0</v>
      </c>
      <c r="BG525" s="26" t="b">
        <f t="shared" si="64"/>
        <v>0</v>
      </c>
      <c r="BH525" s="26" t="b">
        <f t="shared" si="65"/>
        <v>0</v>
      </c>
      <c r="BI525" s="26" t="b">
        <f t="shared" si="66"/>
        <v>0</v>
      </c>
    </row>
    <row r="526" spans="56:61" x14ac:dyDescent="0.2">
      <c r="BD526" s="223" t="b">
        <f t="shared" si="61"/>
        <v>0</v>
      </c>
      <c r="BE526" s="217" t="b">
        <f t="shared" si="62"/>
        <v>0</v>
      </c>
      <c r="BF526" s="26" t="b">
        <f t="shared" si="63"/>
        <v>0</v>
      </c>
      <c r="BG526" s="26" t="b">
        <f t="shared" si="64"/>
        <v>0</v>
      </c>
      <c r="BH526" s="26" t="b">
        <f t="shared" si="65"/>
        <v>0</v>
      </c>
      <c r="BI526" s="26" t="b">
        <f t="shared" si="66"/>
        <v>0</v>
      </c>
    </row>
    <row r="527" spans="56:61" x14ac:dyDescent="0.2">
      <c r="BD527" s="223" t="b">
        <f t="shared" si="61"/>
        <v>0</v>
      </c>
      <c r="BE527" s="217" t="b">
        <f t="shared" si="62"/>
        <v>0</v>
      </c>
      <c r="BF527" s="26" t="b">
        <f t="shared" si="63"/>
        <v>0</v>
      </c>
      <c r="BG527" s="26" t="b">
        <f t="shared" si="64"/>
        <v>0</v>
      </c>
      <c r="BH527" s="26" t="b">
        <f t="shared" si="65"/>
        <v>0</v>
      </c>
      <c r="BI527" s="26" t="b">
        <f t="shared" si="66"/>
        <v>0</v>
      </c>
    </row>
    <row r="528" spans="56:61" x14ac:dyDescent="0.2">
      <c r="BD528" s="223" t="b">
        <f t="shared" si="61"/>
        <v>0</v>
      </c>
      <c r="BE528" s="217" t="b">
        <f t="shared" si="62"/>
        <v>0</v>
      </c>
      <c r="BF528" s="26" t="b">
        <f t="shared" si="63"/>
        <v>0</v>
      </c>
      <c r="BG528" s="26" t="b">
        <f t="shared" si="64"/>
        <v>0</v>
      </c>
      <c r="BH528" s="26" t="b">
        <f t="shared" si="65"/>
        <v>0</v>
      </c>
      <c r="BI528" s="26" t="b">
        <f t="shared" si="66"/>
        <v>0</v>
      </c>
    </row>
    <row r="529" spans="56:61" x14ac:dyDescent="0.2">
      <c r="BD529" s="223" t="b">
        <f t="shared" si="61"/>
        <v>0</v>
      </c>
      <c r="BE529" s="217" t="b">
        <f t="shared" si="62"/>
        <v>0</v>
      </c>
      <c r="BF529" s="26" t="b">
        <f t="shared" si="63"/>
        <v>0</v>
      </c>
      <c r="BG529" s="26" t="b">
        <f t="shared" si="64"/>
        <v>0</v>
      </c>
      <c r="BH529" s="26" t="b">
        <f t="shared" si="65"/>
        <v>0</v>
      </c>
      <c r="BI529" s="26" t="b">
        <f t="shared" si="66"/>
        <v>0</v>
      </c>
    </row>
    <row r="530" spans="56:61" x14ac:dyDescent="0.2">
      <c r="BD530" s="223" t="b">
        <f t="shared" si="61"/>
        <v>0</v>
      </c>
      <c r="BE530" s="217" t="b">
        <f t="shared" si="62"/>
        <v>0</v>
      </c>
      <c r="BF530" s="26" t="b">
        <f t="shared" si="63"/>
        <v>0</v>
      </c>
      <c r="BG530" s="26" t="b">
        <f t="shared" si="64"/>
        <v>0</v>
      </c>
      <c r="BH530" s="26" t="b">
        <f t="shared" si="65"/>
        <v>0</v>
      </c>
      <c r="BI530" s="26" t="b">
        <f t="shared" si="66"/>
        <v>0</v>
      </c>
    </row>
    <row r="531" spans="56:61" x14ac:dyDescent="0.2">
      <c r="BD531" s="223" t="b">
        <f t="shared" si="61"/>
        <v>0</v>
      </c>
      <c r="BE531" s="217" t="b">
        <f t="shared" si="62"/>
        <v>0</v>
      </c>
      <c r="BF531" s="26" t="b">
        <f t="shared" si="63"/>
        <v>0</v>
      </c>
      <c r="BG531" s="26" t="b">
        <f t="shared" si="64"/>
        <v>0</v>
      </c>
      <c r="BH531" s="26" t="b">
        <f t="shared" si="65"/>
        <v>0</v>
      </c>
      <c r="BI531" s="26" t="b">
        <f t="shared" si="66"/>
        <v>0</v>
      </c>
    </row>
    <row r="532" spans="56:61" x14ac:dyDescent="0.2">
      <c r="BD532" s="223" t="b">
        <f t="shared" si="61"/>
        <v>0</v>
      </c>
      <c r="BE532" s="217" t="b">
        <f t="shared" si="62"/>
        <v>0</v>
      </c>
      <c r="BF532" s="26" t="b">
        <f t="shared" si="63"/>
        <v>0</v>
      </c>
      <c r="BG532" s="26" t="b">
        <f t="shared" si="64"/>
        <v>0</v>
      </c>
      <c r="BH532" s="26" t="b">
        <f t="shared" si="65"/>
        <v>0</v>
      </c>
      <c r="BI532" s="26" t="b">
        <f t="shared" si="66"/>
        <v>0</v>
      </c>
    </row>
    <row r="533" spans="56:61" x14ac:dyDescent="0.2">
      <c r="BD533" s="223" t="b">
        <f t="shared" si="61"/>
        <v>0</v>
      </c>
      <c r="BE533" s="217" t="b">
        <f t="shared" si="62"/>
        <v>0</v>
      </c>
      <c r="BF533" s="26" t="b">
        <f t="shared" si="63"/>
        <v>0</v>
      </c>
      <c r="BG533" s="26" t="b">
        <f t="shared" si="64"/>
        <v>0</v>
      </c>
      <c r="BH533" s="26" t="b">
        <f t="shared" si="65"/>
        <v>0</v>
      </c>
      <c r="BI533" s="26" t="b">
        <f t="shared" si="66"/>
        <v>0</v>
      </c>
    </row>
    <row r="534" spans="56:61" x14ac:dyDescent="0.2">
      <c r="BD534" s="223" t="b">
        <f t="shared" si="61"/>
        <v>0</v>
      </c>
      <c r="BE534" s="217" t="b">
        <f t="shared" si="62"/>
        <v>0</v>
      </c>
      <c r="BF534" s="26" t="b">
        <f t="shared" si="63"/>
        <v>0</v>
      </c>
      <c r="BG534" s="26" t="b">
        <f t="shared" si="64"/>
        <v>0</v>
      </c>
      <c r="BH534" s="26" t="b">
        <f t="shared" si="65"/>
        <v>0</v>
      </c>
      <c r="BI534" s="26" t="b">
        <f t="shared" si="66"/>
        <v>0</v>
      </c>
    </row>
    <row r="535" spans="56:61" x14ac:dyDescent="0.2">
      <c r="BD535" s="223" t="b">
        <f t="shared" si="61"/>
        <v>0</v>
      </c>
      <c r="BE535" s="217" t="b">
        <f t="shared" si="62"/>
        <v>0</v>
      </c>
      <c r="BF535" s="26" t="b">
        <f t="shared" si="63"/>
        <v>0</v>
      </c>
      <c r="BG535" s="26" t="b">
        <f t="shared" si="64"/>
        <v>0</v>
      </c>
      <c r="BH535" s="26" t="b">
        <f t="shared" si="65"/>
        <v>0</v>
      </c>
      <c r="BI535" s="26" t="b">
        <f t="shared" si="66"/>
        <v>0</v>
      </c>
    </row>
    <row r="536" spans="56:61" x14ac:dyDescent="0.2">
      <c r="BD536" s="223" t="b">
        <f t="shared" si="61"/>
        <v>0</v>
      </c>
      <c r="BE536" s="217" t="b">
        <f t="shared" si="62"/>
        <v>0</v>
      </c>
      <c r="BF536" s="26" t="b">
        <f t="shared" si="63"/>
        <v>0</v>
      </c>
      <c r="BG536" s="26" t="b">
        <f t="shared" si="64"/>
        <v>0</v>
      </c>
      <c r="BH536" s="26" t="b">
        <f t="shared" si="65"/>
        <v>0</v>
      </c>
      <c r="BI536" s="26" t="b">
        <f t="shared" si="66"/>
        <v>0</v>
      </c>
    </row>
    <row r="537" spans="56:61" x14ac:dyDescent="0.2">
      <c r="BD537" s="223" t="b">
        <f t="shared" si="61"/>
        <v>0</v>
      </c>
      <c r="BE537" s="217" t="b">
        <f t="shared" si="62"/>
        <v>0</v>
      </c>
      <c r="BF537" s="26" t="b">
        <f t="shared" si="63"/>
        <v>0</v>
      </c>
      <c r="BG537" s="26" t="b">
        <f t="shared" si="64"/>
        <v>0</v>
      </c>
      <c r="BH537" s="26" t="b">
        <f t="shared" si="65"/>
        <v>0</v>
      </c>
      <c r="BI537" s="26" t="b">
        <f t="shared" si="66"/>
        <v>0</v>
      </c>
    </row>
    <row r="538" spans="56:61" x14ac:dyDescent="0.2">
      <c r="BD538" s="223" t="b">
        <f t="shared" si="61"/>
        <v>0</v>
      </c>
      <c r="BE538" s="217" t="b">
        <f t="shared" si="62"/>
        <v>0</v>
      </c>
      <c r="BF538" s="26" t="b">
        <f t="shared" si="63"/>
        <v>0</v>
      </c>
      <c r="BG538" s="26" t="b">
        <f t="shared" si="64"/>
        <v>0</v>
      </c>
      <c r="BH538" s="26" t="b">
        <f t="shared" si="65"/>
        <v>0</v>
      </c>
      <c r="BI538" s="26" t="b">
        <f t="shared" si="66"/>
        <v>0</v>
      </c>
    </row>
    <row r="539" spans="56:61" x14ac:dyDescent="0.2">
      <c r="BD539" s="223" t="b">
        <f t="shared" si="61"/>
        <v>0</v>
      </c>
      <c r="BE539" s="217" t="b">
        <f t="shared" si="62"/>
        <v>0</v>
      </c>
      <c r="BF539" s="26" t="b">
        <f t="shared" si="63"/>
        <v>0</v>
      </c>
      <c r="BG539" s="26" t="b">
        <f t="shared" si="64"/>
        <v>0</v>
      </c>
      <c r="BH539" s="26" t="b">
        <f t="shared" si="65"/>
        <v>0</v>
      </c>
      <c r="BI539" s="26" t="b">
        <f t="shared" si="66"/>
        <v>0</v>
      </c>
    </row>
    <row r="540" spans="56:61" x14ac:dyDescent="0.2">
      <c r="BD540" s="223" t="b">
        <f t="shared" si="61"/>
        <v>0</v>
      </c>
      <c r="BE540" s="217" t="b">
        <f t="shared" si="62"/>
        <v>0</v>
      </c>
      <c r="BF540" s="26" t="b">
        <f t="shared" si="63"/>
        <v>0</v>
      </c>
      <c r="BG540" s="26" t="b">
        <f t="shared" si="64"/>
        <v>0</v>
      </c>
      <c r="BH540" s="26" t="b">
        <f t="shared" si="65"/>
        <v>0</v>
      </c>
      <c r="BI540" s="26" t="b">
        <f t="shared" si="66"/>
        <v>0</v>
      </c>
    </row>
    <row r="541" spans="56:61" x14ac:dyDescent="0.2">
      <c r="BD541" s="223" t="b">
        <f t="shared" si="61"/>
        <v>0</v>
      </c>
      <c r="BE541" s="217" t="b">
        <f t="shared" si="62"/>
        <v>0</v>
      </c>
      <c r="BF541" s="26" t="b">
        <f t="shared" si="63"/>
        <v>0</v>
      </c>
      <c r="BG541" s="26" t="b">
        <f t="shared" si="64"/>
        <v>0</v>
      </c>
      <c r="BH541" s="26" t="b">
        <f t="shared" si="65"/>
        <v>0</v>
      </c>
      <c r="BI541" s="26" t="b">
        <f t="shared" si="66"/>
        <v>0</v>
      </c>
    </row>
    <row r="542" spans="56:61" x14ac:dyDescent="0.2">
      <c r="BD542" s="223" t="b">
        <f t="shared" si="61"/>
        <v>0</v>
      </c>
      <c r="BE542" s="217" t="b">
        <f t="shared" si="62"/>
        <v>0</v>
      </c>
      <c r="BF542" s="26" t="b">
        <f t="shared" si="63"/>
        <v>0</v>
      </c>
      <c r="BG542" s="26" t="b">
        <f t="shared" si="64"/>
        <v>0</v>
      </c>
      <c r="BH542" s="26" t="b">
        <f t="shared" si="65"/>
        <v>0</v>
      </c>
      <c r="BI542" s="26" t="b">
        <f t="shared" si="66"/>
        <v>0</v>
      </c>
    </row>
    <row r="543" spans="56:61" x14ac:dyDescent="0.2">
      <c r="BD543" s="223" t="b">
        <f t="shared" si="61"/>
        <v>0</v>
      </c>
      <c r="BE543" s="217" t="b">
        <f t="shared" si="62"/>
        <v>0</v>
      </c>
      <c r="BF543" s="26" t="b">
        <f t="shared" si="63"/>
        <v>0</v>
      </c>
      <c r="BG543" s="26" t="b">
        <f t="shared" si="64"/>
        <v>0</v>
      </c>
      <c r="BH543" s="26" t="b">
        <f t="shared" si="65"/>
        <v>0</v>
      </c>
      <c r="BI543" s="26" t="b">
        <f t="shared" si="66"/>
        <v>0</v>
      </c>
    </row>
    <row r="544" spans="56:61" x14ac:dyDescent="0.2">
      <c r="BD544" s="223" t="b">
        <f t="shared" si="61"/>
        <v>0</v>
      </c>
      <c r="BE544" s="217" t="b">
        <f t="shared" si="62"/>
        <v>0</v>
      </c>
      <c r="BF544" s="26" t="b">
        <f t="shared" si="63"/>
        <v>0</v>
      </c>
      <c r="BG544" s="26" t="b">
        <f t="shared" si="64"/>
        <v>0</v>
      </c>
      <c r="BH544" s="26" t="b">
        <f t="shared" si="65"/>
        <v>0</v>
      </c>
      <c r="BI544" s="26" t="b">
        <f t="shared" si="66"/>
        <v>0</v>
      </c>
    </row>
    <row r="545" spans="56:61" x14ac:dyDescent="0.2">
      <c r="BD545" s="223" t="b">
        <f t="shared" si="61"/>
        <v>0</v>
      </c>
      <c r="BE545" s="217" t="b">
        <f t="shared" si="62"/>
        <v>0</v>
      </c>
      <c r="BF545" s="26" t="b">
        <f t="shared" si="63"/>
        <v>0</v>
      </c>
      <c r="BG545" s="26" t="b">
        <f t="shared" si="64"/>
        <v>0</v>
      </c>
      <c r="BH545" s="26" t="b">
        <f t="shared" si="65"/>
        <v>0</v>
      </c>
      <c r="BI545" s="26" t="b">
        <f t="shared" si="66"/>
        <v>0</v>
      </c>
    </row>
    <row r="546" spans="56:61" x14ac:dyDescent="0.2">
      <c r="BD546" s="223" t="b">
        <f t="shared" si="61"/>
        <v>0</v>
      </c>
      <c r="BE546" s="217" t="b">
        <f t="shared" si="62"/>
        <v>0</v>
      </c>
      <c r="BF546" s="26" t="b">
        <f t="shared" si="63"/>
        <v>0</v>
      </c>
      <c r="BG546" s="26" t="b">
        <f t="shared" si="64"/>
        <v>0</v>
      </c>
      <c r="BH546" s="26" t="b">
        <f t="shared" si="65"/>
        <v>0</v>
      </c>
      <c r="BI546" s="26" t="b">
        <f t="shared" si="66"/>
        <v>0</v>
      </c>
    </row>
    <row r="547" spans="56:61" x14ac:dyDescent="0.2">
      <c r="BD547" s="223" t="b">
        <f t="shared" si="61"/>
        <v>0</v>
      </c>
      <c r="BE547" s="217" t="b">
        <f t="shared" si="62"/>
        <v>0</v>
      </c>
      <c r="BF547" s="26" t="b">
        <f t="shared" si="63"/>
        <v>0</v>
      </c>
      <c r="BG547" s="26" t="b">
        <f t="shared" si="64"/>
        <v>0</v>
      </c>
      <c r="BH547" s="26" t="b">
        <f t="shared" si="65"/>
        <v>0</v>
      </c>
      <c r="BI547" s="26" t="b">
        <f t="shared" si="66"/>
        <v>0</v>
      </c>
    </row>
  </sheetData>
  <sheetProtection formatCells="0" formatColumns="0" formatRows="0" insertColumns="0" insertRows="0" deleteColumns="0" deleteRows="0" sort="0" autoFilter="0"/>
  <sortState xmlns:xlrd2="http://schemas.microsoft.com/office/spreadsheetml/2017/richdata2" ref="A2:AC548">
    <sortCondition ref="U2:U548"/>
  </sortState>
  <phoneticPr fontId="25" type="noConversion"/>
  <conditionalFormatting sqref="AG3:AG5 AG8:AG12 AG37">
    <cfRule type="expression" dxfId="144" priority="211">
      <formula>AG3&gt;=$AW$21</formula>
    </cfRule>
  </conditionalFormatting>
  <conditionalFormatting sqref="AG5">
    <cfRule type="expression" dxfId="143" priority="210">
      <formula>AG5&gt;$AW$21</formula>
    </cfRule>
  </conditionalFormatting>
  <conditionalFormatting sqref="AG20:AG21">
    <cfRule type="expression" dxfId="142" priority="209">
      <formula>AG20&gt;$AW$21</formula>
    </cfRule>
  </conditionalFormatting>
  <conditionalFormatting sqref="AG4">
    <cfRule type="expression" dxfId="141" priority="208">
      <formula>AG4&gt;=$AW$21</formula>
    </cfRule>
  </conditionalFormatting>
  <conditionalFormatting sqref="AG10:AG11">
    <cfRule type="expression" dxfId="140" priority="206">
      <formula>AG10&gt;$AW$21</formula>
    </cfRule>
  </conditionalFormatting>
  <conditionalFormatting sqref="AG9">
    <cfRule type="expression" dxfId="139" priority="205">
      <formula>AG9&gt;=$AW$21</formula>
    </cfRule>
  </conditionalFormatting>
  <conditionalFormatting sqref="AG22:AG26">
    <cfRule type="expression" dxfId="138" priority="201">
      <formula>AG22&gt;=$AW$21</formula>
    </cfRule>
  </conditionalFormatting>
  <conditionalFormatting sqref="AG24:AG25">
    <cfRule type="expression" dxfId="137" priority="200">
      <formula>AG24&gt;$AW$21</formula>
    </cfRule>
  </conditionalFormatting>
  <conditionalFormatting sqref="AG23">
    <cfRule type="expression" dxfId="136" priority="199">
      <formula>AG23&gt;=$AW$21</formula>
    </cfRule>
  </conditionalFormatting>
  <conditionalFormatting sqref="AG40:AG44">
    <cfRule type="expression" dxfId="135" priority="196">
      <formula>AG40&gt;=$AW$21</formula>
    </cfRule>
  </conditionalFormatting>
  <conditionalFormatting sqref="AH3:AH5 AH8:AH12 AH37">
    <cfRule type="expression" dxfId="134" priority="194">
      <formula>(AH3/AG3)&gt;$AW$22</formula>
    </cfRule>
    <cfRule type="expression" dxfId="133" priority="195">
      <formula>(AH3/AG3)&lt;(1-$AW$22)</formula>
    </cfRule>
  </conditionalFormatting>
  <conditionalFormatting sqref="AH22:AH26">
    <cfRule type="expression" dxfId="132" priority="184">
      <formula>(AH22/AG22)&gt;$AW$22</formula>
    </cfRule>
    <cfRule type="expression" dxfId="131" priority="185">
      <formula>(AH22/AG22)&lt;(1-$AW$22)</formula>
    </cfRule>
  </conditionalFormatting>
  <conditionalFormatting sqref="AH40:AH44">
    <cfRule type="expression" dxfId="130" priority="180">
      <formula>(AH40/AG40)&gt;$AW$22</formula>
    </cfRule>
    <cfRule type="expression" dxfId="129" priority="181">
      <formula>(AH40/AG40)&lt;(1-$AW$22)</formula>
    </cfRule>
  </conditionalFormatting>
  <conditionalFormatting sqref="AI2:AI5 AI8:AI12 AI37">
    <cfRule type="expression" dxfId="128" priority="178">
      <formula>(AI2/AG2)&gt;$AW$22</formula>
    </cfRule>
    <cfRule type="expression" dxfId="127" priority="179">
      <formula>(AI2/AG2)&lt;(1-$AW$22)</formula>
    </cfRule>
  </conditionalFormatting>
  <conditionalFormatting sqref="AI22:AI26">
    <cfRule type="expression" dxfId="126" priority="170">
      <formula>(AI22/AG22)&gt;$AW$22</formula>
    </cfRule>
    <cfRule type="expression" dxfId="125" priority="171">
      <formula>(AI22/AG22)&lt;(1-$AW$22)</formula>
    </cfRule>
  </conditionalFormatting>
  <conditionalFormatting sqref="AI40:AI44">
    <cfRule type="expression" dxfId="124" priority="166">
      <formula>(AI40/AG40)&gt;$AW$22</formula>
    </cfRule>
    <cfRule type="expression" dxfId="123" priority="167">
      <formula>(AI40/AG40)&lt;(1-$AW$22)</formula>
    </cfRule>
  </conditionalFormatting>
  <conditionalFormatting sqref="AJ2:AK5 AJ8:AK12 AJ37:AK37">
    <cfRule type="expression" dxfId="122" priority="165">
      <formula>(AJ2/AG2)&gt;=$AW$23</formula>
    </cfRule>
  </conditionalFormatting>
  <conditionalFormatting sqref="AG2">
    <cfRule type="expression" dxfId="121" priority="164">
      <formula>AG2&gt;=$AW$21</formula>
    </cfRule>
  </conditionalFormatting>
  <conditionalFormatting sqref="AJ22:AK26">
    <cfRule type="expression" dxfId="120" priority="160">
      <formula>(AJ22/AG22)&gt;=$AW$23</formula>
    </cfRule>
  </conditionalFormatting>
  <conditionalFormatting sqref="AJ40:AK44">
    <cfRule type="expression" dxfId="119" priority="158">
      <formula>(AJ40/AG40)&gt;=$AW$23</formula>
    </cfRule>
  </conditionalFormatting>
  <conditionalFormatting sqref="AL2:AL5 AL8:AL12 AL37">
    <cfRule type="expression" dxfId="118" priority="156">
      <formula>(AL2/AG2)&lt;(1-$AW$24)</formula>
    </cfRule>
    <cfRule type="expression" dxfId="117" priority="157">
      <formula>(AL2/AG2)&gt;=$AW$24</formula>
    </cfRule>
  </conditionalFormatting>
  <conditionalFormatting sqref="AL22:AL26">
    <cfRule type="expression" dxfId="116" priority="150">
      <formula>(AL22/AG22)&lt;(1-$AW$24)</formula>
    </cfRule>
    <cfRule type="expression" dxfId="115" priority="151">
      <formula>(AL22/AG22)&gt;=$AW$24</formula>
    </cfRule>
  </conditionalFormatting>
  <conditionalFormatting sqref="AM3:AM5 AM8:AM12 AM37">
    <cfRule type="expression" dxfId="114" priority="144">
      <formula>(AM3/AG3)&lt;=(1-$AW$24)</formula>
    </cfRule>
    <cfRule type="expression" dxfId="113" priority="145">
      <formula>(AM3/AG3)&gt;=$AW$24</formula>
    </cfRule>
  </conditionalFormatting>
  <conditionalFormatting sqref="AM2">
    <cfRule type="expression" dxfId="112" priority="142">
      <formula>(AM2/AG2)&lt;=(1-$AW$24)</formula>
    </cfRule>
    <cfRule type="expression" dxfId="111" priority="143">
      <formula>(AM2/AG2)&gt;=$AW$24</formula>
    </cfRule>
  </conditionalFormatting>
  <conditionalFormatting sqref="AM22:AM26">
    <cfRule type="expression" dxfId="110" priority="134">
      <formula>(AM22/AG22)&lt;=(1-$AW$24)</formula>
    </cfRule>
    <cfRule type="expression" dxfId="109" priority="135">
      <formula>(AM22/AG22)&gt;=$AW$24</formula>
    </cfRule>
  </conditionalFormatting>
  <conditionalFormatting sqref="AH2">
    <cfRule type="expression" dxfId="108" priority="130">
      <formula>(AH2/AG2)&gt;$AW$22</formula>
    </cfRule>
    <cfRule type="expression" dxfId="107" priority="131">
      <formula>(AH2/AG2)&lt;(1-$AW$22)</formula>
    </cfRule>
  </conditionalFormatting>
  <conditionalFormatting sqref="AG6">
    <cfRule type="expression" dxfId="106" priority="129">
      <formula>AG6&gt;=$AW$21</formula>
    </cfRule>
  </conditionalFormatting>
  <conditionalFormatting sqref="AG6">
    <cfRule type="expression" dxfId="105" priority="128">
      <formula>AG6&gt;$AW$21</formula>
    </cfRule>
  </conditionalFormatting>
  <conditionalFormatting sqref="AH6">
    <cfRule type="expression" dxfId="104" priority="126">
      <formula>(AH6/AG6)&gt;$AW$22</formula>
    </cfRule>
    <cfRule type="expression" dxfId="103" priority="127">
      <formula>(AH6/AG6)&lt;(1-$AW$22)</formula>
    </cfRule>
  </conditionalFormatting>
  <conditionalFormatting sqref="AI6">
    <cfRule type="expression" dxfId="102" priority="124">
      <formula>(AI6/AG6)&gt;$AW$22</formula>
    </cfRule>
    <cfRule type="expression" dxfId="101" priority="125">
      <formula>(AI6/AG6)&lt;(1-$AW$22)</formula>
    </cfRule>
  </conditionalFormatting>
  <conditionalFormatting sqref="AJ6:AK6">
    <cfRule type="expression" dxfId="100" priority="123">
      <formula>(AJ6/AG6)&gt;=$AW$23</formula>
    </cfRule>
  </conditionalFormatting>
  <conditionalFormatting sqref="AL6">
    <cfRule type="expression" dxfId="99" priority="121">
      <formula>(AL6/AG6)&lt;(1-$AW$24)</formula>
    </cfRule>
    <cfRule type="expression" dxfId="98" priority="122">
      <formula>(AL6/AG6)&gt;=$AW$24</formula>
    </cfRule>
  </conditionalFormatting>
  <conditionalFormatting sqref="AM6">
    <cfRule type="expression" dxfId="97" priority="119">
      <formula>(AM6/AG6)&lt;=(1-$AW$24)</formula>
    </cfRule>
    <cfRule type="expression" dxfId="96" priority="120">
      <formula>(AM6/AG6)&gt;=$AW$24</formula>
    </cfRule>
  </conditionalFormatting>
  <conditionalFormatting sqref="AI35">
    <cfRule type="expression" dxfId="95" priority="77">
      <formula>(AI35/AG35)&gt;$AW$22</formula>
    </cfRule>
    <cfRule type="expression" dxfId="94" priority="78">
      <formula>(AI35/AG35)&lt;(1-$AW$22)</formula>
    </cfRule>
  </conditionalFormatting>
  <conditionalFormatting sqref="AJ35:AK35">
    <cfRule type="expression" dxfId="93" priority="76">
      <formula>(AJ35/AG35)&gt;=$AW$23</formula>
    </cfRule>
  </conditionalFormatting>
  <conditionalFormatting sqref="AG35">
    <cfRule type="expression" dxfId="92" priority="75">
      <formula>AG35&gt;=$AW$21</formula>
    </cfRule>
  </conditionalFormatting>
  <conditionalFormatting sqref="AL35">
    <cfRule type="expression" dxfId="91" priority="73">
      <formula>(AL35/AG35)&lt;(1-$AW$24)</formula>
    </cfRule>
    <cfRule type="expression" dxfId="90" priority="74">
      <formula>(AL35/AG35)&gt;=$AW$24</formula>
    </cfRule>
  </conditionalFormatting>
  <conditionalFormatting sqref="AM35">
    <cfRule type="expression" dxfId="89" priority="71">
      <formula>(AM35/AG35)&lt;=(1-$AW$24)</formula>
    </cfRule>
    <cfRule type="expression" dxfId="88" priority="72">
      <formula>(AM35/AG35)&gt;=$AW$24</formula>
    </cfRule>
  </conditionalFormatting>
  <conditionalFormatting sqref="AH35">
    <cfRule type="expression" dxfId="87" priority="69">
      <formula>(AH35/AG35)&gt;$AW$22</formula>
    </cfRule>
    <cfRule type="expression" dxfId="86" priority="70">
      <formula>(AH35/AG35)&lt;(1-$AW$22)</formula>
    </cfRule>
  </conditionalFormatting>
  <conditionalFormatting sqref="AG36">
    <cfRule type="expression" dxfId="85" priority="68">
      <formula>AG36&gt;=$AW$21</formula>
    </cfRule>
  </conditionalFormatting>
  <conditionalFormatting sqref="AH36">
    <cfRule type="expression" dxfId="84" priority="66">
      <formula>(AH36/AG36)&gt;$AW$22</formula>
    </cfRule>
    <cfRule type="expression" dxfId="83" priority="67">
      <formula>(AH36/AG36)&lt;(1-$AW$22)</formula>
    </cfRule>
  </conditionalFormatting>
  <conditionalFormatting sqref="AI36">
    <cfRule type="expression" dxfId="82" priority="64">
      <formula>(AI36/AG36)&gt;$AW$22</formula>
    </cfRule>
    <cfRule type="expression" dxfId="81" priority="65">
      <formula>(AI36/AG36)&lt;(1-$AW$22)</formula>
    </cfRule>
  </conditionalFormatting>
  <conditionalFormatting sqref="AJ36:AK36">
    <cfRule type="expression" dxfId="80" priority="63">
      <formula>(AJ36/AG36)&gt;=$AW$23</formula>
    </cfRule>
  </conditionalFormatting>
  <conditionalFormatting sqref="AL36">
    <cfRule type="expression" dxfId="79" priority="61">
      <formula>(AL36/AG36)&lt;(1-$AW$24)</formula>
    </cfRule>
    <cfRule type="expression" dxfId="78" priority="62">
      <formula>(AL36/AG36)&gt;=$AW$24</formula>
    </cfRule>
  </conditionalFormatting>
  <conditionalFormatting sqref="AM36">
    <cfRule type="expression" dxfId="77" priority="59">
      <formula>(AM36/AG36)&lt;=(1-$AW$24)</formula>
    </cfRule>
    <cfRule type="expression" dxfId="76" priority="60">
      <formula>(AM36/AG36)&gt;=$AW$24</formula>
    </cfRule>
  </conditionalFormatting>
  <conditionalFormatting sqref="AH16:AH18">
    <cfRule type="expression" dxfId="75" priority="49">
      <formula>(AH16/AG16)&gt;$AW$20</formula>
    </cfRule>
    <cfRule type="expression" dxfId="74" priority="50">
      <formula>(AH16/AG16)&lt;(1-$AW$20)</formula>
    </cfRule>
  </conditionalFormatting>
  <conditionalFormatting sqref="AI16:AI18">
    <cfRule type="expression" dxfId="73" priority="47">
      <formula>(AI16/AG16)&gt;$AW$20</formula>
    </cfRule>
    <cfRule type="expression" dxfId="72" priority="48">
      <formula>(AI16/AG16)&lt;(1-$AW$20)</formula>
    </cfRule>
  </conditionalFormatting>
  <conditionalFormatting sqref="AJ16:AK18">
    <cfRule type="expression" dxfId="71" priority="46">
      <formula>(AJ16/AG16)&gt;=$AW$21</formula>
    </cfRule>
  </conditionalFormatting>
  <conditionalFormatting sqref="AH14">
    <cfRule type="expression" dxfId="70" priority="44">
      <formula>(AH14/AG13)&gt;$AW$20</formula>
    </cfRule>
    <cfRule type="expression" dxfId="69" priority="45">
      <formula>(AH14/AG13)&lt;(1-$AW$20)</formula>
    </cfRule>
  </conditionalFormatting>
  <conditionalFormatting sqref="AI14">
    <cfRule type="expression" dxfId="68" priority="42">
      <formula>(AI14/AG13)&gt;$AW$20</formula>
    </cfRule>
    <cfRule type="expression" dxfId="67" priority="43">
      <formula>(AI14/AG13)&lt;(1-$AW$20)</formula>
    </cfRule>
  </conditionalFormatting>
  <conditionalFormatting sqref="AH15">
    <cfRule type="expression" dxfId="66" priority="54">
      <formula>(AH15/AG14)&gt;$AW$20</formula>
    </cfRule>
    <cfRule type="expression" dxfId="65" priority="55">
      <formula>(AH15/AG14)&lt;(1-$AW$20)</formula>
    </cfRule>
  </conditionalFormatting>
  <conditionalFormatting sqref="AI15">
    <cfRule type="expression" dxfId="64" priority="56">
      <formula>(AI15/AG14)&gt;$AW$20</formula>
    </cfRule>
    <cfRule type="expression" dxfId="63" priority="57">
      <formula>(AI15/AG14)&lt;(1-$AW$20)</formula>
    </cfRule>
  </conditionalFormatting>
  <conditionalFormatting sqref="AJ14:AK15">
    <cfRule type="expression" dxfId="62" priority="58">
      <formula>(AJ14/AG13)&gt;=$AW$21</formula>
    </cfRule>
  </conditionalFormatting>
  <conditionalFormatting sqref="AG28:AG32 AG14:AG18">
    <cfRule type="expression" dxfId="61" priority="41">
      <formula>AG14&gt;=#REF!</formula>
    </cfRule>
  </conditionalFormatting>
  <conditionalFormatting sqref="AH28:AH32">
    <cfRule type="expression" dxfId="60" priority="39">
      <formula>(AH28/AG28)&gt;$AW$20</formula>
    </cfRule>
    <cfRule type="expression" dxfId="59" priority="40">
      <formula>(AH28/AG28)&lt;(1-$AW$20)</formula>
    </cfRule>
  </conditionalFormatting>
  <conditionalFormatting sqref="AI28:AI32">
    <cfRule type="expression" dxfId="58" priority="37">
      <formula>(AI28/AG28)&gt;$AW$20</formula>
    </cfRule>
    <cfRule type="expression" dxfId="57" priority="38">
      <formula>(AI28/AG28)&lt;(1-$AW$20)</formula>
    </cfRule>
  </conditionalFormatting>
  <conditionalFormatting sqref="AJ28:AK32">
    <cfRule type="expression" dxfId="56" priority="36">
      <formula>(AJ28/AG28)&gt;=$AW$21</formula>
    </cfRule>
  </conditionalFormatting>
  <conditionalFormatting sqref="AL28:AL30">
    <cfRule type="expression" dxfId="55" priority="34">
      <formula>(AL28/AG28)&lt;(1-$AW$22)</formula>
    </cfRule>
    <cfRule type="expression" dxfId="54" priority="35">
      <formula>(AL28/AG28)&gt;=$AW$22</formula>
    </cfRule>
  </conditionalFormatting>
  <conditionalFormatting sqref="AM28:AM30">
    <cfRule type="expression" dxfId="53" priority="32">
      <formula>(AM28/AG28)&lt;=(1-$AW$22)</formula>
    </cfRule>
    <cfRule type="expression" dxfId="52" priority="33">
      <formula>(AM28/AG28)&gt;=$AW$22</formula>
    </cfRule>
  </conditionalFormatting>
  <conditionalFormatting sqref="BD1:BD1048576">
    <cfRule type="containsText" dxfId="51" priority="31" operator="containsText" text="FALSE">
      <formula>NOT(ISERROR(SEARCH("FALSE",BD1)))</formula>
    </cfRule>
  </conditionalFormatting>
  <conditionalFormatting sqref="BE1:BJ1048576">
    <cfRule type="containsText" dxfId="50" priority="30" operator="containsText" text="FALSE">
      <formula>NOT(ISERROR(SEARCH("FALSE",BE1)))</formula>
    </cfRule>
  </conditionalFormatting>
  <conditionalFormatting sqref="BI1:BI1048576">
    <cfRule type="containsText" dxfId="49" priority="29" operator="containsText" text="help">
      <formula>NOT(ISERROR(SEARCH("help",BI1)))</formula>
    </cfRule>
  </conditionalFormatting>
  <conditionalFormatting sqref="AG16:AG17">
    <cfRule type="expression" dxfId="48" priority="233">
      <formula>AG16&gt;#REF!</formula>
    </cfRule>
  </conditionalFormatting>
  <conditionalFormatting sqref="AG38">
    <cfRule type="expression" dxfId="47" priority="28">
      <formula>AG38&gt;=$AW$21</formula>
    </cfRule>
  </conditionalFormatting>
  <conditionalFormatting sqref="AH38">
    <cfRule type="expression" dxfId="46" priority="26">
      <formula>(AH38/AG38)&gt;$AW$22</formula>
    </cfRule>
    <cfRule type="expression" dxfId="45" priority="27">
      <formula>(AH38/AG38)&lt;(1-$AW$22)</formula>
    </cfRule>
  </conditionalFormatting>
  <conditionalFormatting sqref="AI38">
    <cfRule type="expression" dxfId="44" priority="24">
      <formula>(AI38/AG38)&gt;$AW$22</formula>
    </cfRule>
    <cfRule type="expression" dxfId="43" priority="25">
      <formula>(AI38/AG38)&lt;(1-$AW$22)</formula>
    </cfRule>
  </conditionalFormatting>
  <conditionalFormatting sqref="AJ38:AK38">
    <cfRule type="expression" dxfId="42" priority="23">
      <formula>(AJ38/AG38)&gt;=$AW$23</formula>
    </cfRule>
  </conditionalFormatting>
  <conditionalFormatting sqref="AL38">
    <cfRule type="expression" dxfId="41" priority="21">
      <formula>(AL38/AG38)&lt;(1-$AW$24)</formula>
    </cfRule>
    <cfRule type="expression" dxfId="40" priority="22">
      <formula>(AL38/AG38)&gt;=$AW$24</formula>
    </cfRule>
  </conditionalFormatting>
  <conditionalFormatting sqref="AM38">
    <cfRule type="expression" dxfId="39" priority="19">
      <formula>(AM38/AG38)&lt;=(1-$AW$24)</formula>
    </cfRule>
    <cfRule type="expression" dxfId="38" priority="20">
      <formula>(AM38/AG38)&gt;=$AW$24</formula>
    </cfRule>
  </conditionalFormatting>
  <conditionalFormatting sqref="AJ66:AK70">
    <cfRule type="expression" dxfId="37" priority="13">
      <formula>(AJ66/AG66)&gt;=$AW$23</formula>
    </cfRule>
  </conditionalFormatting>
  <conditionalFormatting sqref="AG66:AG70">
    <cfRule type="expression" dxfId="36" priority="18">
      <formula>AG66&gt;=$AW$21</formula>
    </cfRule>
  </conditionalFormatting>
  <conditionalFormatting sqref="AH66:AH70">
    <cfRule type="expression" dxfId="35" priority="16">
      <formula>(AH66/AG66)&gt;$AW$22</formula>
    </cfRule>
    <cfRule type="expression" dxfId="34" priority="17">
      <formula>(AH66/AG66)&lt;(1-$AW$22)</formula>
    </cfRule>
  </conditionalFormatting>
  <conditionalFormatting sqref="AI66:AI70">
    <cfRule type="expression" dxfId="33" priority="14">
      <formula>(AI66/AG66)&gt;$AW$22</formula>
    </cfRule>
    <cfRule type="expression" dxfId="32" priority="15">
      <formula>(AI66/AG66)&lt;(1-$AW$22)</formula>
    </cfRule>
  </conditionalFormatting>
  <conditionalFormatting sqref="AJ51:AK55">
    <cfRule type="expression" dxfId="31" priority="7">
      <formula>(AJ51/AG51)&gt;=$AW$23</formula>
    </cfRule>
  </conditionalFormatting>
  <conditionalFormatting sqref="AG51:AG55">
    <cfRule type="expression" dxfId="30" priority="12">
      <formula>AG51&gt;=$AW$21</formula>
    </cfRule>
  </conditionalFormatting>
  <conditionalFormatting sqref="AH51:AH55">
    <cfRule type="expression" dxfId="29" priority="10">
      <formula>(AH51/AG51)&gt;$AW$22</formula>
    </cfRule>
    <cfRule type="expression" dxfId="28" priority="11">
      <formula>(AH51/AG51)&lt;(1-$AW$22)</formula>
    </cfRule>
  </conditionalFormatting>
  <conditionalFormatting sqref="AI51:AI55">
    <cfRule type="expression" dxfId="27" priority="8">
      <formula>(AI51/AG51)&gt;$AW$22</formula>
    </cfRule>
    <cfRule type="expression" dxfId="26" priority="9">
      <formula>(AI51/AG51)&lt;(1-$AW$22)</formula>
    </cfRule>
  </conditionalFormatting>
  <conditionalFormatting sqref="AJ56:AK56">
    <cfRule type="expression" dxfId="25" priority="1">
      <formula>(AJ56/AG56)&gt;=$AW$23</formula>
    </cfRule>
  </conditionalFormatting>
  <conditionalFormatting sqref="AG56">
    <cfRule type="expression" dxfId="24" priority="6">
      <formula>AG56&gt;=$AW$21</formula>
    </cfRule>
  </conditionalFormatting>
  <conditionalFormatting sqref="AH56">
    <cfRule type="expression" dxfId="23" priority="4">
      <formula>(AH56/AG56)&gt;$AW$22</formula>
    </cfRule>
    <cfRule type="expression" dxfId="22" priority="5">
      <formula>(AH56/AG56)&lt;(1-$AW$22)</formula>
    </cfRule>
  </conditionalFormatting>
  <conditionalFormatting sqref="AI56">
    <cfRule type="expression" dxfId="21" priority="2">
      <formula>(AI56/AG56)&gt;$AW$22</formula>
    </cfRule>
    <cfRule type="expression" dxfId="20" priority="3">
      <formula>(AI56/AG56)&lt;(1-$AW$22)</formula>
    </cfRule>
  </conditionalFormatting>
  <dataValidations count="7">
    <dataValidation type="list" allowBlank="1" showInputMessage="1" showErrorMessage="1" sqref="K45:K65 L105:M105 K117 K67:K115" xr:uid="{00000000-0002-0000-0000-000003000000}">
      <formula1>"pre alg, 7th, ALG, sped"</formula1>
    </dataValidation>
    <dataValidation type="list" allowBlank="1" showInputMessage="1" showErrorMessage="1" sqref="P105:Q105" xr:uid="{00000000-0002-0000-0000-000002000000}">
      <formula1>"Below, Grade, Above, sped"</formula1>
    </dataValidation>
    <dataValidation type="list" allowBlank="1" showInputMessage="1" showErrorMessage="1" sqref="N78:O99 N104:O105 N67:O75 N54:O65" xr:uid="{00000000-0002-0000-0000-000000000000}">
      <formula1>"yes"</formula1>
    </dataValidation>
    <dataValidation type="list" allowBlank="1" showInputMessage="1" showErrorMessage="1" sqref="P45:Q65 P67:Q101 P104:Q104" xr:uid="{BA1568FF-BC21-5443-9F8B-E543BE49D92F}">
      <formula1>"Above, Grade, Below, Sped"</formula1>
    </dataValidation>
    <dataValidation type="list" allowBlank="1" showInputMessage="1" showErrorMessage="1" sqref="G45:G65 G67:G100" xr:uid="{8B2A818B-BF32-9140-8B1D-35E0D2BA4BD2}">
      <formula1>"Yes"</formula1>
    </dataValidation>
    <dataValidation type="list" allowBlank="1" showInputMessage="1" showErrorMessage="1" sqref="I45:J65 I67:J100" xr:uid="{068C6B44-184D-B043-9D12-A5FFEE056803}">
      <formula1>"1, 2, 3"</formula1>
    </dataValidation>
    <dataValidation type="list" allowBlank="1" showInputMessage="1" showErrorMessage="1" sqref="R104" xr:uid="{00000000-0002-0000-0000-000001000000}">
      <formula1>"R,M,R/M"</formula1>
    </dataValidation>
  </dataValidations>
  <pageMargins left="0.75" right="0.75" top="1" bottom="1" header="0.5" footer="0.5"/>
  <pageSetup orientation="portrait" r:id="rId1"/>
  <colBreaks count="1" manualBreakCount="1">
    <brk id="24"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J30"/>
  <sheetViews>
    <sheetView zoomScale="150" zoomScaleNormal="150" workbookViewId="0">
      <selection activeCell="E45" sqref="E45"/>
    </sheetView>
  </sheetViews>
  <sheetFormatPr baseColWidth="10" defaultColWidth="11" defaultRowHeight="16" x14ac:dyDescent="0.2"/>
  <sheetData>
    <row r="2" spans="2:10" ht="17" thickBot="1" x14ac:dyDescent="0.25">
      <c r="F2" t="s">
        <v>364</v>
      </c>
      <c r="G2" t="s">
        <v>400</v>
      </c>
      <c r="H2" t="s">
        <v>401</v>
      </c>
    </row>
    <row r="3" spans="2:10" x14ac:dyDescent="0.2">
      <c r="B3" s="2" t="s">
        <v>8</v>
      </c>
      <c r="C3" s="2" t="s">
        <v>9</v>
      </c>
      <c r="D3" s="2" t="s">
        <v>28</v>
      </c>
      <c r="E3" s="98" t="s">
        <v>402</v>
      </c>
      <c r="F3" s="96" t="s">
        <v>403</v>
      </c>
      <c r="G3" s="96" t="s">
        <v>404</v>
      </c>
      <c r="H3" s="96" t="s">
        <v>405</v>
      </c>
      <c r="I3" s="200" t="s">
        <v>8</v>
      </c>
      <c r="J3" s="2" t="s">
        <v>9</v>
      </c>
    </row>
    <row r="4" spans="2:10" x14ac:dyDescent="0.2">
      <c r="B4" s="2">
        <v>1</v>
      </c>
      <c r="C4" s="2">
        <v>1</v>
      </c>
      <c r="D4">
        <v>58</v>
      </c>
      <c r="E4" s="274">
        <v>19.333333333333332</v>
      </c>
      <c r="F4" s="275">
        <v>18</v>
      </c>
      <c r="G4" s="276">
        <v>18</v>
      </c>
      <c r="H4" s="277">
        <v>22</v>
      </c>
      <c r="I4" s="200">
        <v>1</v>
      </c>
      <c r="J4" s="2">
        <v>1</v>
      </c>
    </row>
    <row r="5" spans="2:10" x14ac:dyDescent="0.2">
      <c r="B5" s="2">
        <v>1</v>
      </c>
      <c r="C5" s="2">
        <v>2</v>
      </c>
      <c r="D5">
        <v>13</v>
      </c>
      <c r="E5" s="274">
        <v>4.333333333333333</v>
      </c>
      <c r="F5" s="275">
        <v>6</v>
      </c>
      <c r="G5" s="276">
        <v>4</v>
      </c>
      <c r="H5" s="277">
        <v>3</v>
      </c>
      <c r="I5" s="200">
        <v>1</v>
      </c>
      <c r="J5" s="2">
        <v>2</v>
      </c>
    </row>
    <row r="6" spans="2:10" x14ac:dyDescent="0.2">
      <c r="B6" s="2">
        <v>1</v>
      </c>
      <c r="C6" s="2">
        <v>3</v>
      </c>
      <c r="D6">
        <v>3</v>
      </c>
      <c r="E6" s="274">
        <v>1</v>
      </c>
      <c r="F6" s="275">
        <v>1</v>
      </c>
      <c r="G6" s="276">
        <v>2</v>
      </c>
      <c r="H6" s="277">
        <v>0</v>
      </c>
      <c r="I6" s="200">
        <v>1</v>
      </c>
      <c r="J6" s="2">
        <v>3</v>
      </c>
    </row>
    <row r="7" spans="2:10" x14ac:dyDescent="0.2">
      <c r="B7" s="2">
        <v>2</v>
      </c>
      <c r="C7" s="2">
        <v>1</v>
      </c>
      <c r="D7">
        <v>24</v>
      </c>
      <c r="E7" s="274">
        <v>8</v>
      </c>
      <c r="F7" s="275">
        <v>11</v>
      </c>
      <c r="G7" s="276">
        <v>6</v>
      </c>
      <c r="H7" s="277">
        <v>7</v>
      </c>
      <c r="I7" s="200">
        <v>2</v>
      </c>
      <c r="J7" s="2">
        <v>1</v>
      </c>
    </row>
    <row r="8" spans="2:10" x14ac:dyDescent="0.2">
      <c r="B8" s="2">
        <v>2</v>
      </c>
      <c r="C8" s="2">
        <v>2</v>
      </c>
      <c r="D8">
        <v>31</v>
      </c>
      <c r="E8" s="274">
        <v>10.333333333333334</v>
      </c>
      <c r="F8" s="275">
        <v>10</v>
      </c>
      <c r="G8" s="276">
        <v>11</v>
      </c>
      <c r="H8" s="277">
        <v>10</v>
      </c>
      <c r="I8" s="200">
        <v>2</v>
      </c>
      <c r="J8" s="2">
        <v>2</v>
      </c>
    </row>
    <row r="9" spans="2:10" x14ac:dyDescent="0.2">
      <c r="B9" s="2">
        <v>2</v>
      </c>
      <c r="C9" s="2">
        <v>3</v>
      </c>
      <c r="D9">
        <v>11</v>
      </c>
      <c r="E9" s="274">
        <v>3.6666666666666665</v>
      </c>
      <c r="F9" s="275">
        <v>5</v>
      </c>
      <c r="G9" s="276">
        <v>3</v>
      </c>
      <c r="H9" s="277">
        <v>3</v>
      </c>
      <c r="I9" s="200">
        <v>2</v>
      </c>
      <c r="J9" s="2">
        <v>3</v>
      </c>
    </row>
    <row r="10" spans="2:10" x14ac:dyDescent="0.2">
      <c r="B10" s="2">
        <v>3</v>
      </c>
      <c r="C10" s="2">
        <v>1</v>
      </c>
      <c r="D10">
        <v>11</v>
      </c>
      <c r="E10" s="274">
        <v>3.6666666666666665</v>
      </c>
      <c r="F10" s="275">
        <v>3</v>
      </c>
      <c r="G10" s="276">
        <v>7</v>
      </c>
      <c r="H10" s="277">
        <v>1</v>
      </c>
      <c r="I10" s="200">
        <v>3</v>
      </c>
      <c r="J10" s="2">
        <v>1</v>
      </c>
    </row>
    <row r="11" spans="2:10" x14ac:dyDescent="0.2">
      <c r="B11" s="2">
        <v>3</v>
      </c>
      <c r="C11" s="2">
        <v>2</v>
      </c>
      <c r="D11">
        <v>11</v>
      </c>
      <c r="E11" s="274">
        <v>3.6666666666666665</v>
      </c>
      <c r="F11" s="275">
        <v>3</v>
      </c>
      <c r="G11" s="276">
        <v>2</v>
      </c>
      <c r="H11" s="277">
        <v>6</v>
      </c>
      <c r="I11" s="200">
        <v>3</v>
      </c>
      <c r="J11" s="2">
        <v>2</v>
      </c>
    </row>
    <row r="12" spans="2:10" ht="17" thickBot="1" x14ac:dyDescent="0.25">
      <c r="B12" s="2">
        <v>3</v>
      </c>
      <c r="C12" s="102">
        <v>3</v>
      </c>
      <c r="D12">
        <v>10</v>
      </c>
      <c r="E12" s="274">
        <v>3.3333333333333335</v>
      </c>
      <c r="F12" s="278">
        <v>2</v>
      </c>
      <c r="G12" s="279">
        <v>3</v>
      </c>
      <c r="H12" s="280">
        <v>5</v>
      </c>
      <c r="I12" s="202">
        <v>3</v>
      </c>
      <c r="J12" s="2">
        <v>3</v>
      </c>
    </row>
    <row r="13" spans="2:10" x14ac:dyDescent="0.2">
      <c r="C13" s="95" t="s">
        <v>79</v>
      </c>
      <c r="D13" s="281">
        <v>86</v>
      </c>
      <c r="E13" s="282">
        <v>28.666666666666668</v>
      </c>
      <c r="F13" s="283">
        <v>25</v>
      </c>
      <c r="G13" s="284">
        <v>30</v>
      </c>
      <c r="H13" s="285">
        <v>31</v>
      </c>
      <c r="I13" s="203" t="s">
        <v>79</v>
      </c>
    </row>
    <row r="14" spans="2:10" ht="17" thickBot="1" x14ac:dyDescent="0.25">
      <c r="C14" s="204" t="s">
        <v>72</v>
      </c>
      <c r="D14" s="286">
        <v>84</v>
      </c>
      <c r="E14" s="287">
        <v>28</v>
      </c>
      <c r="F14" s="288">
        <v>32</v>
      </c>
      <c r="G14" s="289">
        <v>26</v>
      </c>
      <c r="H14" s="290">
        <v>26</v>
      </c>
      <c r="I14" s="205" t="s">
        <v>72</v>
      </c>
    </row>
    <row r="15" spans="2:10" ht="17" thickBot="1" x14ac:dyDescent="0.25">
      <c r="C15" s="206">
        <v>504</v>
      </c>
      <c r="D15">
        <v>12</v>
      </c>
      <c r="E15" s="274">
        <v>4</v>
      </c>
      <c r="F15" s="291">
        <v>3</v>
      </c>
      <c r="G15" s="292">
        <v>5</v>
      </c>
      <c r="H15" s="293">
        <v>4</v>
      </c>
      <c r="I15" s="208">
        <v>504</v>
      </c>
    </row>
    <row r="16" spans="2:10" ht="17" thickBot="1" x14ac:dyDescent="0.25">
      <c r="C16" s="209" t="s">
        <v>31</v>
      </c>
      <c r="D16" s="294">
        <v>18</v>
      </c>
      <c r="E16" s="295">
        <v>6</v>
      </c>
      <c r="F16" s="296">
        <v>6</v>
      </c>
      <c r="G16" s="297">
        <v>6</v>
      </c>
      <c r="H16" s="298">
        <v>6</v>
      </c>
      <c r="I16" s="212" t="s">
        <v>31</v>
      </c>
    </row>
    <row r="17" spans="2:10" ht="17" thickBot="1" x14ac:dyDescent="0.25">
      <c r="C17" s="207" t="s">
        <v>268</v>
      </c>
      <c r="D17">
        <v>99</v>
      </c>
      <c r="E17" s="274">
        <v>33</v>
      </c>
      <c r="F17" s="291">
        <v>36</v>
      </c>
      <c r="G17" s="292">
        <v>28</v>
      </c>
      <c r="H17" s="293">
        <v>35</v>
      </c>
      <c r="I17" s="213" t="s">
        <v>268</v>
      </c>
    </row>
    <row r="18" spans="2:10" ht="17" thickBot="1" x14ac:dyDescent="0.25">
      <c r="C18" s="209" t="s">
        <v>272</v>
      </c>
      <c r="D18" s="294">
        <v>71</v>
      </c>
      <c r="E18" s="295">
        <v>23.666666666666668</v>
      </c>
      <c r="F18" s="296">
        <v>23</v>
      </c>
      <c r="G18" s="297">
        <v>26</v>
      </c>
      <c r="H18" s="298">
        <v>22</v>
      </c>
      <c r="I18" s="212" t="s">
        <v>272</v>
      </c>
    </row>
    <row r="19" spans="2:10" x14ac:dyDescent="0.2">
      <c r="C19" s="189" t="s">
        <v>278</v>
      </c>
      <c r="D19" s="281">
        <v>0</v>
      </c>
      <c r="E19" s="282">
        <v>0</v>
      </c>
      <c r="F19" s="299">
        <v>0</v>
      </c>
      <c r="G19" s="300">
        <v>0</v>
      </c>
      <c r="H19" s="301">
        <v>0</v>
      </c>
      <c r="I19" s="214" t="s">
        <v>278</v>
      </c>
    </row>
    <row r="20" spans="2:10" x14ac:dyDescent="0.2">
      <c r="C20" s="2" t="s">
        <v>285</v>
      </c>
      <c r="D20" s="2">
        <v>7</v>
      </c>
      <c r="E20" s="302">
        <v>2.3333333333333335</v>
      </c>
      <c r="F20" s="275">
        <v>3</v>
      </c>
      <c r="G20" s="276">
        <v>1</v>
      </c>
      <c r="H20" s="277">
        <v>3</v>
      </c>
      <c r="I20" s="200" t="s">
        <v>285</v>
      </c>
    </row>
    <row r="21" spans="2:10" ht="17" thickBot="1" x14ac:dyDescent="0.25">
      <c r="C21" s="102" t="s">
        <v>406</v>
      </c>
      <c r="D21" s="102">
        <v>2</v>
      </c>
      <c r="E21" s="303">
        <v>0.66666666666666663</v>
      </c>
      <c r="F21" s="278">
        <v>2</v>
      </c>
      <c r="G21" s="279">
        <v>0</v>
      </c>
      <c r="H21" s="280">
        <v>0</v>
      </c>
      <c r="I21" s="202" t="s">
        <v>406</v>
      </c>
    </row>
    <row r="22" spans="2:10" ht="17" thickBot="1" x14ac:dyDescent="0.25">
      <c r="C22" s="209" t="s">
        <v>28</v>
      </c>
      <c r="D22" s="210">
        <f>H22+G22+F22</f>
        <v>172</v>
      </c>
      <c r="E22" s="211">
        <f>D22/3</f>
        <v>57.333333333333336</v>
      </c>
      <c r="F22" s="296">
        <v>59</v>
      </c>
      <c r="G22" s="297">
        <v>56</v>
      </c>
      <c r="H22" s="298">
        <v>57</v>
      </c>
      <c r="I22" s="212" t="s">
        <v>407</v>
      </c>
    </row>
    <row r="23" spans="2:10" x14ac:dyDescent="0.2">
      <c r="E23" s="215"/>
    </row>
    <row r="24" spans="2:10" ht="17" thickBot="1" x14ac:dyDescent="0.25">
      <c r="E24" s="215"/>
    </row>
    <row r="25" spans="2:10" x14ac:dyDescent="0.2">
      <c r="B25" s="2" t="s">
        <v>8</v>
      </c>
      <c r="C25" s="2">
        <v>1</v>
      </c>
      <c r="D25" s="2">
        <f t="shared" ref="D25:D30" si="0">H25+G25+F25</f>
        <v>74</v>
      </c>
      <c r="E25" s="201">
        <f t="shared" ref="E25:E30" si="1">D25/3</f>
        <v>24.666666666666668</v>
      </c>
      <c r="F25" s="283">
        <v>25</v>
      </c>
      <c r="G25" s="284">
        <v>24</v>
      </c>
      <c r="H25" s="285">
        <v>25</v>
      </c>
      <c r="I25" s="200">
        <v>1</v>
      </c>
      <c r="J25" s="2" t="s">
        <v>8</v>
      </c>
    </row>
    <row r="26" spans="2:10" x14ac:dyDescent="0.2">
      <c r="C26" s="2">
        <v>2</v>
      </c>
      <c r="D26" s="2">
        <f t="shared" si="0"/>
        <v>66</v>
      </c>
      <c r="E26" s="201">
        <f t="shared" si="1"/>
        <v>22</v>
      </c>
      <c r="F26" s="275">
        <v>26</v>
      </c>
      <c r="G26" s="276">
        <v>20</v>
      </c>
      <c r="H26" s="277">
        <v>20</v>
      </c>
      <c r="I26" s="200">
        <v>2</v>
      </c>
    </row>
    <row r="27" spans="2:10" x14ac:dyDescent="0.2">
      <c r="C27" s="2">
        <v>3</v>
      </c>
      <c r="D27" s="2">
        <f t="shared" si="0"/>
        <v>32</v>
      </c>
      <c r="E27" s="201">
        <f t="shared" si="1"/>
        <v>10.666666666666666</v>
      </c>
      <c r="F27" s="275">
        <v>8</v>
      </c>
      <c r="G27" s="276">
        <v>12</v>
      </c>
      <c r="H27" s="277">
        <v>12</v>
      </c>
      <c r="I27" s="200">
        <v>3</v>
      </c>
    </row>
    <row r="28" spans="2:10" x14ac:dyDescent="0.2">
      <c r="B28" s="2" t="s">
        <v>9</v>
      </c>
      <c r="C28" s="2">
        <v>1</v>
      </c>
      <c r="D28" s="2">
        <f t="shared" si="0"/>
        <v>93</v>
      </c>
      <c r="E28" s="201">
        <f t="shared" si="1"/>
        <v>31</v>
      </c>
      <c r="F28" s="275">
        <v>32</v>
      </c>
      <c r="G28" s="276">
        <v>31</v>
      </c>
      <c r="H28" s="277">
        <v>30</v>
      </c>
      <c r="I28" s="200">
        <v>1</v>
      </c>
      <c r="J28" s="2" t="s">
        <v>9</v>
      </c>
    </row>
    <row r="29" spans="2:10" x14ac:dyDescent="0.2">
      <c r="C29" s="2">
        <v>2</v>
      </c>
      <c r="D29" s="2">
        <f t="shared" si="0"/>
        <v>55</v>
      </c>
      <c r="E29" s="201">
        <f t="shared" si="1"/>
        <v>18.333333333333332</v>
      </c>
      <c r="F29" s="275">
        <v>19</v>
      </c>
      <c r="G29" s="276">
        <v>17</v>
      </c>
      <c r="H29" s="277">
        <v>19</v>
      </c>
      <c r="I29" s="200">
        <v>2</v>
      </c>
    </row>
    <row r="30" spans="2:10" ht="17" thickBot="1" x14ac:dyDescent="0.25">
      <c r="C30" s="2">
        <v>3</v>
      </c>
      <c r="D30" s="2">
        <f t="shared" si="0"/>
        <v>24</v>
      </c>
      <c r="E30" s="201">
        <f t="shared" si="1"/>
        <v>8</v>
      </c>
      <c r="F30" s="288">
        <v>8</v>
      </c>
      <c r="G30" s="289">
        <v>8</v>
      </c>
      <c r="H30" s="290">
        <v>8</v>
      </c>
      <c r="I30" s="200">
        <v>3</v>
      </c>
    </row>
  </sheetData>
  <conditionalFormatting sqref="F25:H25">
    <cfRule type="cellIs" dxfId="19" priority="7" stopIfTrue="1" operator="between">
      <formula>$L$26-1</formula>
      <formula>$L$26+1</formula>
    </cfRule>
    <cfRule type="cellIs" dxfId="18" priority="17" stopIfTrue="1" operator="between">
      <formula>$L$26-2</formula>
      <formula>$L$26+2</formula>
    </cfRule>
    <cfRule type="cellIs" dxfId="17" priority="18" operator="between">
      <formula>$L$26-3</formula>
      <formula>$L$26+3</formula>
    </cfRule>
  </conditionalFormatting>
  <conditionalFormatting sqref="F26:H26">
    <cfRule type="cellIs" dxfId="16" priority="6" stopIfTrue="1" operator="between">
      <formula>$L$27-1</formula>
      <formula>$L$27+1</formula>
    </cfRule>
    <cfRule type="cellIs" dxfId="15" priority="15" stopIfTrue="1" operator="between">
      <formula>$L$27-2</formula>
      <formula>$L$27+2</formula>
    </cfRule>
    <cfRule type="cellIs" dxfId="14" priority="16" operator="between">
      <formula>$L$27-3</formula>
      <formula>$L$27+3</formula>
    </cfRule>
  </conditionalFormatting>
  <conditionalFormatting sqref="F27:H27">
    <cfRule type="cellIs" dxfId="13" priority="5" stopIfTrue="1" operator="between">
      <formula>$L$28-1</formula>
      <formula>$L$28+1</formula>
    </cfRule>
    <cfRule type="cellIs" dxfId="12" priority="13" stopIfTrue="1" operator="between">
      <formula>$L$28-2</formula>
      <formula>$L$28+2</formula>
    </cfRule>
    <cfRule type="cellIs" dxfId="11" priority="14" operator="between">
      <formula>$L$28-3</formula>
      <formula>$L$28+3</formula>
    </cfRule>
  </conditionalFormatting>
  <conditionalFormatting sqref="F28:H28">
    <cfRule type="cellIs" dxfId="10" priority="4" stopIfTrue="1" operator="between">
      <formula>$L$29-1</formula>
      <formula>$L$29+1</formula>
    </cfRule>
    <cfRule type="cellIs" dxfId="9" priority="11" stopIfTrue="1" operator="between">
      <formula>$L$29-2</formula>
      <formula>$L$29+2</formula>
    </cfRule>
    <cfRule type="cellIs" dxfId="8" priority="12" operator="between">
      <formula>$L$29-3</formula>
      <formula>$L$29+3</formula>
    </cfRule>
  </conditionalFormatting>
  <conditionalFormatting sqref="F29:H29">
    <cfRule type="cellIs" dxfId="7" priority="3" stopIfTrue="1" operator="between">
      <formula>$L$30-1</formula>
      <formula>$L$30+1</formula>
    </cfRule>
    <cfRule type="cellIs" dxfId="6" priority="9" stopIfTrue="1" operator="between">
      <formula>$L$30-2</formula>
      <formula>$L$30+2</formula>
    </cfRule>
    <cfRule type="cellIs" dxfId="5" priority="10" operator="between">
      <formula>$L$30-3</formula>
      <formula>$L$30+3</formula>
    </cfRule>
  </conditionalFormatting>
  <conditionalFormatting sqref="F30:H30">
    <cfRule type="cellIs" dxfId="4" priority="1" stopIfTrue="1" operator="between">
      <formula>$L$31-1</formula>
      <formula>$L$31+1</formula>
    </cfRule>
    <cfRule type="cellIs" dxfId="3" priority="2" stopIfTrue="1" operator="between">
      <formula>$L$31-2</formula>
      <formula>$L$31+2</formula>
    </cfRule>
    <cfRule type="cellIs" dxfId="2" priority="8" operator="between">
      <formula>$L$31-3</formula>
      <formula>$L$31+3</formula>
    </cfRule>
  </conditionalFormatting>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B99A5A-1C90-F445-B9D5-CA1DC6308363}">
  <dimension ref="A1:AQ69"/>
  <sheetViews>
    <sheetView topLeftCell="A12" workbookViewId="0">
      <selection activeCell="B30" sqref="B30"/>
    </sheetView>
  </sheetViews>
  <sheetFormatPr baseColWidth="10" defaultColWidth="14" defaultRowHeight="16" x14ac:dyDescent="0.2"/>
  <cols>
    <col min="1" max="1" width="12.5" bestFit="1" customWidth="1"/>
    <col min="2" max="2" width="9.33203125" bestFit="1" customWidth="1"/>
    <col min="3" max="3" width="8.5" bestFit="1" customWidth="1"/>
    <col min="4" max="4" width="5.83203125" hidden="1" customWidth="1"/>
    <col min="5" max="5" width="7" hidden="1" customWidth="1"/>
    <col min="6" max="6" width="13.83203125" hidden="1" customWidth="1"/>
    <col min="7" max="7" width="8.6640625" hidden="1" customWidth="1"/>
    <col min="8" max="8" width="8.83203125" hidden="1" customWidth="1"/>
    <col min="9" max="9" width="15.1640625" hidden="1" customWidth="1"/>
    <col min="10" max="10" width="5" hidden="1" customWidth="1"/>
    <col min="11" max="11" width="10" hidden="1" customWidth="1"/>
    <col min="12" max="12" width="9.6640625" hidden="1" customWidth="1"/>
    <col min="13" max="13" width="8" hidden="1" customWidth="1"/>
    <col min="14" max="14" width="9.5" hidden="1" customWidth="1"/>
    <col min="15" max="15" width="13.33203125" hidden="1" customWidth="1"/>
    <col min="16" max="16" width="7.1640625" hidden="1" customWidth="1"/>
    <col min="17" max="17" width="19.33203125" hidden="1" customWidth="1"/>
    <col min="18" max="18" width="4.33203125" hidden="1" customWidth="1"/>
    <col min="19" max="19" width="3.6640625" hidden="1" customWidth="1"/>
    <col min="20" max="20" width="8.83203125" hidden="1" customWidth="1"/>
    <col min="21" max="21" width="8" hidden="1" customWidth="1"/>
    <col min="22" max="22" width="8.5" hidden="1" customWidth="1"/>
    <col min="23" max="23" width="7.33203125" hidden="1" customWidth="1"/>
    <col min="24" max="24" width="7" hidden="1" customWidth="1"/>
    <col min="25" max="25" width="10" hidden="1" customWidth="1"/>
    <col min="26" max="26" width="11.33203125" hidden="1" customWidth="1"/>
    <col min="27" max="27" width="6.83203125" bestFit="1" customWidth="1"/>
    <col min="29" max="29" width="11.33203125" bestFit="1" customWidth="1"/>
    <col min="30" max="31" width="12" bestFit="1" customWidth="1"/>
    <col min="33" max="33" width="11.5" bestFit="1" customWidth="1"/>
    <col min="34" max="34" width="12.33203125" bestFit="1" customWidth="1"/>
    <col min="35" max="35" width="51.6640625" bestFit="1" customWidth="1"/>
    <col min="36" max="36" width="42.83203125" bestFit="1" customWidth="1"/>
    <col min="37" max="37" width="5" bestFit="1" customWidth="1"/>
    <col min="38" max="38" width="8.6640625" bestFit="1" customWidth="1"/>
    <col min="39" max="39" width="110.5" bestFit="1" customWidth="1"/>
    <col min="40" max="40" width="9.5" bestFit="1" customWidth="1"/>
    <col min="42" max="42" width="2" style="186" bestFit="1" customWidth="1"/>
  </cols>
  <sheetData>
    <row r="1" spans="1:43" ht="65" thickBot="1" x14ac:dyDescent="0.25">
      <c r="A1" s="177" t="s">
        <v>0</v>
      </c>
      <c r="B1" s="178" t="s">
        <v>1</v>
      </c>
      <c r="C1" s="178" t="s">
        <v>408</v>
      </c>
      <c r="D1" s="179" t="s">
        <v>4</v>
      </c>
      <c r="E1" s="179" t="s">
        <v>409</v>
      </c>
      <c r="F1" s="179" t="s">
        <v>410</v>
      </c>
      <c r="G1" s="179" t="s">
        <v>411</v>
      </c>
      <c r="H1" s="178" t="s">
        <v>412</v>
      </c>
      <c r="I1" s="180" t="s">
        <v>413</v>
      </c>
      <c r="J1" s="180" t="s">
        <v>414</v>
      </c>
      <c r="K1" s="180" t="s">
        <v>415</v>
      </c>
      <c r="L1" s="180" t="s">
        <v>416</v>
      </c>
      <c r="M1" s="180" t="s">
        <v>417</v>
      </c>
      <c r="N1" s="180" t="s">
        <v>418</v>
      </c>
      <c r="O1" s="180" t="s">
        <v>419</v>
      </c>
      <c r="P1" s="180">
        <v>504</v>
      </c>
      <c r="Q1" s="180" t="s">
        <v>420</v>
      </c>
      <c r="R1" s="180" t="s">
        <v>6</v>
      </c>
      <c r="S1" s="180" t="s">
        <v>406</v>
      </c>
      <c r="T1" s="181" t="s">
        <v>8</v>
      </c>
      <c r="U1" s="181" t="s">
        <v>9</v>
      </c>
      <c r="V1" s="181" t="s">
        <v>421</v>
      </c>
      <c r="W1" s="181" t="s">
        <v>422</v>
      </c>
      <c r="X1" s="181" t="s">
        <v>423</v>
      </c>
      <c r="Y1" s="181" t="s">
        <v>424</v>
      </c>
      <c r="Z1" s="181" t="s">
        <v>425</v>
      </c>
      <c r="AA1" s="182" t="s">
        <v>426</v>
      </c>
      <c r="AB1" s="182" t="s">
        <v>427</v>
      </c>
      <c r="AC1" s="182" t="s">
        <v>428</v>
      </c>
      <c r="AD1" s="182" t="s">
        <v>429</v>
      </c>
      <c r="AE1" s="182" t="s">
        <v>430</v>
      </c>
      <c r="AF1" s="182" t="s">
        <v>431</v>
      </c>
      <c r="AG1" s="182" t="s">
        <v>110</v>
      </c>
      <c r="AH1" s="182" t="s">
        <v>432</v>
      </c>
      <c r="AI1" s="183" t="s">
        <v>433</v>
      </c>
      <c r="AJ1" s="183" t="s">
        <v>434</v>
      </c>
      <c r="AK1" s="183" t="s">
        <v>435</v>
      </c>
      <c r="AL1" s="183" t="s">
        <v>436</v>
      </c>
      <c r="AM1" s="184" t="s">
        <v>437</v>
      </c>
      <c r="AN1" s="184" t="s">
        <v>437</v>
      </c>
      <c r="AO1" s="185"/>
      <c r="AQ1" s="187"/>
    </row>
    <row r="2" spans="1:43" s="306" customFormat="1" ht="15" customHeight="1" x14ac:dyDescent="0.2">
      <c r="A2" s="255" t="s">
        <v>310</v>
      </c>
      <c r="B2" s="255" t="s">
        <v>300</v>
      </c>
      <c r="C2" s="255">
        <v>39054</v>
      </c>
      <c r="D2" s="304">
        <v>6</v>
      </c>
      <c r="E2" s="256" t="s">
        <v>72</v>
      </c>
      <c r="F2" s="255" t="s">
        <v>438</v>
      </c>
      <c r="G2" s="255" t="s">
        <v>439</v>
      </c>
      <c r="H2" s="305">
        <v>40042</v>
      </c>
      <c r="I2" s="255"/>
      <c r="J2" s="255"/>
      <c r="K2" s="255"/>
      <c r="L2" s="255"/>
      <c r="M2" s="255"/>
      <c r="N2" s="255"/>
      <c r="O2" s="255"/>
      <c r="P2" s="255"/>
      <c r="Q2" s="255"/>
      <c r="R2" s="255"/>
      <c r="S2" s="255"/>
      <c r="T2" s="255">
        <v>2</v>
      </c>
      <c r="U2" s="255">
        <v>2</v>
      </c>
      <c r="V2" s="255" t="s">
        <v>32</v>
      </c>
      <c r="W2" s="255" t="s">
        <v>4</v>
      </c>
      <c r="X2" s="259" t="s">
        <v>4</v>
      </c>
      <c r="Y2" s="259" t="s">
        <v>67</v>
      </c>
      <c r="Z2" s="259" t="s">
        <v>58</v>
      </c>
      <c r="AA2" s="255"/>
      <c r="AB2" s="255" t="s">
        <v>110</v>
      </c>
      <c r="AC2" s="255"/>
      <c r="AD2" s="258"/>
      <c r="AE2" s="255"/>
      <c r="AF2" s="255"/>
      <c r="AG2" s="255" t="s">
        <v>440</v>
      </c>
      <c r="AH2" s="255"/>
      <c r="AI2" s="255" t="s">
        <v>441</v>
      </c>
      <c r="AJ2" s="255" t="s">
        <v>442</v>
      </c>
      <c r="AK2" s="255"/>
      <c r="AL2" s="255"/>
      <c r="AM2" s="255" t="s">
        <v>443</v>
      </c>
      <c r="AN2" s="255"/>
      <c r="AP2" s="306" t="s">
        <v>444</v>
      </c>
      <c r="AQ2" s="307"/>
    </row>
    <row r="3" spans="1:43" s="306" customFormat="1" ht="15" customHeight="1" x14ac:dyDescent="0.2">
      <c r="A3" s="255" t="s">
        <v>332</v>
      </c>
      <c r="B3" s="255" t="s">
        <v>333</v>
      </c>
      <c r="C3" s="255">
        <v>35263</v>
      </c>
      <c r="D3" s="304">
        <v>6</v>
      </c>
      <c r="E3" s="256" t="s">
        <v>79</v>
      </c>
      <c r="F3" s="255" t="s">
        <v>445</v>
      </c>
      <c r="G3" s="255" t="s">
        <v>439</v>
      </c>
      <c r="H3" s="305">
        <v>40051</v>
      </c>
      <c r="I3" s="255"/>
      <c r="J3" s="255"/>
      <c r="K3" s="255"/>
      <c r="L3" s="255"/>
      <c r="M3" s="255"/>
      <c r="N3" s="255"/>
      <c r="O3" s="255"/>
      <c r="P3" s="255"/>
      <c r="Q3" s="255"/>
      <c r="R3" s="255"/>
      <c r="S3" s="255"/>
      <c r="T3" s="255">
        <v>2</v>
      </c>
      <c r="U3" s="255">
        <v>1</v>
      </c>
      <c r="V3" s="255" t="s">
        <v>32</v>
      </c>
      <c r="W3" s="255" t="s">
        <v>4</v>
      </c>
      <c r="X3" s="259" t="s">
        <v>4</v>
      </c>
      <c r="Y3" s="259" t="s">
        <v>94</v>
      </c>
      <c r="Z3" s="259" t="s">
        <v>48</v>
      </c>
      <c r="AA3" s="255"/>
      <c r="AB3" s="255" t="s">
        <v>110</v>
      </c>
      <c r="AC3" s="255"/>
      <c r="AD3" s="258"/>
      <c r="AE3" s="255"/>
      <c r="AF3" s="255"/>
      <c r="AG3" s="255"/>
      <c r="AH3" s="255"/>
      <c r="AI3" s="255" t="s">
        <v>446</v>
      </c>
      <c r="AJ3" s="255"/>
      <c r="AK3" s="255"/>
      <c r="AL3" s="255"/>
      <c r="AM3" s="255" t="s">
        <v>447</v>
      </c>
      <c r="AN3" s="255"/>
      <c r="AO3" s="308"/>
      <c r="AP3" s="306" t="s">
        <v>444</v>
      </c>
      <c r="AQ3" s="307"/>
    </row>
    <row r="4" spans="1:43" s="306" customFormat="1" x14ac:dyDescent="0.2">
      <c r="A4" s="255" t="s">
        <v>390</v>
      </c>
      <c r="B4" s="255" t="s">
        <v>391</v>
      </c>
      <c r="C4" s="255">
        <v>38901</v>
      </c>
      <c r="D4" s="256">
        <v>6</v>
      </c>
      <c r="E4" s="256" t="s">
        <v>79</v>
      </c>
      <c r="F4" s="255" t="s">
        <v>438</v>
      </c>
      <c r="G4" s="255" t="s">
        <v>439</v>
      </c>
      <c r="H4" s="255">
        <v>40323</v>
      </c>
      <c r="I4" s="255"/>
      <c r="J4" s="255"/>
      <c r="K4" s="255"/>
      <c r="L4" s="255"/>
      <c r="M4" s="255"/>
      <c r="N4" s="255"/>
      <c r="O4" s="255"/>
      <c r="P4" s="255"/>
      <c r="Q4" s="255"/>
      <c r="R4" s="255"/>
      <c r="S4" s="255"/>
      <c r="T4" s="255">
        <v>3</v>
      </c>
      <c r="U4" s="255">
        <v>1</v>
      </c>
      <c r="V4" s="255" t="s">
        <v>32</v>
      </c>
      <c r="W4" s="255" t="s">
        <v>4</v>
      </c>
      <c r="X4" s="259" t="s">
        <v>60</v>
      </c>
      <c r="Y4" s="259" t="s">
        <v>67</v>
      </c>
      <c r="Z4" s="259" t="s">
        <v>67</v>
      </c>
      <c r="AA4" s="255"/>
      <c r="AB4" s="255" t="s">
        <v>110</v>
      </c>
      <c r="AC4" s="255"/>
      <c r="AD4" s="258" t="s">
        <v>206</v>
      </c>
      <c r="AE4" s="255"/>
      <c r="AF4" s="255"/>
      <c r="AG4" s="255"/>
      <c r="AH4" s="255"/>
      <c r="AI4" s="255"/>
      <c r="AJ4" s="255"/>
      <c r="AK4" s="255" t="s">
        <v>206</v>
      </c>
      <c r="AL4" s="255"/>
      <c r="AM4" s="255" t="s">
        <v>448</v>
      </c>
      <c r="AN4" s="255"/>
      <c r="AP4" s="306" t="s">
        <v>444</v>
      </c>
    </row>
    <row r="5" spans="1:43" s="306" customFormat="1" ht="15" customHeight="1" x14ac:dyDescent="0.2">
      <c r="A5" s="255" t="s">
        <v>253</v>
      </c>
      <c r="B5" s="255" t="s">
        <v>449</v>
      </c>
      <c r="C5" s="255">
        <v>35704</v>
      </c>
      <c r="D5" s="256">
        <v>6</v>
      </c>
      <c r="E5" s="256" t="s">
        <v>72</v>
      </c>
      <c r="F5" s="255" t="s">
        <v>450</v>
      </c>
      <c r="G5" s="255" t="s">
        <v>439</v>
      </c>
      <c r="H5" s="305">
        <v>40135</v>
      </c>
      <c r="I5" s="255" t="s">
        <v>451</v>
      </c>
      <c r="J5" s="255" t="s">
        <v>206</v>
      </c>
      <c r="K5" s="255" t="s">
        <v>452</v>
      </c>
      <c r="L5" s="255" t="s">
        <v>452</v>
      </c>
      <c r="M5" s="255" t="s">
        <v>452</v>
      </c>
      <c r="N5" s="258"/>
      <c r="O5" s="255"/>
      <c r="P5" s="255"/>
      <c r="Q5" s="255"/>
      <c r="R5" s="255"/>
      <c r="S5" s="255"/>
      <c r="T5" s="255">
        <v>3</v>
      </c>
      <c r="U5" s="255">
        <v>1</v>
      </c>
      <c r="V5" s="255" t="s">
        <v>32</v>
      </c>
      <c r="W5" s="255" t="s">
        <v>60</v>
      </c>
      <c r="X5" s="259" t="s">
        <v>60</v>
      </c>
      <c r="Y5" s="259" t="s">
        <v>58</v>
      </c>
      <c r="Z5" s="259" t="s">
        <v>59</v>
      </c>
      <c r="AA5" s="255"/>
      <c r="AB5" s="255" t="s">
        <v>61</v>
      </c>
      <c r="AC5" s="255"/>
      <c r="AD5" s="258"/>
      <c r="AE5" s="255"/>
      <c r="AF5" s="255"/>
      <c r="AG5" s="255"/>
      <c r="AH5" s="255"/>
      <c r="AI5" s="255" t="s">
        <v>453</v>
      </c>
      <c r="AJ5" s="255"/>
      <c r="AK5" s="255"/>
      <c r="AL5" s="255"/>
      <c r="AM5" s="255"/>
      <c r="AN5" s="255"/>
      <c r="AP5" s="306" t="s">
        <v>444</v>
      </c>
    </row>
    <row r="6" spans="1:43" s="306" customFormat="1" x14ac:dyDescent="0.2">
      <c r="A6" s="255" t="s">
        <v>349</v>
      </c>
      <c r="B6" s="255" t="s">
        <v>350</v>
      </c>
      <c r="C6" s="255">
        <v>37623</v>
      </c>
      <c r="D6" s="256">
        <v>6</v>
      </c>
      <c r="E6" s="256" t="s">
        <v>79</v>
      </c>
      <c r="F6" s="255" t="s">
        <v>445</v>
      </c>
      <c r="G6" s="255" t="s">
        <v>439</v>
      </c>
      <c r="H6" s="305">
        <v>40421</v>
      </c>
      <c r="I6" s="255"/>
      <c r="J6" s="255"/>
      <c r="K6" s="255"/>
      <c r="L6" s="255"/>
      <c r="M6" s="255"/>
      <c r="N6" s="255"/>
      <c r="O6" s="255"/>
      <c r="P6" s="255"/>
      <c r="Q6" s="255"/>
      <c r="R6" s="255"/>
      <c r="S6" s="255"/>
      <c r="T6" s="255">
        <v>2</v>
      </c>
      <c r="U6" s="255">
        <v>2</v>
      </c>
      <c r="V6" s="255" t="s">
        <v>32</v>
      </c>
      <c r="W6" s="255" t="s">
        <v>60</v>
      </c>
      <c r="X6" s="259" t="s">
        <v>4</v>
      </c>
      <c r="Y6" s="259" t="s">
        <v>59</v>
      </c>
      <c r="Z6" s="259" t="s">
        <v>59</v>
      </c>
      <c r="AA6" s="255" t="s">
        <v>72</v>
      </c>
      <c r="AB6" s="255" t="s">
        <v>61</v>
      </c>
      <c r="AC6" s="255"/>
      <c r="AD6" s="258"/>
      <c r="AE6" s="255"/>
      <c r="AF6" s="255"/>
      <c r="AG6" s="255"/>
      <c r="AH6" s="255"/>
      <c r="AI6" s="258" t="s">
        <v>454</v>
      </c>
      <c r="AJ6" s="267"/>
      <c r="AK6" s="255"/>
      <c r="AL6" s="255"/>
      <c r="AM6" s="255"/>
      <c r="AN6" s="255"/>
    </row>
    <row r="7" spans="1:43" s="306" customFormat="1" x14ac:dyDescent="0.2">
      <c r="A7" s="255" t="s">
        <v>197</v>
      </c>
      <c r="B7" s="255" t="s">
        <v>198</v>
      </c>
      <c r="C7" s="255">
        <v>35678</v>
      </c>
      <c r="D7" s="304">
        <v>6</v>
      </c>
      <c r="E7" s="256" t="s">
        <v>72</v>
      </c>
      <c r="F7" s="255" t="s">
        <v>438</v>
      </c>
      <c r="G7" s="255" t="s">
        <v>439</v>
      </c>
      <c r="H7" s="305">
        <v>40395</v>
      </c>
      <c r="I7" s="255" t="s">
        <v>455</v>
      </c>
      <c r="J7" s="255" t="s">
        <v>206</v>
      </c>
      <c r="K7" s="255"/>
      <c r="L7" s="255"/>
      <c r="M7" s="255"/>
      <c r="N7" s="255" t="s">
        <v>452</v>
      </c>
      <c r="O7" s="255"/>
      <c r="P7" s="255"/>
      <c r="Q7" s="255"/>
      <c r="R7" s="255"/>
      <c r="S7" s="255"/>
      <c r="T7" s="255">
        <v>2</v>
      </c>
      <c r="U7" s="255">
        <v>1</v>
      </c>
      <c r="V7" s="255" t="s">
        <v>32</v>
      </c>
      <c r="W7" s="255" t="s">
        <v>60</v>
      </c>
      <c r="X7" s="259" t="s">
        <v>60</v>
      </c>
      <c r="Y7" s="259" t="s">
        <v>58</v>
      </c>
      <c r="Z7" s="259" t="s">
        <v>67</v>
      </c>
      <c r="AA7" s="255" t="s">
        <v>72</v>
      </c>
      <c r="AB7" s="255" t="s">
        <v>200</v>
      </c>
      <c r="AC7" s="255" t="s">
        <v>452</v>
      </c>
      <c r="AD7" s="258"/>
      <c r="AE7" s="255"/>
      <c r="AF7" s="255"/>
      <c r="AG7" s="255"/>
      <c r="AH7" s="255"/>
      <c r="AI7" s="255" t="s">
        <v>456</v>
      </c>
      <c r="AJ7" s="255"/>
      <c r="AK7" s="255"/>
      <c r="AL7" s="255" t="s">
        <v>206</v>
      </c>
      <c r="AM7" s="255"/>
      <c r="AP7" s="306" t="s">
        <v>444</v>
      </c>
      <c r="AQ7" s="307"/>
    </row>
    <row r="8" spans="1:43" s="306" customFormat="1" ht="15" customHeight="1" x14ac:dyDescent="0.2">
      <c r="A8" s="255" t="s">
        <v>239</v>
      </c>
      <c r="B8" s="255" t="s">
        <v>240</v>
      </c>
      <c r="C8" s="255">
        <v>35702</v>
      </c>
      <c r="D8" s="304">
        <v>6</v>
      </c>
      <c r="E8" s="256" t="s">
        <v>79</v>
      </c>
      <c r="F8" s="255" t="s">
        <v>457</v>
      </c>
      <c r="G8" s="255" t="s">
        <v>439</v>
      </c>
      <c r="H8" s="305">
        <v>40209</v>
      </c>
      <c r="I8" s="255"/>
      <c r="J8" s="255"/>
      <c r="K8" s="255"/>
      <c r="L8" s="255"/>
      <c r="M8" s="255"/>
      <c r="N8" s="258"/>
      <c r="O8" s="255"/>
      <c r="P8" s="255"/>
      <c r="Q8" s="255"/>
      <c r="R8" s="255"/>
      <c r="S8" s="255"/>
      <c r="T8" s="255">
        <v>3</v>
      </c>
      <c r="U8" s="255">
        <v>1</v>
      </c>
      <c r="V8" s="255" t="s">
        <v>32</v>
      </c>
      <c r="W8" s="255" t="s">
        <v>60</v>
      </c>
      <c r="X8" s="259" t="s">
        <v>60</v>
      </c>
      <c r="Y8" s="259" t="s">
        <v>67</v>
      </c>
      <c r="Z8" s="259" t="s">
        <v>48</v>
      </c>
      <c r="AA8" s="255" t="s">
        <v>200</v>
      </c>
      <c r="AB8" s="255" t="s">
        <v>200</v>
      </c>
      <c r="AC8" s="255"/>
      <c r="AD8" s="258"/>
      <c r="AE8" s="255"/>
      <c r="AF8" s="255"/>
      <c r="AG8" s="255"/>
      <c r="AH8" s="255"/>
      <c r="AI8" s="255" t="s">
        <v>458</v>
      </c>
      <c r="AJ8" s="255"/>
      <c r="AK8" s="255"/>
      <c r="AL8" s="255" t="s">
        <v>206</v>
      </c>
      <c r="AM8" s="255"/>
      <c r="AN8" s="255"/>
      <c r="AP8" s="306" t="s">
        <v>444</v>
      </c>
      <c r="AQ8" s="307"/>
    </row>
    <row r="9" spans="1:43" s="306" customFormat="1" ht="15" customHeight="1" x14ac:dyDescent="0.2">
      <c r="A9" s="255" t="s">
        <v>459</v>
      </c>
      <c r="B9" s="255" t="s">
        <v>460</v>
      </c>
      <c r="C9" s="255">
        <v>37445</v>
      </c>
      <c r="D9" s="256">
        <v>6</v>
      </c>
      <c r="E9" s="256" t="s">
        <v>79</v>
      </c>
      <c r="F9" s="255" t="s">
        <v>445</v>
      </c>
      <c r="G9" s="255" t="s">
        <v>439</v>
      </c>
      <c r="H9" s="305">
        <v>40061</v>
      </c>
      <c r="I9" s="255"/>
      <c r="J9" s="255"/>
      <c r="K9" s="255"/>
      <c r="L9" s="255"/>
      <c r="M9" s="255"/>
      <c r="N9" s="258"/>
      <c r="O9" s="255"/>
      <c r="P9" s="255"/>
      <c r="Q9" s="255"/>
      <c r="R9" s="255"/>
      <c r="S9" s="255"/>
      <c r="T9" s="255">
        <v>3</v>
      </c>
      <c r="U9" s="255">
        <v>1</v>
      </c>
      <c r="V9" s="255" t="s">
        <v>32</v>
      </c>
      <c r="W9" s="255" t="s">
        <v>60</v>
      </c>
      <c r="X9" s="259" t="s">
        <v>60</v>
      </c>
      <c r="Y9" s="259" t="s">
        <v>59</v>
      </c>
      <c r="Z9" s="259" t="s">
        <v>59</v>
      </c>
      <c r="AA9" s="255" t="s">
        <v>200</v>
      </c>
      <c r="AB9" s="255" t="s">
        <v>375</v>
      </c>
      <c r="AC9" s="255"/>
      <c r="AD9" s="258"/>
      <c r="AE9" s="255"/>
      <c r="AF9" s="255"/>
      <c r="AG9" s="255"/>
      <c r="AH9" s="255"/>
      <c r="AI9" s="267" t="s">
        <v>461</v>
      </c>
      <c r="AJ9" s="255"/>
      <c r="AK9" s="255"/>
      <c r="AL9" s="255" t="s">
        <v>206</v>
      </c>
      <c r="AM9" s="255" t="s">
        <v>462</v>
      </c>
      <c r="AP9" s="306" t="s">
        <v>444</v>
      </c>
    </row>
    <row r="10" spans="1:43" s="306" customFormat="1" x14ac:dyDescent="0.2">
      <c r="A10" s="255" t="s">
        <v>373</v>
      </c>
      <c r="B10" s="255" t="s">
        <v>374</v>
      </c>
      <c r="C10" s="255">
        <v>35439</v>
      </c>
      <c r="D10" s="256">
        <v>6</v>
      </c>
      <c r="E10" s="256" t="s">
        <v>79</v>
      </c>
      <c r="F10" s="255" t="s">
        <v>450</v>
      </c>
      <c r="G10" s="255" t="s">
        <v>439</v>
      </c>
      <c r="H10" s="305">
        <v>40253</v>
      </c>
      <c r="I10" s="255"/>
      <c r="J10" s="255"/>
      <c r="K10" s="255"/>
      <c r="L10" s="255"/>
      <c r="M10" s="255"/>
      <c r="N10" s="255"/>
      <c r="O10" s="255"/>
      <c r="P10" s="255"/>
      <c r="Q10" s="255"/>
      <c r="R10" s="255"/>
      <c r="S10" s="255"/>
      <c r="T10" s="255">
        <v>2</v>
      </c>
      <c r="U10" s="255">
        <v>2</v>
      </c>
      <c r="V10" s="255" t="s">
        <v>32</v>
      </c>
      <c r="W10" s="255" t="s">
        <v>60</v>
      </c>
      <c r="X10" s="259" t="s">
        <v>60</v>
      </c>
      <c r="Y10" s="259" t="s">
        <v>59</v>
      </c>
      <c r="Z10" s="259" t="s">
        <v>235</v>
      </c>
      <c r="AA10" s="255" t="s">
        <v>463</v>
      </c>
      <c r="AB10" s="255" t="s">
        <v>375</v>
      </c>
      <c r="AC10" s="255" t="s">
        <v>452</v>
      </c>
      <c r="AD10" s="258"/>
      <c r="AE10" s="255"/>
      <c r="AF10" s="255"/>
      <c r="AG10" s="255"/>
      <c r="AH10" s="255"/>
      <c r="AI10" s="255" t="s">
        <v>464</v>
      </c>
      <c r="AJ10" s="255"/>
      <c r="AK10" s="255"/>
      <c r="AL10" s="255"/>
      <c r="AM10" s="255"/>
      <c r="AN10" s="255"/>
      <c r="AP10" s="306" t="s">
        <v>444</v>
      </c>
    </row>
    <row r="11" spans="1:43" s="306" customFormat="1" ht="15" customHeight="1" x14ac:dyDescent="0.2">
      <c r="A11" s="255" t="s">
        <v>307</v>
      </c>
      <c r="B11" s="255" t="s">
        <v>308</v>
      </c>
      <c r="C11" s="255">
        <v>35408</v>
      </c>
      <c r="D11" s="256">
        <v>6</v>
      </c>
      <c r="E11" s="256" t="s">
        <v>72</v>
      </c>
      <c r="F11" s="255" t="s">
        <v>465</v>
      </c>
      <c r="G11" s="255" t="s">
        <v>466</v>
      </c>
      <c r="H11" s="305">
        <v>40181</v>
      </c>
      <c r="I11" s="255"/>
      <c r="J11" s="255"/>
      <c r="K11" s="255"/>
      <c r="L11" s="255"/>
      <c r="M11" s="255"/>
      <c r="N11" s="255"/>
      <c r="O11" s="255"/>
      <c r="P11" s="255"/>
      <c r="Q11" s="255"/>
      <c r="R11" s="255"/>
      <c r="S11" s="255"/>
      <c r="T11" s="255">
        <v>3</v>
      </c>
      <c r="U11" s="255">
        <v>2</v>
      </c>
      <c r="V11" s="255" t="s">
        <v>32</v>
      </c>
      <c r="W11" s="255" t="s">
        <v>60</v>
      </c>
      <c r="X11" s="260" t="s">
        <v>60</v>
      </c>
      <c r="Y11" s="259" t="s">
        <v>67</v>
      </c>
      <c r="Z11" s="259" t="s">
        <v>48</v>
      </c>
      <c r="AA11" s="255" t="s">
        <v>200</v>
      </c>
      <c r="AB11" s="267"/>
      <c r="AC11" s="255" t="s">
        <v>452</v>
      </c>
      <c r="AD11" s="258" t="s">
        <v>206</v>
      </c>
      <c r="AE11" s="255" t="s">
        <v>206</v>
      </c>
      <c r="AF11" s="255"/>
      <c r="AG11" s="255" t="s">
        <v>440</v>
      </c>
      <c r="AH11" s="255"/>
      <c r="AI11" s="255" t="s">
        <v>467</v>
      </c>
      <c r="AJ11" s="255"/>
      <c r="AK11" s="255"/>
      <c r="AL11" s="255"/>
      <c r="AM11" s="255"/>
      <c r="AN11" s="255"/>
      <c r="AO11" s="308"/>
      <c r="AP11" s="306" t="s">
        <v>444</v>
      </c>
      <c r="AQ11" s="307"/>
    </row>
    <row r="12" spans="1:43" s="306" customFormat="1" ht="15" customHeight="1" x14ac:dyDescent="0.2">
      <c r="A12" s="255" t="s">
        <v>347</v>
      </c>
      <c r="B12" s="255" t="s">
        <v>348</v>
      </c>
      <c r="C12" s="255">
        <v>35372</v>
      </c>
      <c r="D12" s="304">
        <v>6</v>
      </c>
      <c r="E12" s="256" t="s">
        <v>79</v>
      </c>
      <c r="F12" s="255" t="s">
        <v>465</v>
      </c>
      <c r="G12" s="255" t="s">
        <v>466</v>
      </c>
      <c r="H12" s="305">
        <v>40191</v>
      </c>
      <c r="I12" s="255" t="s">
        <v>468</v>
      </c>
      <c r="J12" s="255"/>
      <c r="K12" s="255"/>
      <c r="L12" s="255"/>
      <c r="M12" s="255"/>
      <c r="N12" s="255"/>
      <c r="O12" s="255"/>
      <c r="P12" s="255" t="s">
        <v>452</v>
      </c>
      <c r="Q12" s="255" t="s">
        <v>469</v>
      </c>
      <c r="R12" s="255"/>
      <c r="S12" s="255"/>
      <c r="T12" s="255">
        <v>1</v>
      </c>
      <c r="U12" s="255">
        <v>2</v>
      </c>
      <c r="V12" s="255" t="s">
        <v>47</v>
      </c>
      <c r="W12" s="255" t="s">
        <v>68</v>
      </c>
      <c r="X12" s="260" t="s">
        <v>4</v>
      </c>
      <c r="Y12" s="259" t="s">
        <v>117</v>
      </c>
      <c r="Z12" s="259" t="s">
        <v>94</v>
      </c>
      <c r="AA12" s="255"/>
      <c r="AB12" s="255"/>
      <c r="AC12" s="255"/>
      <c r="AD12" s="258"/>
      <c r="AE12" s="255" t="s">
        <v>206</v>
      </c>
      <c r="AF12" s="255"/>
      <c r="AG12" s="255" t="s">
        <v>440</v>
      </c>
      <c r="AH12" s="255"/>
      <c r="AI12" s="255" t="s">
        <v>470</v>
      </c>
      <c r="AJ12" s="255"/>
      <c r="AK12" s="255"/>
      <c r="AL12" s="255"/>
      <c r="AM12" s="255"/>
      <c r="AN12" s="255"/>
    </row>
    <row r="13" spans="1:43" s="306" customFormat="1" ht="15" customHeight="1" x14ac:dyDescent="0.2">
      <c r="A13" s="255" t="s">
        <v>353</v>
      </c>
      <c r="B13" s="255" t="s">
        <v>354</v>
      </c>
      <c r="C13" s="255">
        <v>39282</v>
      </c>
      <c r="D13" s="304">
        <v>6</v>
      </c>
      <c r="E13" s="256" t="s">
        <v>72</v>
      </c>
      <c r="F13" s="255" t="s">
        <v>465</v>
      </c>
      <c r="G13" s="255" t="s">
        <v>466</v>
      </c>
      <c r="H13" s="305">
        <v>40120</v>
      </c>
      <c r="I13" s="255"/>
      <c r="J13" s="255"/>
      <c r="K13" s="255"/>
      <c r="L13" s="255"/>
      <c r="M13" s="255"/>
      <c r="N13" s="255"/>
      <c r="O13" s="255"/>
      <c r="P13" s="255"/>
      <c r="Q13" s="255"/>
      <c r="R13" s="255"/>
      <c r="S13" s="255"/>
      <c r="T13" s="255">
        <v>3</v>
      </c>
      <c r="U13" s="255">
        <v>3</v>
      </c>
      <c r="V13" s="255" t="s">
        <v>32</v>
      </c>
      <c r="W13" s="255" t="s">
        <v>60</v>
      </c>
      <c r="X13" s="260" t="s">
        <v>60</v>
      </c>
      <c r="Y13" s="259" t="s">
        <v>67</v>
      </c>
      <c r="Z13" s="259" t="s">
        <v>67</v>
      </c>
      <c r="AA13" s="255"/>
      <c r="AB13" s="255"/>
      <c r="AC13" s="255"/>
      <c r="AD13" s="258" t="s">
        <v>206</v>
      </c>
      <c r="AE13" s="255" t="s">
        <v>206</v>
      </c>
      <c r="AF13" s="255"/>
      <c r="AG13" s="255" t="s">
        <v>440</v>
      </c>
      <c r="AH13" s="255"/>
      <c r="AI13" s="255" t="s">
        <v>471</v>
      </c>
      <c r="AJ13" s="255"/>
      <c r="AK13" s="255"/>
      <c r="AL13" s="255"/>
      <c r="AM13" s="255"/>
      <c r="AN13" s="255"/>
      <c r="AP13" s="306" t="s">
        <v>444</v>
      </c>
      <c r="AQ13" s="307"/>
    </row>
    <row r="14" spans="1:43" s="306" customFormat="1" x14ac:dyDescent="0.2">
      <c r="A14" s="255" t="s">
        <v>70</v>
      </c>
      <c r="B14" s="255" t="s">
        <v>71</v>
      </c>
      <c r="C14" s="255">
        <v>35388</v>
      </c>
      <c r="D14" s="256">
        <v>6</v>
      </c>
      <c r="E14" s="256" t="s">
        <v>72</v>
      </c>
      <c r="F14" s="255" t="s">
        <v>472</v>
      </c>
      <c r="G14" s="255" t="s">
        <v>466</v>
      </c>
      <c r="H14" s="305">
        <v>40403</v>
      </c>
      <c r="I14" s="255" t="s">
        <v>468</v>
      </c>
      <c r="J14" s="255"/>
      <c r="K14" s="255"/>
      <c r="L14" s="255"/>
      <c r="M14" s="255"/>
      <c r="N14" s="255"/>
      <c r="O14" s="255"/>
      <c r="P14" s="255" t="s">
        <v>452</v>
      </c>
      <c r="Q14" s="255" t="s">
        <v>473</v>
      </c>
      <c r="R14" s="255"/>
      <c r="S14" s="255"/>
      <c r="T14" s="255">
        <v>2</v>
      </c>
      <c r="U14" s="255">
        <v>2</v>
      </c>
      <c r="V14" s="255" t="s">
        <v>47</v>
      </c>
      <c r="W14" s="255" t="s">
        <v>4</v>
      </c>
      <c r="X14" s="260" t="s">
        <v>4</v>
      </c>
      <c r="Y14" s="259" t="s">
        <v>74</v>
      </c>
      <c r="Z14" s="259" t="s">
        <v>48</v>
      </c>
      <c r="AA14" s="255"/>
      <c r="AB14" s="255"/>
      <c r="AC14" s="255"/>
      <c r="AD14" s="258"/>
      <c r="AE14" s="255"/>
      <c r="AF14" s="255"/>
      <c r="AG14" s="255"/>
      <c r="AH14" s="255"/>
      <c r="AI14" s="255" t="s">
        <v>474</v>
      </c>
      <c r="AJ14" s="255" t="s">
        <v>475</v>
      </c>
      <c r="AK14" s="255" t="s">
        <v>206</v>
      </c>
      <c r="AL14" s="255"/>
      <c r="AM14" s="255"/>
      <c r="AN14" s="255"/>
      <c r="AP14" s="306" t="s">
        <v>444</v>
      </c>
      <c r="AQ14" s="307"/>
    </row>
    <row r="15" spans="1:43" s="306" customFormat="1" ht="15" customHeight="1" x14ac:dyDescent="0.2">
      <c r="A15" s="255" t="s">
        <v>90</v>
      </c>
      <c r="B15" s="255" t="s">
        <v>91</v>
      </c>
      <c r="C15" s="255">
        <v>38619</v>
      </c>
      <c r="D15" s="256">
        <v>6</v>
      </c>
      <c r="E15" s="256" t="s">
        <v>72</v>
      </c>
      <c r="F15" s="255" t="s">
        <v>476</v>
      </c>
      <c r="G15" s="255" t="s">
        <v>466</v>
      </c>
      <c r="H15" s="305">
        <v>40186</v>
      </c>
      <c r="I15" s="255"/>
      <c r="J15" s="255"/>
      <c r="K15" s="255"/>
      <c r="L15" s="255"/>
      <c r="M15" s="255"/>
      <c r="N15" s="255"/>
      <c r="O15" s="255"/>
      <c r="P15" s="255"/>
      <c r="Q15" s="255"/>
      <c r="R15" s="255"/>
      <c r="S15" s="255"/>
      <c r="T15" s="255">
        <v>1</v>
      </c>
      <c r="U15" s="255">
        <v>1</v>
      </c>
      <c r="V15" s="255" t="s">
        <v>47</v>
      </c>
      <c r="W15" s="255" t="s">
        <v>68</v>
      </c>
      <c r="X15" s="260" t="s">
        <v>4</v>
      </c>
      <c r="Y15" s="259" t="s">
        <v>93</v>
      </c>
      <c r="Z15" s="259" t="s">
        <v>94</v>
      </c>
      <c r="AA15" s="255"/>
      <c r="AB15" s="255"/>
      <c r="AC15" s="255"/>
      <c r="AD15" s="258"/>
      <c r="AE15" s="255"/>
      <c r="AF15" s="255"/>
      <c r="AG15" s="255"/>
      <c r="AH15" s="255"/>
      <c r="AI15" s="255" t="s">
        <v>477</v>
      </c>
      <c r="AJ15" s="255" t="s">
        <v>478</v>
      </c>
      <c r="AK15" s="255"/>
      <c r="AL15" s="255"/>
      <c r="AM15" s="255"/>
      <c r="AN15" s="267"/>
      <c r="AP15" s="306" t="s">
        <v>444</v>
      </c>
    </row>
    <row r="16" spans="1:43" s="306" customFormat="1" ht="15" customHeight="1" x14ac:dyDescent="0.2">
      <c r="A16" s="255" t="s">
        <v>104</v>
      </c>
      <c r="B16" s="255" t="s">
        <v>105</v>
      </c>
      <c r="C16" s="255">
        <v>35694</v>
      </c>
      <c r="D16" s="256">
        <v>6</v>
      </c>
      <c r="E16" s="256" t="s">
        <v>79</v>
      </c>
      <c r="F16" s="255" t="s">
        <v>465</v>
      </c>
      <c r="G16" s="255" t="s">
        <v>466</v>
      </c>
      <c r="H16" s="305">
        <v>40274</v>
      </c>
      <c r="I16" s="255"/>
      <c r="J16" s="255"/>
      <c r="K16" s="255"/>
      <c r="L16" s="255"/>
      <c r="M16" s="255"/>
      <c r="N16" s="255"/>
      <c r="O16" s="255"/>
      <c r="P16" s="258"/>
      <c r="Q16" s="258"/>
      <c r="R16" s="258"/>
      <c r="S16" s="258"/>
      <c r="T16" s="258">
        <v>1</v>
      </c>
      <c r="U16" s="258">
        <v>1</v>
      </c>
      <c r="V16" s="258" t="s">
        <v>47</v>
      </c>
      <c r="W16" s="258" t="s">
        <v>68</v>
      </c>
      <c r="X16" s="259" t="s">
        <v>68</v>
      </c>
      <c r="Y16" s="259" t="s">
        <v>106</v>
      </c>
      <c r="Z16" s="259" t="s">
        <v>74</v>
      </c>
      <c r="AA16" s="258"/>
      <c r="AB16" s="258"/>
      <c r="AC16" s="258"/>
      <c r="AD16" s="258"/>
      <c r="AE16" s="258"/>
      <c r="AF16" s="255"/>
      <c r="AG16" s="258"/>
      <c r="AH16" s="258"/>
      <c r="AI16" s="258" t="s">
        <v>479</v>
      </c>
      <c r="AJ16" s="258" t="s">
        <v>480</v>
      </c>
      <c r="AK16" s="258"/>
      <c r="AL16" s="255" t="s">
        <v>206</v>
      </c>
      <c r="AM16" s="258"/>
      <c r="AN16" s="258"/>
      <c r="AO16" s="308"/>
      <c r="AP16" s="306" t="s">
        <v>444</v>
      </c>
      <c r="AQ16" s="307"/>
    </row>
    <row r="17" spans="1:43" s="306" customFormat="1" ht="15" customHeight="1" x14ac:dyDescent="0.2">
      <c r="A17" s="255" t="s">
        <v>115</v>
      </c>
      <c r="B17" s="255" t="s">
        <v>116</v>
      </c>
      <c r="C17" s="255">
        <v>35355</v>
      </c>
      <c r="D17" s="304">
        <v>6</v>
      </c>
      <c r="E17" s="256" t="s">
        <v>72</v>
      </c>
      <c r="F17" s="255" t="s">
        <v>476</v>
      </c>
      <c r="G17" s="255" t="s">
        <v>466</v>
      </c>
      <c r="H17" s="305">
        <v>40287</v>
      </c>
      <c r="I17" s="255" t="s">
        <v>468</v>
      </c>
      <c r="J17" s="255"/>
      <c r="K17" s="255"/>
      <c r="L17" s="255"/>
      <c r="M17" s="255"/>
      <c r="N17" s="255"/>
      <c r="O17" s="255"/>
      <c r="P17" s="255" t="s">
        <v>452</v>
      </c>
      <c r="Q17" s="255" t="s">
        <v>481</v>
      </c>
      <c r="R17" s="255"/>
      <c r="S17" s="255"/>
      <c r="T17" s="255">
        <v>2</v>
      </c>
      <c r="U17" s="255">
        <v>2</v>
      </c>
      <c r="V17" s="255" t="s">
        <v>47</v>
      </c>
      <c r="W17" s="255" t="s">
        <v>4</v>
      </c>
      <c r="X17" s="260" t="s">
        <v>60</v>
      </c>
      <c r="Y17" s="259" t="s">
        <v>117</v>
      </c>
      <c r="Z17" s="259" t="s">
        <v>94</v>
      </c>
      <c r="AA17" s="255"/>
      <c r="AB17" s="255"/>
      <c r="AC17" s="255"/>
      <c r="AD17" s="258"/>
      <c r="AE17" s="255"/>
      <c r="AF17" s="255"/>
      <c r="AG17" s="255"/>
      <c r="AH17" s="255"/>
      <c r="AI17" s="255" t="s">
        <v>482</v>
      </c>
      <c r="AJ17" s="255" t="s">
        <v>483</v>
      </c>
      <c r="AK17" s="255"/>
      <c r="AL17" s="255"/>
      <c r="AM17" s="255"/>
      <c r="AN17" s="255"/>
      <c r="AO17" s="308"/>
      <c r="AP17" s="306" t="s">
        <v>444</v>
      </c>
    </row>
    <row r="18" spans="1:43" s="306" customFormat="1" x14ac:dyDescent="0.2">
      <c r="A18" s="255" t="s">
        <v>127</v>
      </c>
      <c r="B18" s="255" t="s">
        <v>128</v>
      </c>
      <c r="C18" s="255">
        <v>35360</v>
      </c>
      <c r="D18" s="304">
        <v>6</v>
      </c>
      <c r="E18" s="256" t="s">
        <v>79</v>
      </c>
      <c r="F18" s="255" t="s">
        <v>484</v>
      </c>
      <c r="G18" s="255" t="s">
        <v>466</v>
      </c>
      <c r="H18" s="305">
        <v>40363</v>
      </c>
      <c r="I18" s="255"/>
      <c r="J18" s="255"/>
      <c r="K18" s="255"/>
      <c r="L18" s="255"/>
      <c r="M18" s="255"/>
      <c r="N18" s="255"/>
      <c r="O18" s="255"/>
      <c r="P18" s="258"/>
      <c r="Q18" s="309"/>
      <c r="R18" s="258"/>
      <c r="S18" s="258"/>
      <c r="T18" s="258">
        <v>1</v>
      </c>
      <c r="U18" s="258">
        <v>1</v>
      </c>
      <c r="V18" s="258" t="s">
        <v>32</v>
      </c>
      <c r="W18" s="258" t="s">
        <v>4</v>
      </c>
      <c r="X18" s="259" t="s">
        <v>4</v>
      </c>
      <c r="Y18" s="259" t="s">
        <v>48</v>
      </c>
      <c r="Z18" s="259" t="s">
        <v>67</v>
      </c>
      <c r="AA18" s="258"/>
      <c r="AB18" s="309"/>
      <c r="AC18" s="309"/>
      <c r="AD18" s="258"/>
      <c r="AE18" s="309"/>
      <c r="AF18" s="255"/>
      <c r="AG18" s="258"/>
      <c r="AH18" s="258"/>
      <c r="AI18" s="309" t="s">
        <v>485</v>
      </c>
      <c r="AJ18" s="309" t="s">
        <v>486</v>
      </c>
      <c r="AK18" s="258"/>
      <c r="AL18" s="255"/>
      <c r="AM18" s="309"/>
      <c r="AN18" s="255"/>
    </row>
    <row r="19" spans="1:43" s="306" customFormat="1" ht="15" customHeight="1" x14ac:dyDescent="0.2">
      <c r="A19" s="255" t="s">
        <v>144</v>
      </c>
      <c r="B19" s="255" t="s">
        <v>145</v>
      </c>
      <c r="C19" s="255">
        <v>35384</v>
      </c>
      <c r="D19" s="256">
        <v>6</v>
      </c>
      <c r="E19" s="257" t="s">
        <v>79</v>
      </c>
      <c r="F19" s="255" t="s">
        <v>457</v>
      </c>
      <c r="G19" s="255" t="s">
        <v>439</v>
      </c>
      <c r="H19" s="305">
        <v>40142</v>
      </c>
      <c r="I19" s="255"/>
      <c r="J19" s="260"/>
      <c r="K19" s="255"/>
      <c r="L19" s="255"/>
      <c r="M19" s="255"/>
      <c r="N19" s="255"/>
      <c r="O19" s="255"/>
      <c r="P19" s="255"/>
      <c r="Q19" s="265"/>
      <c r="R19" s="255"/>
      <c r="S19" s="255"/>
      <c r="T19" s="255">
        <v>1</v>
      </c>
      <c r="U19" s="255">
        <v>1</v>
      </c>
      <c r="V19" s="255" t="s">
        <v>47</v>
      </c>
      <c r="W19" s="255" t="s">
        <v>4</v>
      </c>
      <c r="X19" s="259" t="s">
        <v>4</v>
      </c>
      <c r="Y19" s="259" t="s">
        <v>48</v>
      </c>
      <c r="Z19" s="259" t="s">
        <v>48</v>
      </c>
      <c r="AA19" s="255"/>
      <c r="AB19" s="265"/>
      <c r="AC19" s="265"/>
      <c r="AD19" s="258"/>
      <c r="AE19" s="265"/>
      <c r="AF19" s="255"/>
      <c r="AG19" s="255"/>
      <c r="AH19" s="255"/>
      <c r="AI19" s="265" t="s">
        <v>487</v>
      </c>
      <c r="AJ19" s="265" t="s">
        <v>488</v>
      </c>
      <c r="AK19" s="255"/>
      <c r="AL19" s="255" t="s">
        <v>206</v>
      </c>
      <c r="AM19" s="264" t="s">
        <v>489</v>
      </c>
      <c r="AN19" s="255"/>
      <c r="AP19" s="306" t="s">
        <v>444</v>
      </c>
    </row>
    <row r="20" spans="1:43" s="306" customFormat="1" ht="15" customHeight="1" x14ac:dyDescent="0.2">
      <c r="A20" s="255" t="s">
        <v>490</v>
      </c>
      <c r="B20" s="255" t="s">
        <v>491</v>
      </c>
      <c r="C20" s="255">
        <v>35427</v>
      </c>
      <c r="D20" s="256">
        <v>6</v>
      </c>
      <c r="E20" s="256" t="s">
        <v>79</v>
      </c>
      <c r="F20" s="255" t="s">
        <v>457</v>
      </c>
      <c r="G20" s="255" t="s">
        <v>439</v>
      </c>
      <c r="H20" s="305">
        <v>40106</v>
      </c>
      <c r="I20" s="255"/>
      <c r="J20" s="260"/>
      <c r="K20" s="255"/>
      <c r="L20" s="255"/>
      <c r="M20" s="255"/>
      <c r="N20" s="255"/>
      <c r="O20" s="255"/>
      <c r="P20" s="255"/>
      <c r="Q20" s="265"/>
      <c r="R20" s="255"/>
      <c r="S20" s="255"/>
      <c r="T20" s="255">
        <v>2</v>
      </c>
      <c r="U20" s="255">
        <v>1</v>
      </c>
      <c r="V20" s="255" t="s">
        <v>32</v>
      </c>
      <c r="W20" s="255" t="s">
        <v>4</v>
      </c>
      <c r="X20" s="259" t="s">
        <v>68</v>
      </c>
      <c r="Y20" s="259" t="s">
        <v>94</v>
      </c>
      <c r="Z20" s="259" t="s">
        <v>67</v>
      </c>
      <c r="AA20" s="255"/>
      <c r="AB20" s="268"/>
      <c r="AC20" s="265"/>
      <c r="AD20" s="258"/>
      <c r="AE20" s="265"/>
      <c r="AF20" s="255"/>
      <c r="AG20" s="255"/>
      <c r="AH20" s="255"/>
      <c r="AI20" s="265" t="s">
        <v>492</v>
      </c>
      <c r="AJ20" s="265"/>
      <c r="AK20" s="255"/>
      <c r="AL20" s="255"/>
      <c r="AM20" s="265"/>
      <c r="AN20" s="255"/>
      <c r="AP20" s="306" t="s">
        <v>444</v>
      </c>
      <c r="AQ20" s="307"/>
    </row>
    <row r="21" spans="1:43" s="306" customFormat="1" x14ac:dyDescent="0.2">
      <c r="A21" s="255" t="s">
        <v>493</v>
      </c>
      <c r="B21" s="255" t="s">
        <v>494</v>
      </c>
      <c r="C21" s="255">
        <v>39368</v>
      </c>
      <c r="D21" s="256">
        <v>6</v>
      </c>
      <c r="E21" s="256" t="s">
        <v>72</v>
      </c>
      <c r="F21" s="255" t="s">
        <v>484</v>
      </c>
      <c r="G21" s="255" t="s">
        <v>466</v>
      </c>
      <c r="H21" s="305">
        <v>40244</v>
      </c>
      <c r="I21" s="255"/>
      <c r="J21" s="260"/>
      <c r="K21" s="255"/>
      <c r="L21" s="255"/>
      <c r="M21" s="255"/>
      <c r="N21" s="255"/>
      <c r="O21" s="255"/>
      <c r="P21" s="255"/>
      <c r="Q21" s="265"/>
      <c r="R21" s="255"/>
      <c r="S21" s="255"/>
      <c r="T21" s="255">
        <v>3</v>
      </c>
      <c r="U21" s="255">
        <v>3</v>
      </c>
      <c r="V21" s="255" t="s">
        <v>32</v>
      </c>
      <c r="W21" s="255" t="s">
        <v>60</v>
      </c>
      <c r="X21" s="260" t="s">
        <v>60</v>
      </c>
      <c r="Y21" s="259" t="s">
        <v>177</v>
      </c>
      <c r="Z21" s="259" t="s">
        <v>177</v>
      </c>
      <c r="AA21" s="255" t="s">
        <v>463</v>
      </c>
      <c r="AB21" s="265"/>
      <c r="AC21" s="265" t="s">
        <v>452</v>
      </c>
      <c r="AD21" s="258" t="s">
        <v>206</v>
      </c>
      <c r="AE21" s="265" t="s">
        <v>206</v>
      </c>
      <c r="AF21" s="255"/>
      <c r="AG21" s="255"/>
      <c r="AH21" s="255"/>
      <c r="AI21" s="265" t="s">
        <v>495</v>
      </c>
      <c r="AJ21" s="265" t="s">
        <v>496</v>
      </c>
      <c r="AK21" s="255"/>
      <c r="AL21" s="255"/>
      <c r="AM21" s="265"/>
      <c r="AN21" s="255"/>
      <c r="AP21" s="306" t="s">
        <v>444</v>
      </c>
      <c r="AQ21" s="307"/>
    </row>
    <row r="22" spans="1:43" s="306" customFormat="1" x14ac:dyDescent="0.2">
      <c r="A22" s="255" t="s">
        <v>154</v>
      </c>
      <c r="B22" s="255" t="s">
        <v>155</v>
      </c>
      <c r="C22" s="255">
        <v>39160</v>
      </c>
      <c r="D22" s="304">
        <v>6</v>
      </c>
      <c r="E22" s="256" t="s">
        <v>72</v>
      </c>
      <c r="F22" s="255" t="s">
        <v>472</v>
      </c>
      <c r="G22" s="255" t="s">
        <v>466</v>
      </c>
      <c r="H22" s="305">
        <v>40241</v>
      </c>
      <c r="I22" s="255"/>
      <c r="J22" s="260"/>
      <c r="K22" s="255"/>
      <c r="L22" s="255"/>
      <c r="M22" s="255"/>
      <c r="N22" s="258"/>
      <c r="O22" s="255"/>
      <c r="P22" s="258"/>
      <c r="Q22" s="264"/>
      <c r="R22" s="258"/>
      <c r="S22" s="258"/>
      <c r="T22" s="258">
        <v>1</v>
      </c>
      <c r="U22" s="258">
        <v>1</v>
      </c>
      <c r="V22" s="258" t="s">
        <v>47</v>
      </c>
      <c r="W22" s="258" t="s">
        <v>4</v>
      </c>
      <c r="X22" s="259" t="s">
        <v>4</v>
      </c>
      <c r="Y22" s="259" t="s">
        <v>48</v>
      </c>
      <c r="Z22" s="259" t="s">
        <v>48</v>
      </c>
      <c r="AA22" s="258"/>
      <c r="AB22" s="264"/>
      <c r="AC22" s="264"/>
      <c r="AD22" s="258"/>
      <c r="AE22" s="264"/>
      <c r="AF22" s="255"/>
      <c r="AG22" s="258"/>
      <c r="AH22" s="258"/>
      <c r="AI22" s="264" t="s">
        <v>497</v>
      </c>
      <c r="AJ22" s="264" t="s">
        <v>498</v>
      </c>
      <c r="AK22" s="258" t="s">
        <v>206</v>
      </c>
      <c r="AL22" s="255"/>
      <c r="AM22" s="264"/>
      <c r="AN22" s="255"/>
    </row>
    <row r="23" spans="1:43" s="306" customFormat="1" ht="15" customHeight="1" x14ac:dyDescent="0.2">
      <c r="A23" s="255" t="s">
        <v>160</v>
      </c>
      <c r="B23" s="255" t="s">
        <v>145</v>
      </c>
      <c r="C23" s="255">
        <v>35382</v>
      </c>
      <c r="D23" s="304">
        <v>6</v>
      </c>
      <c r="E23" s="256" t="s">
        <v>79</v>
      </c>
      <c r="F23" s="255" t="s">
        <v>465</v>
      </c>
      <c r="G23" s="255" t="s">
        <v>466</v>
      </c>
      <c r="H23" s="305">
        <v>40071</v>
      </c>
      <c r="I23" s="255"/>
      <c r="J23" s="260"/>
      <c r="K23" s="255"/>
      <c r="L23" s="255"/>
      <c r="M23" s="255"/>
      <c r="N23" s="255"/>
      <c r="O23" s="255"/>
      <c r="P23" s="255"/>
      <c r="Q23" s="265"/>
      <c r="R23" s="255"/>
      <c r="S23" s="255"/>
      <c r="T23" s="255">
        <v>1</v>
      </c>
      <c r="U23" s="255">
        <v>1</v>
      </c>
      <c r="V23" s="255" t="s">
        <v>32</v>
      </c>
      <c r="W23" s="255" t="s">
        <v>4</v>
      </c>
      <c r="X23" s="260" t="s">
        <v>4</v>
      </c>
      <c r="Y23" s="259" t="s">
        <v>48</v>
      </c>
      <c r="Z23" s="259" t="s">
        <v>67</v>
      </c>
      <c r="AA23" s="255"/>
      <c r="AB23" s="265"/>
      <c r="AC23" s="265"/>
      <c r="AD23" s="258"/>
      <c r="AE23" s="265"/>
      <c r="AF23" s="255"/>
      <c r="AG23" s="255"/>
      <c r="AH23" s="255"/>
      <c r="AI23" s="306" t="s">
        <v>499</v>
      </c>
      <c r="AJ23" s="265"/>
      <c r="AK23" s="255"/>
      <c r="AL23" s="255"/>
      <c r="AM23" s="268"/>
      <c r="AN23" s="255"/>
      <c r="AP23" s="306" t="s">
        <v>444</v>
      </c>
    </row>
    <row r="24" spans="1:43" s="306" customFormat="1" x14ac:dyDescent="0.2">
      <c r="A24" s="255" t="s">
        <v>167</v>
      </c>
      <c r="B24" s="255" t="s">
        <v>168</v>
      </c>
      <c r="C24" s="255">
        <v>39161</v>
      </c>
      <c r="D24" s="256">
        <v>6</v>
      </c>
      <c r="E24" s="256" t="s">
        <v>79</v>
      </c>
      <c r="F24" s="255" t="s">
        <v>465</v>
      </c>
      <c r="G24" s="255" t="s">
        <v>466</v>
      </c>
      <c r="H24" s="305">
        <v>40081</v>
      </c>
      <c r="I24" s="255"/>
      <c r="J24" s="260"/>
      <c r="K24" s="255"/>
      <c r="L24" s="255"/>
      <c r="M24" s="255"/>
      <c r="N24" s="255"/>
      <c r="O24" s="255"/>
      <c r="P24" s="255"/>
      <c r="Q24" s="265"/>
      <c r="R24" s="255"/>
      <c r="S24" s="255"/>
      <c r="T24" s="255">
        <v>1</v>
      </c>
      <c r="U24" s="255">
        <v>1</v>
      </c>
      <c r="V24" s="255" t="s">
        <v>47</v>
      </c>
      <c r="W24" s="255" t="s">
        <v>4</v>
      </c>
      <c r="X24" s="260" t="s">
        <v>4</v>
      </c>
      <c r="Y24" s="259" t="s">
        <v>48</v>
      </c>
      <c r="Z24" s="259" t="s">
        <v>67</v>
      </c>
      <c r="AA24" s="255"/>
      <c r="AB24" s="265"/>
      <c r="AC24" s="265"/>
      <c r="AD24" s="258"/>
      <c r="AE24" s="265"/>
      <c r="AF24" s="255"/>
      <c r="AG24" s="255"/>
      <c r="AH24" s="255"/>
      <c r="AI24" s="265" t="s">
        <v>500</v>
      </c>
      <c r="AJ24" s="265"/>
      <c r="AK24" s="255"/>
      <c r="AL24" s="255"/>
      <c r="AM24" s="265"/>
      <c r="AN24" s="255"/>
      <c r="AP24" s="306" t="s">
        <v>444</v>
      </c>
    </row>
    <row r="25" spans="1:43" s="306" customFormat="1" ht="15" customHeight="1" x14ac:dyDescent="0.2">
      <c r="A25" s="255" t="s">
        <v>170</v>
      </c>
      <c r="B25" s="255" t="s">
        <v>171</v>
      </c>
      <c r="C25" s="255">
        <v>38156</v>
      </c>
      <c r="D25" s="256">
        <v>6</v>
      </c>
      <c r="E25" s="256" t="s">
        <v>72</v>
      </c>
      <c r="F25" s="255" t="s">
        <v>450</v>
      </c>
      <c r="G25" s="255" t="s">
        <v>439</v>
      </c>
      <c r="H25" s="305">
        <v>40196</v>
      </c>
      <c r="I25" s="255" t="s">
        <v>451</v>
      </c>
      <c r="J25" s="260" t="s">
        <v>206</v>
      </c>
      <c r="K25" s="255" t="s">
        <v>452</v>
      </c>
      <c r="L25" s="255"/>
      <c r="M25" s="255" t="s">
        <v>452</v>
      </c>
      <c r="N25" s="255"/>
      <c r="O25" s="255" t="s">
        <v>452</v>
      </c>
      <c r="P25" s="255"/>
      <c r="Q25" s="265"/>
      <c r="R25" s="255"/>
      <c r="S25" s="255"/>
      <c r="T25" s="255">
        <v>2</v>
      </c>
      <c r="U25" s="255">
        <v>2</v>
      </c>
      <c r="V25" s="255" t="s">
        <v>32</v>
      </c>
      <c r="W25" s="255" t="s">
        <v>60</v>
      </c>
      <c r="X25" s="259" t="s">
        <v>60</v>
      </c>
      <c r="Y25" s="259" t="s">
        <v>59</v>
      </c>
      <c r="Z25" s="259" t="s">
        <v>59</v>
      </c>
      <c r="AA25" s="255"/>
      <c r="AB25" s="265"/>
      <c r="AC25" s="265"/>
      <c r="AD25" s="258"/>
      <c r="AE25" s="265"/>
      <c r="AF25" s="255"/>
      <c r="AG25" s="255"/>
      <c r="AH25" s="255"/>
      <c r="AI25" s="265" t="s">
        <v>501</v>
      </c>
      <c r="AJ25" s="265" t="s">
        <v>502</v>
      </c>
      <c r="AK25" s="265"/>
      <c r="AL25" s="255" t="s">
        <v>206</v>
      </c>
      <c r="AM25" s="265"/>
      <c r="AN25" s="255"/>
      <c r="AP25" s="306" t="s">
        <v>444</v>
      </c>
      <c r="AQ25" s="307"/>
    </row>
    <row r="26" spans="1:43" s="306" customFormat="1" ht="15" customHeight="1" x14ac:dyDescent="0.2">
      <c r="A26" s="255" t="s">
        <v>178</v>
      </c>
      <c r="B26" s="255" t="s">
        <v>179</v>
      </c>
      <c r="C26" s="255">
        <v>35383</v>
      </c>
      <c r="D26" s="256">
        <v>6</v>
      </c>
      <c r="E26" s="256" t="s">
        <v>79</v>
      </c>
      <c r="F26" s="255" t="s">
        <v>457</v>
      </c>
      <c r="G26" s="255" t="s">
        <v>439</v>
      </c>
      <c r="H26" s="305">
        <v>40133</v>
      </c>
      <c r="I26" s="255"/>
      <c r="J26" s="260"/>
      <c r="K26" s="258"/>
      <c r="L26" s="258"/>
      <c r="M26" s="258"/>
      <c r="N26" s="258"/>
      <c r="O26" s="255"/>
      <c r="P26" s="258"/>
      <c r="Q26" s="264"/>
      <c r="R26" s="258"/>
      <c r="S26" s="258"/>
      <c r="T26" s="258">
        <v>1</v>
      </c>
      <c r="U26" s="258">
        <v>1</v>
      </c>
      <c r="V26" s="258" t="s">
        <v>32</v>
      </c>
      <c r="W26" s="258" t="s">
        <v>4</v>
      </c>
      <c r="X26" s="259" t="s">
        <v>68</v>
      </c>
      <c r="Y26" s="259" t="s">
        <v>48</v>
      </c>
      <c r="Z26" s="259" t="s">
        <v>48</v>
      </c>
      <c r="AA26" s="258"/>
      <c r="AB26" s="264"/>
      <c r="AC26" s="264"/>
      <c r="AD26" s="258"/>
      <c r="AE26" s="264"/>
      <c r="AF26" s="258"/>
      <c r="AG26" s="258"/>
      <c r="AH26" s="258"/>
      <c r="AI26" s="264" t="s">
        <v>503</v>
      </c>
      <c r="AJ26" s="264"/>
      <c r="AK26" s="264"/>
      <c r="AL26" s="258"/>
      <c r="AM26" s="264"/>
      <c r="AN26" s="255"/>
      <c r="AO26" s="308"/>
    </row>
    <row r="27" spans="1:43" s="306" customFormat="1" ht="15" customHeight="1" x14ac:dyDescent="0.2">
      <c r="A27" s="255" t="s">
        <v>183</v>
      </c>
      <c r="B27" s="255" t="s">
        <v>184</v>
      </c>
      <c r="C27" s="255">
        <v>35697</v>
      </c>
      <c r="D27" s="304">
        <v>6</v>
      </c>
      <c r="E27" s="256" t="s">
        <v>79</v>
      </c>
      <c r="F27" s="255" t="s">
        <v>484</v>
      </c>
      <c r="G27" s="255" t="s">
        <v>466</v>
      </c>
      <c r="H27" s="305">
        <v>40386</v>
      </c>
      <c r="I27" s="255"/>
      <c r="J27" s="260"/>
      <c r="K27" s="255"/>
      <c r="L27" s="255"/>
      <c r="M27" s="255"/>
      <c r="N27" s="255"/>
      <c r="O27" s="255"/>
      <c r="P27" s="255"/>
      <c r="Q27" s="265"/>
      <c r="R27" s="255"/>
      <c r="S27" s="255"/>
      <c r="T27" s="255">
        <v>1</v>
      </c>
      <c r="U27" s="255">
        <v>1</v>
      </c>
      <c r="V27" s="255" t="s">
        <v>32</v>
      </c>
      <c r="W27" s="255" t="s">
        <v>4</v>
      </c>
      <c r="X27" s="260" t="s">
        <v>4</v>
      </c>
      <c r="Y27" s="259" t="s">
        <v>94</v>
      </c>
      <c r="Z27" s="259" t="s">
        <v>67</v>
      </c>
      <c r="AA27" s="255"/>
      <c r="AB27" s="265"/>
      <c r="AC27" s="265"/>
      <c r="AD27" s="258"/>
      <c r="AE27" s="265"/>
      <c r="AF27" s="255"/>
      <c r="AG27" s="255"/>
      <c r="AH27" s="255"/>
      <c r="AI27" s="268" t="s">
        <v>504</v>
      </c>
      <c r="AJ27" s="265" t="s">
        <v>505</v>
      </c>
      <c r="AK27" s="265"/>
      <c r="AL27" s="255"/>
      <c r="AM27" s="268"/>
      <c r="AN27" s="255"/>
      <c r="AO27" s="308"/>
    </row>
    <row r="28" spans="1:43" s="306" customFormat="1" ht="15" customHeight="1" x14ac:dyDescent="0.2">
      <c r="A28" s="255" t="s">
        <v>506</v>
      </c>
      <c r="B28" s="255" t="s">
        <v>507</v>
      </c>
      <c r="C28" s="255">
        <v>38228</v>
      </c>
      <c r="D28" s="304">
        <v>6</v>
      </c>
      <c r="E28" s="256" t="s">
        <v>72</v>
      </c>
      <c r="F28" s="255" t="s">
        <v>465</v>
      </c>
      <c r="G28" s="255" t="s">
        <v>466</v>
      </c>
      <c r="H28" s="305">
        <v>40075</v>
      </c>
      <c r="I28" s="255"/>
      <c r="J28" s="260"/>
      <c r="K28" s="255"/>
      <c r="L28" s="255"/>
      <c r="M28" s="255"/>
      <c r="N28" s="255"/>
      <c r="O28" s="255"/>
      <c r="P28" s="255"/>
      <c r="Q28" s="265"/>
      <c r="R28" s="255"/>
      <c r="S28" s="255"/>
      <c r="T28" s="255">
        <v>1</v>
      </c>
      <c r="U28" s="255">
        <v>3</v>
      </c>
      <c r="V28" s="255" t="s">
        <v>47</v>
      </c>
      <c r="W28" s="255" t="s">
        <v>4</v>
      </c>
      <c r="X28" s="260" t="s">
        <v>4</v>
      </c>
      <c r="Y28" s="259" t="s">
        <v>48</v>
      </c>
      <c r="Z28" s="259" t="s">
        <v>48</v>
      </c>
      <c r="AA28" s="255"/>
      <c r="AB28" s="265"/>
      <c r="AC28" s="265"/>
      <c r="AD28" s="258"/>
      <c r="AE28" s="265"/>
      <c r="AF28" s="255"/>
      <c r="AG28" s="255"/>
      <c r="AH28" s="255"/>
      <c r="AI28" s="265" t="s">
        <v>508</v>
      </c>
      <c r="AJ28" s="265" t="s">
        <v>509</v>
      </c>
      <c r="AK28" s="265"/>
      <c r="AL28" s="255"/>
      <c r="AM28" s="265"/>
      <c r="AN28" s="255"/>
      <c r="AP28" s="306" t="s">
        <v>444</v>
      </c>
    </row>
    <row r="29" spans="1:43" s="306" customFormat="1" ht="15" customHeight="1" x14ac:dyDescent="0.2">
      <c r="A29" s="255" t="s">
        <v>204</v>
      </c>
      <c r="B29" s="255" t="s">
        <v>205</v>
      </c>
      <c r="C29" s="255">
        <v>35392</v>
      </c>
      <c r="D29" s="256">
        <v>6</v>
      </c>
      <c r="E29" s="256" t="s">
        <v>72</v>
      </c>
      <c r="F29" s="255" t="s">
        <v>438</v>
      </c>
      <c r="G29" s="255" t="s">
        <v>439</v>
      </c>
      <c r="H29" s="305">
        <v>40329</v>
      </c>
      <c r="I29" s="255" t="s">
        <v>510</v>
      </c>
      <c r="J29" s="260"/>
      <c r="K29" s="255"/>
      <c r="L29" s="255"/>
      <c r="M29" s="255"/>
      <c r="N29" s="255"/>
      <c r="O29" s="255"/>
      <c r="P29" s="255"/>
      <c r="Q29" s="265"/>
      <c r="R29" s="255" t="s">
        <v>206</v>
      </c>
      <c r="S29" s="255"/>
      <c r="T29" s="255">
        <v>2</v>
      </c>
      <c r="U29" s="255">
        <v>3</v>
      </c>
      <c r="V29" s="255" t="s">
        <v>47</v>
      </c>
      <c r="W29" s="255" t="s">
        <v>4</v>
      </c>
      <c r="X29" s="259" t="s">
        <v>4</v>
      </c>
      <c r="Y29" s="259" t="s">
        <v>94</v>
      </c>
      <c r="Z29" s="259" t="s">
        <v>94</v>
      </c>
      <c r="AA29" s="255"/>
      <c r="AB29" s="265"/>
      <c r="AC29" s="265"/>
      <c r="AD29" s="258"/>
      <c r="AE29" s="265"/>
      <c r="AF29" s="255"/>
      <c r="AG29" s="255"/>
      <c r="AH29" s="255"/>
      <c r="AI29" s="264" t="s">
        <v>511</v>
      </c>
      <c r="AJ29" s="265"/>
      <c r="AK29" s="265"/>
      <c r="AL29" s="255"/>
      <c r="AM29" s="265"/>
      <c r="AN29" s="255"/>
      <c r="AP29" s="306" t="s">
        <v>444</v>
      </c>
    </row>
    <row r="30" spans="1:43" s="306" customFormat="1" ht="15" customHeight="1" x14ac:dyDescent="0.2">
      <c r="A30" s="255" t="s">
        <v>215</v>
      </c>
      <c r="B30" s="255" t="s">
        <v>216</v>
      </c>
      <c r="C30" s="255">
        <v>35394</v>
      </c>
      <c r="D30" s="256">
        <v>6</v>
      </c>
      <c r="E30" s="256" t="s">
        <v>79</v>
      </c>
      <c r="F30" s="255" t="s">
        <v>476</v>
      </c>
      <c r="G30" s="255" t="s">
        <v>466</v>
      </c>
      <c r="H30" s="305">
        <v>40311</v>
      </c>
      <c r="I30" s="255"/>
      <c r="J30" s="260"/>
      <c r="K30" s="255"/>
      <c r="L30" s="255"/>
      <c r="M30" s="255"/>
      <c r="N30" s="258"/>
      <c r="O30" s="255"/>
      <c r="P30" s="255"/>
      <c r="Q30" s="265"/>
      <c r="R30" s="255"/>
      <c r="S30" s="255"/>
      <c r="T30" s="255">
        <v>2</v>
      </c>
      <c r="U30" s="255">
        <v>1</v>
      </c>
      <c r="V30" s="255" t="s">
        <v>32</v>
      </c>
      <c r="W30" s="255" t="s">
        <v>4</v>
      </c>
      <c r="X30" s="259" t="s">
        <v>4</v>
      </c>
      <c r="Y30" s="259" t="s">
        <v>94</v>
      </c>
      <c r="Z30" s="259" t="s">
        <v>48</v>
      </c>
      <c r="AA30" s="255"/>
      <c r="AB30" s="265"/>
      <c r="AC30" s="265"/>
      <c r="AD30" s="258"/>
      <c r="AE30" s="265" t="s">
        <v>206</v>
      </c>
      <c r="AF30" s="255"/>
      <c r="AG30" s="255"/>
      <c r="AH30" s="255"/>
      <c r="AI30" s="265" t="s">
        <v>512</v>
      </c>
      <c r="AJ30" s="265"/>
      <c r="AK30" s="265"/>
      <c r="AL30" s="255"/>
      <c r="AM30" s="265"/>
      <c r="AN30" s="258"/>
      <c r="AO30" s="308"/>
    </row>
    <row r="31" spans="1:43" s="306" customFormat="1" x14ac:dyDescent="0.2">
      <c r="A31" s="255" t="s">
        <v>218</v>
      </c>
      <c r="B31" s="255" t="s">
        <v>219</v>
      </c>
      <c r="C31" s="255">
        <v>36283</v>
      </c>
      <c r="D31" s="256">
        <v>6</v>
      </c>
      <c r="E31" s="256" t="s">
        <v>72</v>
      </c>
      <c r="F31" s="255" t="s">
        <v>450</v>
      </c>
      <c r="G31" s="255" t="s">
        <v>439</v>
      </c>
      <c r="H31" s="305">
        <v>40071</v>
      </c>
      <c r="I31" s="255"/>
      <c r="J31" s="260"/>
      <c r="K31" s="255"/>
      <c r="L31" s="255"/>
      <c r="M31" s="255"/>
      <c r="N31" s="258"/>
      <c r="O31" s="255"/>
      <c r="P31" s="255"/>
      <c r="Q31" s="265"/>
      <c r="R31" s="255"/>
      <c r="S31" s="255"/>
      <c r="T31" s="255">
        <v>1</v>
      </c>
      <c r="U31" s="255">
        <v>1</v>
      </c>
      <c r="V31" s="260" t="s">
        <v>47</v>
      </c>
      <c r="W31" s="265" t="s">
        <v>60</v>
      </c>
      <c r="X31" s="259" t="s">
        <v>4</v>
      </c>
      <c r="Y31" s="259" t="s">
        <v>67</v>
      </c>
      <c r="Z31" s="259" t="s">
        <v>48</v>
      </c>
      <c r="AA31" s="255"/>
      <c r="AB31" s="265"/>
      <c r="AC31" s="265"/>
      <c r="AD31" s="258"/>
      <c r="AE31" s="265"/>
      <c r="AF31" s="255"/>
      <c r="AG31" s="255"/>
      <c r="AH31" s="255"/>
      <c r="AI31" s="265" t="s">
        <v>513</v>
      </c>
      <c r="AJ31" s="265" t="s">
        <v>514</v>
      </c>
      <c r="AK31" s="265" t="s">
        <v>206</v>
      </c>
      <c r="AL31" s="255"/>
      <c r="AM31" s="265"/>
      <c r="AN31" s="322"/>
    </row>
    <row r="32" spans="1:43" s="306" customFormat="1" ht="15" customHeight="1" x14ac:dyDescent="0.2">
      <c r="A32" s="255" t="s">
        <v>220</v>
      </c>
      <c r="B32" s="255" t="s">
        <v>221</v>
      </c>
      <c r="C32" s="255">
        <v>38398</v>
      </c>
      <c r="D32" s="304">
        <v>6</v>
      </c>
      <c r="E32" s="256" t="s">
        <v>72</v>
      </c>
      <c r="F32" s="255" t="s">
        <v>476</v>
      </c>
      <c r="G32" s="255" t="s">
        <v>466</v>
      </c>
      <c r="H32" s="305">
        <v>40264</v>
      </c>
      <c r="I32" s="255"/>
      <c r="J32" s="260"/>
      <c r="K32" s="255"/>
      <c r="L32" s="255"/>
      <c r="M32" s="255"/>
      <c r="N32" s="258"/>
      <c r="O32" s="255"/>
      <c r="P32" s="255"/>
      <c r="Q32" s="265"/>
      <c r="R32" s="255"/>
      <c r="S32" s="255"/>
      <c r="T32" s="255">
        <v>3</v>
      </c>
      <c r="U32" s="255">
        <v>1</v>
      </c>
      <c r="V32" s="260" t="s">
        <v>32</v>
      </c>
      <c r="W32" s="265" t="s">
        <v>4</v>
      </c>
      <c r="X32" s="260" t="s">
        <v>60</v>
      </c>
      <c r="Y32" s="259" t="s">
        <v>48</v>
      </c>
      <c r="Z32" s="259" t="s">
        <v>67</v>
      </c>
      <c r="AA32" s="255" t="s">
        <v>200</v>
      </c>
      <c r="AB32" s="265"/>
      <c r="AC32" s="265"/>
      <c r="AD32" s="258" t="s">
        <v>206</v>
      </c>
      <c r="AE32" s="265" t="s">
        <v>206</v>
      </c>
      <c r="AF32" s="255"/>
      <c r="AG32" s="255"/>
      <c r="AH32" s="255"/>
      <c r="AI32" s="264" t="s">
        <v>515</v>
      </c>
      <c r="AJ32" s="265" t="s">
        <v>516</v>
      </c>
      <c r="AK32" s="265"/>
      <c r="AL32" s="255"/>
      <c r="AM32" s="265"/>
      <c r="AN32" s="265"/>
      <c r="AO32" s="308"/>
    </row>
    <row r="33" spans="1:43" s="306" customFormat="1" ht="15" customHeight="1" x14ac:dyDescent="0.2">
      <c r="A33" s="255" t="s">
        <v>223</v>
      </c>
      <c r="B33" s="255" t="s">
        <v>224</v>
      </c>
      <c r="C33" s="255">
        <v>35362</v>
      </c>
      <c r="D33" s="304">
        <v>6</v>
      </c>
      <c r="E33" s="256" t="s">
        <v>79</v>
      </c>
      <c r="F33" s="255" t="s">
        <v>438</v>
      </c>
      <c r="G33" s="255" t="s">
        <v>439</v>
      </c>
      <c r="H33" s="305">
        <v>40066</v>
      </c>
      <c r="I33" s="255"/>
      <c r="J33" s="260"/>
      <c r="K33" s="255"/>
      <c r="L33" s="255"/>
      <c r="M33" s="255"/>
      <c r="N33" s="258"/>
      <c r="O33" s="255"/>
      <c r="P33" s="255"/>
      <c r="Q33" s="265"/>
      <c r="R33" s="255"/>
      <c r="S33" s="255"/>
      <c r="T33" s="255">
        <v>1</v>
      </c>
      <c r="U33" s="255">
        <v>1</v>
      </c>
      <c r="V33" s="260" t="s">
        <v>47</v>
      </c>
      <c r="W33" s="265" t="s">
        <v>4</v>
      </c>
      <c r="X33" s="259" t="s">
        <v>68</v>
      </c>
      <c r="Y33" s="259" t="s">
        <v>74</v>
      </c>
      <c r="Z33" s="259" t="s">
        <v>48</v>
      </c>
      <c r="AA33" s="255"/>
      <c r="AB33" s="265"/>
      <c r="AC33" s="265"/>
      <c r="AD33" s="258"/>
      <c r="AE33" s="265"/>
      <c r="AF33" s="255"/>
      <c r="AG33" s="255"/>
      <c r="AH33" s="255"/>
      <c r="AI33" s="264" t="s">
        <v>517</v>
      </c>
      <c r="AJ33" s="265"/>
      <c r="AK33" s="265"/>
      <c r="AL33" s="255"/>
      <c r="AM33" s="265"/>
      <c r="AN33" s="265"/>
    </row>
    <row r="34" spans="1:43" s="306" customFormat="1" ht="15" customHeight="1" x14ac:dyDescent="0.2">
      <c r="A34" s="255" t="s">
        <v>225</v>
      </c>
      <c r="B34" s="255" t="s">
        <v>226</v>
      </c>
      <c r="C34" s="255">
        <v>35373</v>
      </c>
      <c r="D34" s="256">
        <v>6</v>
      </c>
      <c r="E34" s="256" t="s">
        <v>79</v>
      </c>
      <c r="F34" s="255" t="s">
        <v>445</v>
      </c>
      <c r="G34" s="255" t="s">
        <v>439</v>
      </c>
      <c r="H34" s="305">
        <v>40260</v>
      </c>
      <c r="I34" s="255"/>
      <c r="J34" s="260"/>
      <c r="K34" s="255"/>
      <c r="L34" s="255"/>
      <c r="M34" s="255"/>
      <c r="N34" s="258"/>
      <c r="O34" s="255"/>
      <c r="P34" s="255"/>
      <c r="Q34" s="265"/>
      <c r="R34" s="255"/>
      <c r="S34" s="255"/>
      <c r="T34" s="255">
        <v>1</v>
      </c>
      <c r="U34" s="255">
        <v>1</v>
      </c>
      <c r="V34" s="260" t="s">
        <v>47</v>
      </c>
      <c r="W34" s="265" t="s">
        <v>4</v>
      </c>
      <c r="X34" s="259" t="s">
        <v>4</v>
      </c>
      <c r="Y34" s="259" t="s">
        <v>48</v>
      </c>
      <c r="Z34" s="259" t="s">
        <v>48</v>
      </c>
      <c r="AA34" s="255"/>
      <c r="AB34" s="265"/>
      <c r="AC34" s="265"/>
      <c r="AD34" s="258"/>
      <c r="AE34" s="265"/>
      <c r="AF34" s="255"/>
      <c r="AG34" s="255"/>
      <c r="AH34" s="255"/>
      <c r="AI34" s="265" t="s">
        <v>518</v>
      </c>
      <c r="AJ34" s="265"/>
      <c r="AK34" s="265"/>
      <c r="AL34" s="255"/>
      <c r="AM34" s="265"/>
      <c r="AN34" s="265"/>
    </row>
    <row r="35" spans="1:43" s="306" customFormat="1" ht="15" customHeight="1" x14ac:dyDescent="0.2">
      <c r="A35" s="255" t="s">
        <v>233</v>
      </c>
      <c r="B35" s="255" t="s">
        <v>234</v>
      </c>
      <c r="C35" s="255">
        <v>36782</v>
      </c>
      <c r="D35" s="256">
        <v>6</v>
      </c>
      <c r="E35" s="256" t="s">
        <v>79</v>
      </c>
      <c r="F35" s="255" t="s">
        <v>465</v>
      </c>
      <c r="G35" s="255" t="s">
        <v>466</v>
      </c>
      <c r="H35" s="305">
        <v>40350</v>
      </c>
      <c r="I35" s="255" t="s">
        <v>451</v>
      </c>
      <c r="J35" s="260" t="s">
        <v>206</v>
      </c>
      <c r="K35" s="255" t="s">
        <v>452</v>
      </c>
      <c r="L35" s="255" t="s">
        <v>452</v>
      </c>
      <c r="M35" s="255"/>
      <c r="N35" s="255"/>
      <c r="O35" s="255"/>
      <c r="P35" s="255"/>
      <c r="Q35" s="264"/>
      <c r="R35" s="258"/>
      <c r="S35" s="258"/>
      <c r="T35" s="258">
        <v>2</v>
      </c>
      <c r="U35" s="258">
        <v>2</v>
      </c>
      <c r="V35" s="259" t="s">
        <v>32</v>
      </c>
      <c r="W35" s="264" t="s">
        <v>188</v>
      </c>
      <c r="X35" s="259" t="s">
        <v>188</v>
      </c>
      <c r="Y35" s="259" t="s">
        <v>235</v>
      </c>
      <c r="Z35" s="259" t="s">
        <v>58</v>
      </c>
      <c r="AA35" s="258"/>
      <c r="AB35" s="264"/>
      <c r="AC35" s="264"/>
      <c r="AD35" s="258"/>
      <c r="AE35" s="264" t="s">
        <v>206</v>
      </c>
      <c r="AF35" s="255"/>
      <c r="AG35" s="258"/>
      <c r="AH35" s="258"/>
      <c r="AI35" s="264" t="s">
        <v>519</v>
      </c>
      <c r="AJ35" s="264"/>
      <c r="AK35" s="264"/>
      <c r="AL35" s="255"/>
      <c r="AM35" s="264"/>
      <c r="AN35" s="264"/>
      <c r="AO35" s="308"/>
      <c r="AP35" s="306" t="s">
        <v>444</v>
      </c>
    </row>
    <row r="36" spans="1:43" s="306" customFormat="1" ht="15" customHeight="1" x14ac:dyDescent="0.2">
      <c r="A36" s="255" t="s">
        <v>256</v>
      </c>
      <c r="B36" s="255" t="s">
        <v>257</v>
      </c>
      <c r="C36" s="255">
        <v>35546</v>
      </c>
      <c r="D36" s="256">
        <v>6</v>
      </c>
      <c r="E36" s="256" t="s">
        <v>79</v>
      </c>
      <c r="F36" s="255" t="s">
        <v>465</v>
      </c>
      <c r="G36" s="255" t="s">
        <v>466</v>
      </c>
      <c r="H36" s="305">
        <v>40423</v>
      </c>
      <c r="I36" s="255"/>
      <c r="J36" s="260"/>
      <c r="K36" s="255"/>
      <c r="L36" s="255"/>
      <c r="M36" s="255"/>
      <c r="N36" s="255"/>
      <c r="O36" s="255"/>
      <c r="P36" s="255"/>
      <c r="Q36" s="265"/>
      <c r="R36" s="255"/>
      <c r="S36" s="255"/>
      <c r="T36" s="255">
        <v>1</v>
      </c>
      <c r="U36" s="255">
        <v>2</v>
      </c>
      <c r="V36" s="260" t="s">
        <v>47</v>
      </c>
      <c r="W36" s="265" t="s">
        <v>4</v>
      </c>
      <c r="X36" s="260" t="s">
        <v>68</v>
      </c>
      <c r="Y36" s="259" t="s">
        <v>94</v>
      </c>
      <c r="Z36" s="259" t="s">
        <v>48</v>
      </c>
      <c r="AA36" s="255"/>
      <c r="AB36" s="265"/>
      <c r="AC36" s="265"/>
      <c r="AD36" s="258"/>
      <c r="AE36" s="265"/>
      <c r="AF36" s="255"/>
      <c r="AG36" s="255"/>
      <c r="AH36" s="255"/>
      <c r="AI36" s="265" t="s">
        <v>520</v>
      </c>
      <c r="AJ36" s="265"/>
      <c r="AK36" s="265"/>
      <c r="AL36" s="255"/>
      <c r="AM36" s="265"/>
      <c r="AN36" s="264"/>
    </row>
    <row r="37" spans="1:43" s="306" customFormat="1" ht="15" customHeight="1" x14ac:dyDescent="0.2">
      <c r="A37" s="255" t="s">
        <v>297</v>
      </c>
      <c r="B37" s="255" t="s">
        <v>298</v>
      </c>
      <c r="C37" s="255">
        <v>35377</v>
      </c>
      <c r="D37" s="304">
        <v>6</v>
      </c>
      <c r="E37" s="256" t="s">
        <v>72</v>
      </c>
      <c r="F37" s="255" t="s">
        <v>476</v>
      </c>
      <c r="G37" s="255" t="s">
        <v>466</v>
      </c>
      <c r="H37" s="305">
        <v>40095</v>
      </c>
      <c r="I37" s="255"/>
      <c r="J37" s="255"/>
      <c r="K37" s="255"/>
      <c r="L37" s="255"/>
      <c r="M37" s="255"/>
      <c r="N37" s="258"/>
      <c r="O37" s="255"/>
      <c r="P37" s="255"/>
      <c r="Q37" s="255"/>
      <c r="R37" s="255"/>
      <c r="S37" s="255"/>
      <c r="T37" s="255">
        <v>2</v>
      </c>
      <c r="U37" s="255">
        <v>3</v>
      </c>
      <c r="V37" s="260" t="s">
        <v>47</v>
      </c>
      <c r="W37" s="255" t="s">
        <v>4</v>
      </c>
      <c r="X37" s="255" t="s">
        <v>4</v>
      </c>
      <c r="Y37" s="259" t="s">
        <v>48</v>
      </c>
      <c r="Z37" s="259" t="s">
        <v>67</v>
      </c>
      <c r="AA37" s="255" t="s">
        <v>200</v>
      </c>
      <c r="AB37" s="255"/>
      <c r="AC37" s="255"/>
      <c r="AD37" s="258"/>
      <c r="AE37" s="255"/>
      <c r="AF37" s="255"/>
      <c r="AG37" s="255"/>
      <c r="AH37" s="255"/>
      <c r="AI37" s="255" t="s">
        <v>521</v>
      </c>
      <c r="AJ37" s="255" t="s">
        <v>522</v>
      </c>
      <c r="AK37" s="255"/>
      <c r="AL37" s="255"/>
      <c r="AM37" s="255"/>
      <c r="AN37" s="265"/>
      <c r="AP37" s="306" t="s">
        <v>444</v>
      </c>
    </row>
    <row r="38" spans="1:43" s="306" customFormat="1" ht="15" customHeight="1" x14ac:dyDescent="0.2">
      <c r="A38" s="255" t="s">
        <v>299</v>
      </c>
      <c r="B38" s="255" t="s">
        <v>300</v>
      </c>
      <c r="C38" s="255">
        <v>35826</v>
      </c>
      <c r="D38" s="304">
        <v>6</v>
      </c>
      <c r="E38" s="256" t="s">
        <v>72</v>
      </c>
      <c r="F38" s="255" t="s">
        <v>450</v>
      </c>
      <c r="G38" s="255" t="s">
        <v>439</v>
      </c>
      <c r="H38" s="305">
        <v>40364</v>
      </c>
      <c r="I38" s="255"/>
      <c r="J38" s="255"/>
      <c r="K38" s="255"/>
      <c r="L38" s="255"/>
      <c r="M38" s="255"/>
      <c r="N38" s="258"/>
      <c r="O38" s="255"/>
      <c r="P38" s="255"/>
      <c r="Q38" s="255"/>
      <c r="R38" s="255"/>
      <c r="S38" s="255"/>
      <c r="T38" s="255">
        <v>2</v>
      </c>
      <c r="U38" s="255">
        <v>2</v>
      </c>
      <c r="V38" s="260" t="s">
        <v>47</v>
      </c>
      <c r="W38" s="255" t="s">
        <v>60</v>
      </c>
      <c r="X38" s="258" t="s">
        <v>4</v>
      </c>
      <c r="Y38" s="259" t="s">
        <v>74</v>
      </c>
      <c r="Z38" s="259" t="s">
        <v>48</v>
      </c>
      <c r="AA38" s="255"/>
      <c r="AB38" s="255"/>
      <c r="AC38" s="255"/>
      <c r="AD38" s="258"/>
      <c r="AE38" s="255"/>
      <c r="AF38" s="255"/>
      <c r="AG38" s="255"/>
      <c r="AH38" s="255"/>
      <c r="AI38" s="306" t="s">
        <v>523</v>
      </c>
      <c r="AJ38" s="255" t="s">
        <v>524</v>
      </c>
      <c r="AK38" s="255"/>
      <c r="AL38" s="255"/>
      <c r="AM38" s="306" t="s">
        <v>525</v>
      </c>
      <c r="AN38" s="265"/>
      <c r="AO38" s="308"/>
    </row>
    <row r="39" spans="1:43" s="306" customFormat="1" ht="15" customHeight="1" x14ac:dyDescent="0.2">
      <c r="A39" s="255" t="s">
        <v>301</v>
      </c>
      <c r="B39" s="255" t="s">
        <v>302</v>
      </c>
      <c r="C39" s="255">
        <v>38189</v>
      </c>
      <c r="D39" s="256">
        <v>6</v>
      </c>
      <c r="E39" s="256" t="s">
        <v>79</v>
      </c>
      <c r="F39" s="255" t="s">
        <v>445</v>
      </c>
      <c r="G39" s="255" t="s">
        <v>439</v>
      </c>
      <c r="H39" s="305">
        <v>40230</v>
      </c>
      <c r="I39" s="255" t="s">
        <v>451</v>
      </c>
      <c r="J39" s="255" t="s">
        <v>206</v>
      </c>
      <c r="K39" s="255"/>
      <c r="L39" s="255"/>
      <c r="M39" s="255"/>
      <c r="N39" s="258" t="s">
        <v>452</v>
      </c>
      <c r="O39" s="255" t="s">
        <v>452</v>
      </c>
      <c r="P39" s="258"/>
      <c r="Q39" s="258"/>
      <c r="R39" s="255"/>
      <c r="S39" s="255"/>
      <c r="T39" s="255">
        <v>2</v>
      </c>
      <c r="U39" s="255">
        <v>2</v>
      </c>
      <c r="V39" s="259" t="s">
        <v>32</v>
      </c>
      <c r="W39" s="258" t="s">
        <v>4</v>
      </c>
      <c r="X39" s="258" t="s">
        <v>68</v>
      </c>
      <c r="Y39" s="259" t="s">
        <v>48</v>
      </c>
      <c r="Z39" s="259" t="s">
        <v>48</v>
      </c>
      <c r="AA39" s="255"/>
      <c r="AB39" s="258"/>
      <c r="AC39" s="258"/>
      <c r="AD39" s="258"/>
      <c r="AE39" s="258"/>
      <c r="AF39" s="255"/>
      <c r="AG39" s="255"/>
      <c r="AH39" s="255"/>
      <c r="AI39" s="258" t="s">
        <v>526</v>
      </c>
      <c r="AJ39" s="258" t="s">
        <v>527</v>
      </c>
      <c r="AK39" s="258" t="s">
        <v>206</v>
      </c>
      <c r="AL39" s="255"/>
      <c r="AM39" s="258" t="s">
        <v>528</v>
      </c>
      <c r="AN39" s="265"/>
    </row>
    <row r="40" spans="1:43" s="306" customFormat="1" ht="15" customHeight="1" x14ac:dyDescent="0.2">
      <c r="A40" s="255" t="s">
        <v>309</v>
      </c>
      <c r="B40" s="255" t="s">
        <v>228</v>
      </c>
      <c r="C40" s="255">
        <v>35438</v>
      </c>
      <c r="D40" s="256">
        <v>6</v>
      </c>
      <c r="E40" s="256" t="s">
        <v>72</v>
      </c>
      <c r="F40" s="255" t="s">
        <v>457</v>
      </c>
      <c r="G40" s="255" t="s">
        <v>439</v>
      </c>
      <c r="H40" s="305">
        <v>40248</v>
      </c>
      <c r="I40" s="255"/>
      <c r="J40" s="255"/>
      <c r="K40" s="255"/>
      <c r="L40" s="255"/>
      <c r="M40" s="255"/>
      <c r="N40" s="255"/>
      <c r="O40" s="255"/>
      <c r="P40" s="255"/>
      <c r="Q40" s="255"/>
      <c r="R40" s="255"/>
      <c r="S40" s="255"/>
      <c r="T40" s="255">
        <v>1</v>
      </c>
      <c r="U40" s="255">
        <v>1</v>
      </c>
      <c r="V40" s="260" t="s">
        <v>47</v>
      </c>
      <c r="W40" s="255"/>
      <c r="X40" s="258" t="s">
        <v>4</v>
      </c>
      <c r="Y40" s="259" t="s">
        <v>92</v>
      </c>
      <c r="Z40" s="259" t="s">
        <v>92</v>
      </c>
      <c r="AA40" s="255"/>
      <c r="AB40" s="255"/>
      <c r="AC40" s="255"/>
      <c r="AD40" s="258"/>
      <c r="AE40" s="255"/>
      <c r="AF40" s="255"/>
      <c r="AG40" s="255"/>
      <c r="AH40" s="255"/>
      <c r="AI40" s="255" t="s">
        <v>529</v>
      </c>
      <c r="AJ40" s="255" t="s">
        <v>530</v>
      </c>
      <c r="AK40" s="255"/>
      <c r="AL40" s="255"/>
      <c r="AM40" s="255" t="s">
        <v>531</v>
      </c>
      <c r="AN40" s="265"/>
    </row>
    <row r="41" spans="1:43" s="306" customFormat="1" ht="15" customHeight="1" x14ac:dyDescent="0.2">
      <c r="A41" s="255" t="s">
        <v>309</v>
      </c>
      <c r="B41" s="255" t="s">
        <v>198</v>
      </c>
      <c r="C41" s="255">
        <v>35440</v>
      </c>
      <c r="D41" s="256">
        <v>6</v>
      </c>
      <c r="E41" s="256" t="s">
        <v>72</v>
      </c>
      <c r="F41" s="255" t="s">
        <v>457</v>
      </c>
      <c r="G41" s="255" t="s">
        <v>439</v>
      </c>
      <c r="H41" s="305">
        <v>40248</v>
      </c>
      <c r="I41" s="255"/>
      <c r="J41" s="255"/>
      <c r="K41" s="255"/>
      <c r="L41" s="255"/>
      <c r="M41" s="255"/>
      <c r="N41" s="255"/>
      <c r="O41" s="255"/>
      <c r="P41" s="255"/>
      <c r="Q41" s="255"/>
      <c r="R41" s="255"/>
      <c r="S41" s="255"/>
      <c r="T41" s="255">
        <v>1</v>
      </c>
      <c r="U41" s="255">
        <v>2</v>
      </c>
      <c r="V41" s="260" t="s">
        <v>32</v>
      </c>
      <c r="W41" s="255"/>
      <c r="X41" s="258"/>
      <c r="Y41" s="259" t="s">
        <v>92</v>
      </c>
      <c r="Z41" s="259" t="s">
        <v>92</v>
      </c>
      <c r="AA41" s="255"/>
      <c r="AB41" s="255"/>
      <c r="AC41" s="255"/>
      <c r="AD41" s="258"/>
      <c r="AE41" s="255"/>
      <c r="AF41" s="255"/>
      <c r="AG41" s="255"/>
      <c r="AH41" s="255"/>
      <c r="AI41" s="267" t="s">
        <v>532</v>
      </c>
      <c r="AJ41" s="255"/>
      <c r="AK41" s="255"/>
      <c r="AL41" s="255"/>
      <c r="AM41" s="255" t="s">
        <v>533</v>
      </c>
      <c r="AN41" s="265"/>
    </row>
    <row r="42" spans="1:43" s="306" customFormat="1" x14ac:dyDescent="0.2">
      <c r="A42" s="255" t="s">
        <v>311</v>
      </c>
      <c r="B42" s="255" t="s">
        <v>270</v>
      </c>
      <c r="C42" s="255">
        <v>39134</v>
      </c>
      <c r="D42" s="304">
        <v>6</v>
      </c>
      <c r="E42" s="256" t="s">
        <v>79</v>
      </c>
      <c r="F42" s="255" t="s">
        <v>457</v>
      </c>
      <c r="G42" s="255" t="s">
        <v>439</v>
      </c>
      <c r="H42" s="305">
        <v>40108</v>
      </c>
      <c r="I42" s="255"/>
      <c r="J42" s="255"/>
      <c r="K42" s="255"/>
      <c r="L42" s="255"/>
      <c r="M42" s="255"/>
      <c r="N42" s="255"/>
      <c r="O42" s="255"/>
      <c r="P42" s="255"/>
      <c r="Q42" s="255"/>
      <c r="R42" s="255"/>
      <c r="S42" s="255"/>
      <c r="T42" s="255">
        <v>1</v>
      </c>
      <c r="U42" s="255">
        <v>1</v>
      </c>
      <c r="V42" s="260" t="s">
        <v>66</v>
      </c>
      <c r="W42" s="255" t="s">
        <v>68</v>
      </c>
      <c r="X42" s="258" t="s">
        <v>68</v>
      </c>
      <c r="Y42" s="259" t="s">
        <v>117</v>
      </c>
      <c r="Z42" s="259" t="s">
        <v>74</v>
      </c>
      <c r="AA42" s="255"/>
      <c r="AB42" s="255"/>
      <c r="AC42" s="255"/>
      <c r="AD42" s="258"/>
      <c r="AE42" s="255"/>
      <c r="AF42" s="255"/>
      <c r="AG42" s="255"/>
      <c r="AH42" s="255"/>
      <c r="AI42" s="255" t="s">
        <v>534</v>
      </c>
      <c r="AJ42" s="255"/>
      <c r="AK42" s="255"/>
      <c r="AL42" s="255" t="s">
        <v>206</v>
      </c>
      <c r="AM42" s="255" t="s">
        <v>535</v>
      </c>
      <c r="AN42" s="265"/>
      <c r="AP42" s="306" t="s">
        <v>444</v>
      </c>
      <c r="AQ42" s="307"/>
    </row>
    <row r="43" spans="1:43" s="306" customFormat="1" ht="15" customHeight="1" x14ac:dyDescent="0.2">
      <c r="A43" s="255" t="s">
        <v>326</v>
      </c>
      <c r="B43" s="255" t="s">
        <v>98</v>
      </c>
      <c r="C43" s="255">
        <v>37701</v>
      </c>
      <c r="D43" s="304">
        <v>6</v>
      </c>
      <c r="E43" s="256" t="s">
        <v>79</v>
      </c>
      <c r="F43" s="255" t="s">
        <v>476</v>
      </c>
      <c r="G43" s="255" t="s">
        <v>466</v>
      </c>
      <c r="H43" s="305">
        <v>40291</v>
      </c>
      <c r="I43" s="255" t="s">
        <v>451</v>
      </c>
      <c r="J43" s="255" t="s">
        <v>206</v>
      </c>
      <c r="K43" s="255" t="s">
        <v>452</v>
      </c>
      <c r="L43" s="255" t="s">
        <v>452</v>
      </c>
      <c r="M43" s="255" t="s">
        <v>452</v>
      </c>
      <c r="N43" s="255" t="s">
        <v>452</v>
      </c>
      <c r="O43" s="255" t="s">
        <v>452</v>
      </c>
      <c r="P43" s="255"/>
      <c r="Q43" s="255"/>
      <c r="R43" s="255"/>
      <c r="S43" s="255"/>
      <c r="T43" s="255">
        <v>3</v>
      </c>
      <c r="U43" s="255">
        <v>1</v>
      </c>
      <c r="V43" s="260" t="s">
        <v>230</v>
      </c>
      <c r="W43" s="255" t="s">
        <v>188</v>
      </c>
      <c r="X43" s="258" t="s">
        <v>188</v>
      </c>
      <c r="Y43" s="259" t="s">
        <v>177</v>
      </c>
      <c r="Z43" s="259" t="s">
        <v>327</v>
      </c>
      <c r="AA43" s="255"/>
      <c r="AB43" s="255"/>
      <c r="AC43" s="255"/>
      <c r="AD43" s="258"/>
      <c r="AE43" s="255"/>
      <c r="AF43" s="255"/>
      <c r="AG43" s="255"/>
      <c r="AH43" s="255"/>
      <c r="AI43" s="267" t="s">
        <v>536</v>
      </c>
      <c r="AJ43" s="255"/>
      <c r="AK43" s="255"/>
      <c r="AL43" s="255"/>
      <c r="AM43" s="255"/>
      <c r="AN43" s="265"/>
      <c r="AP43" s="306" t="s">
        <v>444</v>
      </c>
    </row>
    <row r="44" spans="1:43" s="306" customFormat="1" ht="15" customHeight="1" x14ac:dyDescent="0.2">
      <c r="A44" s="255" t="s">
        <v>334</v>
      </c>
      <c r="B44" s="255" t="s">
        <v>335</v>
      </c>
      <c r="C44" s="255">
        <v>35710</v>
      </c>
      <c r="D44" s="256">
        <v>6</v>
      </c>
      <c r="E44" s="256" t="s">
        <v>72</v>
      </c>
      <c r="F44" s="255" t="s">
        <v>445</v>
      </c>
      <c r="G44" s="255" t="s">
        <v>439</v>
      </c>
      <c r="H44" s="305">
        <v>40307</v>
      </c>
      <c r="I44" s="255"/>
      <c r="J44" s="255"/>
      <c r="K44" s="255"/>
      <c r="L44" s="255"/>
      <c r="M44" s="255"/>
      <c r="N44" s="255"/>
      <c r="O44" s="255"/>
      <c r="P44" s="255"/>
      <c r="Q44" s="255"/>
      <c r="R44" s="255"/>
      <c r="S44" s="255"/>
      <c r="T44" s="255">
        <v>1</v>
      </c>
      <c r="U44" s="255">
        <v>2</v>
      </c>
      <c r="V44" s="260" t="s">
        <v>47</v>
      </c>
      <c r="W44" s="255" t="s">
        <v>4</v>
      </c>
      <c r="X44" s="258" t="s">
        <v>4</v>
      </c>
      <c r="Y44" s="259" t="s">
        <v>94</v>
      </c>
      <c r="Z44" s="259" t="s">
        <v>94</v>
      </c>
      <c r="AA44" s="255"/>
      <c r="AB44" s="255"/>
      <c r="AC44" s="255"/>
      <c r="AD44" s="258"/>
      <c r="AE44" s="255"/>
      <c r="AF44" s="255"/>
      <c r="AG44" s="255"/>
      <c r="AH44" s="255"/>
      <c r="AI44" s="255" t="s">
        <v>537</v>
      </c>
      <c r="AJ44" s="255"/>
      <c r="AK44" s="255"/>
      <c r="AL44" s="255"/>
      <c r="AM44" s="255"/>
      <c r="AN44" s="268"/>
      <c r="AP44" s="306" t="s">
        <v>444</v>
      </c>
    </row>
    <row r="45" spans="1:43" s="306" customFormat="1" ht="15" customHeight="1" x14ac:dyDescent="0.2">
      <c r="A45" s="255" t="s">
        <v>336</v>
      </c>
      <c r="B45" s="255" t="s">
        <v>337</v>
      </c>
      <c r="C45" s="255">
        <v>39218</v>
      </c>
      <c r="D45" s="256">
        <v>6</v>
      </c>
      <c r="E45" s="256" t="s">
        <v>79</v>
      </c>
      <c r="F45" s="255" t="s">
        <v>445</v>
      </c>
      <c r="G45" s="255" t="s">
        <v>439</v>
      </c>
      <c r="H45" s="305">
        <v>40310</v>
      </c>
      <c r="I45" s="255"/>
      <c r="J45" s="255"/>
      <c r="K45" s="255"/>
      <c r="L45" s="255"/>
      <c r="M45" s="255"/>
      <c r="N45" s="255"/>
      <c r="O45" s="255"/>
      <c r="P45" s="255"/>
      <c r="Q45" s="255"/>
      <c r="R45" s="255"/>
      <c r="S45" s="255"/>
      <c r="T45" s="255">
        <v>2</v>
      </c>
      <c r="U45" s="255">
        <v>2</v>
      </c>
      <c r="V45" s="260" t="s">
        <v>32</v>
      </c>
      <c r="W45" s="255" t="s">
        <v>4</v>
      </c>
      <c r="X45" s="258" t="s">
        <v>4</v>
      </c>
      <c r="Y45" s="259" t="s">
        <v>94</v>
      </c>
      <c r="Z45" s="259" t="s">
        <v>67</v>
      </c>
      <c r="AA45" s="255"/>
      <c r="AB45" s="255"/>
      <c r="AC45" s="255"/>
      <c r="AD45" s="258"/>
      <c r="AE45" s="255"/>
      <c r="AF45" s="255"/>
      <c r="AG45" s="255"/>
      <c r="AH45" s="255"/>
      <c r="AI45" s="255" t="s">
        <v>538</v>
      </c>
      <c r="AJ45" s="255"/>
      <c r="AK45" s="255"/>
      <c r="AL45" s="255"/>
      <c r="AM45" s="255"/>
      <c r="AN45" s="265"/>
      <c r="AP45" s="306" t="s">
        <v>444</v>
      </c>
      <c r="AQ45" s="307"/>
    </row>
    <row r="46" spans="1:43" s="306" customFormat="1" ht="15" customHeight="1" x14ac:dyDescent="0.2">
      <c r="A46" s="255" t="s">
        <v>339</v>
      </c>
      <c r="B46" s="255" t="s">
        <v>340</v>
      </c>
      <c r="C46" s="255">
        <v>35549</v>
      </c>
      <c r="D46" s="256">
        <v>6</v>
      </c>
      <c r="E46" s="256" t="s">
        <v>79</v>
      </c>
      <c r="F46" s="255" t="s">
        <v>465</v>
      </c>
      <c r="G46" s="255" t="s">
        <v>466</v>
      </c>
      <c r="H46" s="305">
        <v>40346</v>
      </c>
      <c r="I46" s="255"/>
      <c r="J46" s="255"/>
      <c r="K46" s="255"/>
      <c r="L46" s="255"/>
      <c r="M46" s="255"/>
      <c r="N46" s="255"/>
      <c r="O46" s="255"/>
      <c r="P46" s="255"/>
      <c r="Q46" s="255"/>
      <c r="R46" s="255"/>
      <c r="S46" s="255"/>
      <c r="T46" s="255">
        <v>1</v>
      </c>
      <c r="U46" s="255">
        <v>1</v>
      </c>
      <c r="V46" s="260" t="s">
        <v>47</v>
      </c>
      <c r="W46" s="255" t="s">
        <v>4</v>
      </c>
      <c r="X46" s="255" t="s">
        <v>4</v>
      </c>
      <c r="Y46" s="259" t="s">
        <v>74</v>
      </c>
      <c r="Z46" s="259" t="s">
        <v>94</v>
      </c>
      <c r="AA46" s="255"/>
      <c r="AB46" s="255"/>
      <c r="AC46" s="255"/>
      <c r="AD46" s="258"/>
      <c r="AE46" s="255"/>
      <c r="AF46" s="255"/>
      <c r="AG46" s="255"/>
      <c r="AH46" s="255"/>
      <c r="AI46" s="255" t="s">
        <v>539</v>
      </c>
      <c r="AJ46" s="255" t="s">
        <v>540</v>
      </c>
      <c r="AK46" s="255" t="s">
        <v>206</v>
      </c>
      <c r="AL46" s="255"/>
      <c r="AM46" s="255"/>
      <c r="AN46" s="265"/>
      <c r="AP46" s="306" t="s">
        <v>444</v>
      </c>
    </row>
    <row r="47" spans="1:43" s="306" customFormat="1" x14ac:dyDescent="0.2">
      <c r="A47" s="255" t="s">
        <v>341</v>
      </c>
      <c r="B47" s="255" t="s">
        <v>342</v>
      </c>
      <c r="C47" s="255">
        <v>35711</v>
      </c>
      <c r="D47" s="256">
        <v>6</v>
      </c>
      <c r="E47" s="256" t="s">
        <v>79</v>
      </c>
      <c r="F47" s="255" t="s">
        <v>484</v>
      </c>
      <c r="G47" s="255" t="s">
        <v>466</v>
      </c>
      <c r="H47" s="305">
        <v>40392</v>
      </c>
      <c r="I47" s="255"/>
      <c r="J47" s="255"/>
      <c r="K47" s="255"/>
      <c r="L47" s="255"/>
      <c r="M47" s="255"/>
      <c r="N47" s="255"/>
      <c r="O47" s="255"/>
      <c r="P47" s="258"/>
      <c r="Q47" s="258"/>
      <c r="R47" s="255"/>
      <c r="S47" s="255"/>
      <c r="T47" s="258">
        <v>1</v>
      </c>
      <c r="U47" s="258">
        <v>1</v>
      </c>
      <c r="V47" s="259" t="s">
        <v>47</v>
      </c>
      <c r="W47" s="258" t="s">
        <v>4</v>
      </c>
      <c r="X47" s="258" t="s">
        <v>68</v>
      </c>
      <c r="Y47" s="259" t="s">
        <v>74</v>
      </c>
      <c r="Z47" s="259" t="s">
        <v>94</v>
      </c>
      <c r="AA47" s="258"/>
      <c r="AB47" s="258"/>
      <c r="AC47" s="258"/>
      <c r="AD47" s="258"/>
      <c r="AE47" s="258"/>
      <c r="AF47" s="255"/>
      <c r="AG47" s="258"/>
      <c r="AH47" s="258"/>
      <c r="AI47" s="258" t="s">
        <v>541</v>
      </c>
      <c r="AJ47" s="258"/>
      <c r="AK47" s="258"/>
      <c r="AL47" s="255" t="s">
        <v>206</v>
      </c>
      <c r="AM47" s="258"/>
      <c r="AN47" s="265"/>
      <c r="AP47" s="306" t="s">
        <v>444</v>
      </c>
      <c r="AQ47" s="307"/>
    </row>
    <row r="48" spans="1:43" s="306" customFormat="1" x14ac:dyDescent="0.2">
      <c r="A48" s="255" t="s">
        <v>343</v>
      </c>
      <c r="B48" s="255" t="s">
        <v>152</v>
      </c>
      <c r="C48" s="255">
        <v>35411</v>
      </c>
      <c r="D48" s="304">
        <v>6</v>
      </c>
      <c r="E48" s="256" t="s">
        <v>79</v>
      </c>
      <c r="F48" s="255" t="s">
        <v>476</v>
      </c>
      <c r="G48" s="255" t="s">
        <v>466</v>
      </c>
      <c r="H48" s="305">
        <v>40128</v>
      </c>
      <c r="I48" s="255"/>
      <c r="J48" s="255"/>
      <c r="K48" s="255"/>
      <c r="L48" s="255"/>
      <c r="M48" s="255"/>
      <c r="N48" s="255"/>
      <c r="O48" s="255"/>
      <c r="P48" s="258"/>
      <c r="Q48" s="258"/>
      <c r="R48" s="255"/>
      <c r="S48" s="255"/>
      <c r="T48" s="258">
        <v>3</v>
      </c>
      <c r="U48" s="255">
        <v>1</v>
      </c>
      <c r="V48" s="260" t="s">
        <v>32</v>
      </c>
      <c r="W48" s="258" t="s">
        <v>4</v>
      </c>
      <c r="X48" s="258" t="s">
        <v>60</v>
      </c>
      <c r="Y48" s="259" t="s">
        <v>48</v>
      </c>
      <c r="Z48" s="259" t="s">
        <v>59</v>
      </c>
      <c r="AA48" s="255"/>
      <c r="AB48" s="258"/>
      <c r="AC48" s="258"/>
      <c r="AD48" s="258"/>
      <c r="AE48" s="258" t="s">
        <v>206</v>
      </c>
      <c r="AF48" s="255"/>
      <c r="AG48" s="255"/>
      <c r="AH48" s="255"/>
      <c r="AI48" s="258" t="s">
        <v>542</v>
      </c>
      <c r="AJ48" s="258"/>
      <c r="AK48" s="258"/>
      <c r="AL48" s="255"/>
      <c r="AM48" s="321"/>
      <c r="AO48" s="308"/>
    </row>
    <row r="49" spans="1:41" s="306" customFormat="1" x14ac:dyDescent="0.2">
      <c r="A49" s="255" t="s">
        <v>344</v>
      </c>
      <c r="B49" s="255" t="s">
        <v>246</v>
      </c>
      <c r="C49" s="255">
        <v>35412</v>
      </c>
      <c r="D49" s="304">
        <v>6</v>
      </c>
      <c r="E49" s="256" t="s">
        <v>72</v>
      </c>
      <c r="F49" s="255" t="s">
        <v>465</v>
      </c>
      <c r="G49" s="255" t="s">
        <v>466</v>
      </c>
      <c r="H49" s="305">
        <v>40069</v>
      </c>
      <c r="I49" s="255" t="s">
        <v>468</v>
      </c>
      <c r="J49" s="255"/>
      <c r="K49" s="255"/>
      <c r="L49" s="255"/>
      <c r="M49" s="255"/>
      <c r="N49" s="255"/>
      <c r="O49" s="255"/>
      <c r="P49" s="255" t="s">
        <v>452</v>
      </c>
      <c r="Q49" s="255" t="s">
        <v>543</v>
      </c>
      <c r="R49" s="255"/>
      <c r="S49" s="255"/>
      <c r="T49" s="255">
        <v>2</v>
      </c>
      <c r="U49" s="255">
        <v>1</v>
      </c>
      <c r="V49" s="260" t="s">
        <v>47</v>
      </c>
      <c r="W49" s="255" t="s">
        <v>4</v>
      </c>
      <c r="X49" s="255" t="s">
        <v>4</v>
      </c>
      <c r="Y49" s="259" t="s">
        <v>48</v>
      </c>
      <c r="Z49" s="259" t="s">
        <v>94</v>
      </c>
      <c r="AA49" s="255"/>
      <c r="AB49" s="255"/>
      <c r="AC49" s="255"/>
      <c r="AD49" s="258"/>
      <c r="AE49" s="255"/>
      <c r="AF49" s="255"/>
      <c r="AG49" s="255"/>
      <c r="AH49" s="255"/>
      <c r="AI49" s="255" t="s">
        <v>544</v>
      </c>
      <c r="AJ49" s="255" t="s">
        <v>545</v>
      </c>
      <c r="AK49" s="255"/>
      <c r="AL49" s="255"/>
      <c r="AM49" s="255"/>
    </row>
    <row r="50" spans="1:41" s="306" customFormat="1" x14ac:dyDescent="0.2">
      <c r="A50" s="255" t="s">
        <v>546</v>
      </c>
      <c r="B50" s="255" t="s">
        <v>547</v>
      </c>
      <c r="C50" s="255">
        <v>35348</v>
      </c>
      <c r="D50" s="256">
        <v>6</v>
      </c>
      <c r="E50" s="256" t="s">
        <v>79</v>
      </c>
      <c r="F50" s="255" t="s">
        <v>465</v>
      </c>
      <c r="G50" s="255" t="s">
        <v>466</v>
      </c>
      <c r="H50" s="305">
        <v>40217</v>
      </c>
      <c r="I50" s="255"/>
      <c r="J50" s="255"/>
      <c r="K50" s="255"/>
      <c r="L50" s="255"/>
      <c r="M50" s="255"/>
      <c r="N50" s="255"/>
      <c r="O50" s="255"/>
      <c r="P50" s="255"/>
      <c r="Q50" s="255"/>
      <c r="R50" s="255"/>
      <c r="S50" s="255"/>
      <c r="T50" s="255">
        <v>1</v>
      </c>
      <c r="U50" s="255">
        <v>1</v>
      </c>
      <c r="V50" s="260" t="s">
        <v>47</v>
      </c>
      <c r="W50" s="255" t="s">
        <v>4</v>
      </c>
      <c r="X50" s="255" t="s">
        <v>4</v>
      </c>
      <c r="Y50" s="259" t="s">
        <v>94</v>
      </c>
      <c r="Z50" s="259" t="s">
        <v>94</v>
      </c>
      <c r="AA50" s="255"/>
      <c r="AB50" s="267"/>
      <c r="AC50" s="255"/>
      <c r="AD50" s="258"/>
      <c r="AE50" s="255"/>
      <c r="AF50" s="255"/>
      <c r="AG50" s="255"/>
      <c r="AH50" s="255"/>
      <c r="AI50" s="255" t="s">
        <v>548</v>
      </c>
      <c r="AJ50" s="255" t="s">
        <v>549</v>
      </c>
      <c r="AK50" s="255"/>
      <c r="AL50" s="255"/>
      <c r="AM50" s="255"/>
      <c r="AO50" s="308"/>
    </row>
    <row r="51" spans="1:41" s="306" customFormat="1" x14ac:dyDescent="0.2">
      <c r="A51" s="255" t="s">
        <v>351</v>
      </c>
      <c r="B51" s="255" t="s">
        <v>352</v>
      </c>
      <c r="C51" s="255">
        <v>37991</v>
      </c>
      <c r="D51" s="256">
        <v>6</v>
      </c>
      <c r="E51" s="256" t="s">
        <v>72</v>
      </c>
      <c r="F51" s="255" t="s">
        <v>450</v>
      </c>
      <c r="G51" s="255" t="s">
        <v>439</v>
      </c>
      <c r="H51" s="305">
        <v>40190</v>
      </c>
      <c r="I51" s="255"/>
      <c r="J51" s="255"/>
      <c r="K51" s="255"/>
      <c r="L51" s="255"/>
      <c r="M51" s="255"/>
      <c r="N51" s="255"/>
      <c r="O51" s="255"/>
      <c r="P51" s="255"/>
      <c r="Q51" s="255"/>
      <c r="R51" s="255"/>
      <c r="S51" s="255"/>
      <c r="T51" s="255">
        <v>2</v>
      </c>
      <c r="U51" s="255">
        <v>1</v>
      </c>
      <c r="V51" s="260" t="s">
        <v>47</v>
      </c>
      <c r="W51" s="255" t="s">
        <v>60</v>
      </c>
      <c r="X51" s="258" t="s">
        <v>4</v>
      </c>
      <c r="Y51" s="259" t="s">
        <v>67</v>
      </c>
      <c r="Z51" s="259" t="s">
        <v>67</v>
      </c>
      <c r="AA51" s="255"/>
      <c r="AB51" s="267"/>
      <c r="AC51" s="255"/>
      <c r="AD51" s="258"/>
      <c r="AE51" s="255"/>
      <c r="AF51" s="255"/>
      <c r="AG51" s="255"/>
      <c r="AH51" s="255"/>
      <c r="AI51" s="255" t="s">
        <v>550</v>
      </c>
      <c r="AJ51" s="255"/>
      <c r="AK51" s="255" t="s">
        <v>206</v>
      </c>
      <c r="AL51" s="255"/>
      <c r="AM51" s="255"/>
    </row>
    <row r="52" spans="1:41" s="306" customFormat="1" x14ac:dyDescent="0.2">
      <c r="A52" s="255" t="s">
        <v>355</v>
      </c>
      <c r="B52" s="255" t="s">
        <v>356</v>
      </c>
      <c r="C52" s="255">
        <v>35533</v>
      </c>
      <c r="D52" s="256">
        <v>6</v>
      </c>
      <c r="E52" s="256" t="s">
        <v>72</v>
      </c>
      <c r="F52" s="255" t="s">
        <v>438</v>
      </c>
      <c r="G52" s="255" t="s">
        <v>439</v>
      </c>
      <c r="H52" s="305">
        <v>40137</v>
      </c>
      <c r="I52" s="255"/>
      <c r="J52" s="255"/>
      <c r="K52" s="255"/>
      <c r="L52" s="255"/>
      <c r="M52" s="255"/>
      <c r="N52" s="255"/>
      <c r="O52" s="255"/>
      <c r="P52" s="255"/>
      <c r="Q52" s="255"/>
      <c r="R52" s="255"/>
      <c r="S52" s="255"/>
      <c r="T52" s="255">
        <v>3</v>
      </c>
      <c r="U52" s="255">
        <v>3</v>
      </c>
      <c r="V52" s="260" t="s">
        <v>32</v>
      </c>
      <c r="W52" s="255" t="s">
        <v>60</v>
      </c>
      <c r="X52" s="258" t="s">
        <v>60</v>
      </c>
      <c r="Y52" s="259" t="s">
        <v>59</v>
      </c>
      <c r="Z52" s="259" t="s">
        <v>67</v>
      </c>
      <c r="AA52" s="255"/>
      <c r="AB52" s="255"/>
      <c r="AC52" s="255" t="s">
        <v>452</v>
      </c>
      <c r="AD52" s="258"/>
      <c r="AE52" s="255"/>
      <c r="AF52" s="255"/>
      <c r="AG52" s="255"/>
      <c r="AH52" s="255"/>
      <c r="AI52" s="255" t="s">
        <v>511</v>
      </c>
      <c r="AJ52" s="255" t="s">
        <v>551</v>
      </c>
      <c r="AK52" s="255"/>
      <c r="AL52" s="255"/>
      <c r="AM52" s="255" t="s">
        <v>552</v>
      </c>
    </row>
    <row r="53" spans="1:41" s="306" customFormat="1" x14ac:dyDescent="0.2">
      <c r="A53" s="255" t="s">
        <v>368</v>
      </c>
      <c r="B53" s="255" t="s">
        <v>352</v>
      </c>
      <c r="C53" s="255">
        <v>36200</v>
      </c>
      <c r="D53" s="256">
        <v>6</v>
      </c>
      <c r="E53" s="256" t="s">
        <v>72</v>
      </c>
      <c r="F53" s="255" t="s">
        <v>457</v>
      </c>
      <c r="G53" s="255" t="s">
        <v>439</v>
      </c>
      <c r="H53" s="305">
        <v>40125</v>
      </c>
      <c r="I53" s="255" t="s">
        <v>510</v>
      </c>
      <c r="J53" s="255"/>
      <c r="K53" s="255"/>
      <c r="L53" s="255"/>
      <c r="M53" s="255"/>
      <c r="N53" s="255"/>
      <c r="O53" s="255"/>
      <c r="P53" s="255"/>
      <c r="Q53" s="255"/>
      <c r="R53" s="255" t="s">
        <v>206</v>
      </c>
      <c r="S53" s="255"/>
      <c r="T53" s="255">
        <v>1</v>
      </c>
      <c r="U53" s="255">
        <v>3</v>
      </c>
      <c r="V53" s="255" t="s">
        <v>47</v>
      </c>
      <c r="W53" s="255" t="s">
        <v>4</v>
      </c>
      <c r="X53" s="258" t="s">
        <v>4</v>
      </c>
      <c r="Y53" s="259" t="s">
        <v>74</v>
      </c>
      <c r="Z53" s="259" t="s">
        <v>74</v>
      </c>
      <c r="AA53" s="255"/>
      <c r="AB53" s="255"/>
      <c r="AC53" s="255"/>
      <c r="AD53" s="258"/>
      <c r="AE53" s="255"/>
      <c r="AF53" s="255"/>
      <c r="AG53" s="255"/>
      <c r="AH53" s="255"/>
      <c r="AI53" s="255" t="s">
        <v>553</v>
      </c>
      <c r="AJ53" s="255" t="s">
        <v>554</v>
      </c>
      <c r="AK53" s="255"/>
      <c r="AL53" s="255"/>
      <c r="AM53" s="255" t="s">
        <v>555</v>
      </c>
    </row>
    <row r="54" spans="1:41" s="306" customFormat="1" x14ac:dyDescent="0.2">
      <c r="A54" s="255" t="s">
        <v>376</v>
      </c>
      <c r="B54" s="255" t="s">
        <v>377</v>
      </c>
      <c r="C54" s="255">
        <v>39047</v>
      </c>
      <c r="D54" s="256">
        <v>6</v>
      </c>
      <c r="E54" s="256" t="s">
        <v>72</v>
      </c>
      <c r="F54" s="255" t="s">
        <v>465</v>
      </c>
      <c r="G54" s="255" t="s">
        <v>466</v>
      </c>
      <c r="H54" s="255">
        <v>40175</v>
      </c>
      <c r="I54" s="255"/>
      <c r="J54" s="255"/>
      <c r="K54" s="255"/>
      <c r="L54" s="255"/>
      <c r="M54" s="255"/>
      <c r="N54" s="255"/>
      <c r="O54" s="255"/>
      <c r="P54" s="255"/>
      <c r="Q54" s="255"/>
      <c r="R54" s="255"/>
      <c r="S54" s="255"/>
      <c r="T54" s="255">
        <v>1</v>
      </c>
      <c r="U54" s="255">
        <v>1</v>
      </c>
      <c r="V54" s="255" t="s">
        <v>47</v>
      </c>
      <c r="W54" s="255" t="s">
        <v>68</v>
      </c>
      <c r="X54" s="255" t="s">
        <v>68</v>
      </c>
      <c r="Y54" s="259" t="s">
        <v>117</v>
      </c>
      <c r="Z54" s="259" t="s">
        <v>74</v>
      </c>
      <c r="AA54" s="255"/>
      <c r="AB54" s="255"/>
      <c r="AC54" s="255"/>
      <c r="AD54" s="258"/>
      <c r="AE54" s="255"/>
      <c r="AF54" s="255"/>
      <c r="AG54" s="255"/>
      <c r="AH54" s="255"/>
      <c r="AI54" s="255" t="s">
        <v>556</v>
      </c>
      <c r="AJ54" s="255"/>
      <c r="AK54" s="255" t="s">
        <v>206</v>
      </c>
      <c r="AL54" s="255"/>
      <c r="AM54" s="255"/>
    </row>
    <row r="55" spans="1:41" s="306" customFormat="1" x14ac:dyDescent="0.2">
      <c r="A55" s="255" t="s">
        <v>378</v>
      </c>
      <c r="B55" s="255" t="s">
        <v>379</v>
      </c>
      <c r="C55" s="255">
        <v>35677</v>
      </c>
      <c r="D55" s="256">
        <v>6</v>
      </c>
      <c r="E55" s="256" t="s">
        <v>79</v>
      </c>
      <c r="F55" s="255" t="s">
        <v>465</v>
      </c>
      <c r="G55" s="255" t="s">
        <v>466</v>
      </c>
      <c r="H55" s="255">
        <v>40288</v>
      </c>
      <c r="I55" s="255" t="s">
        <v>468</v>
      </c>
      <c r="J55" s="255"/>
      <c r="K55" s="255"/>
      <c r="L55" s="255"/>
      <c r="M55" s="255"/>
      <c r="N55" s="255"/>
      <c r="O55" s="255"/>
      <c r="P55" s="255" t="s">
        <v>452</v>
      </c>
      <c r="Q55" s="255" t="s">
        <v>557</v>
      </c>
      <c r="R55" s="255"/>
      <c r="S55" s="255"/>
      <c r="T55" s="255">
        <v>3</v>
      </c>
      <c r="U55" s="255">
        <v>2</v>
      </c>
      <c r="V55" s="255" t="s">
        <v>32</v>
      </c>
      <c r="W55" s="255" t="s">
        <v>4</v>
      </c>
      <c r="X55" s="255" t="s">
        <v>4</v>
      </c>
      <c r="Y55" s="259" t="s">
        <v>67</v>
      </c>
      <c r="Z55" s="259" t="s">
        <v>67</v>
      </c>
      <c r="AA55" s="255"/>
      <c r="AB55" s="255"/>
      <c r="AC55" s="255" t="s">
        <v>558</v>
      </c>
      <c r="AD55" s="258"/>
      <c r="AE55" s="255"/>
      <c r="AF55" s="255"/>
      <c r="AG55" s="255"/>
      <c r="AH55" s="255"/>
      <c r="AI55" s="255" t="s">
        <v>559</v>
      </c>
      <c r="AJ55" s="255"/>
      <c r="AK55" s="255"/>
      <c r="AL55" s="255"/>
      <c r="AM55" s="255"/>
    </row>
    <row r="56" spans="1:41" s="306" customFormat="1" x14ac:dyDescent="0.2">
      <c r="A56" s="255" t="s">
        <v>380</v>
      </c>
      <c r="B56" s="255" t="s">
        <v>381</v>
      </c>
      <c r="C56" s="255">
        <v>38164</v>
      </c>
      <c r="D56" s="256">
        <v>6</v>
      </c>
      <c r="E56" s="256" t="s">
        <v>79</v>
      </c>
      <c r="F56" s="255" t="s">
        <v>484</v>
      </c>
      <c r="G56" s="255" t="s">
        <v>466</v>
      </c>
      <c r="H56" s="255">
        <v>40262</v>
      </c>
      <c r="I56" s="255"/>
      <c r="J56" s="255"/>
      <c r="K56" s="255"/>
      <c r="L56" s="255"/>
      <c r="M56" s="255"/>
      <c r="N56" s="255"/>
      <c r="O56" s="255"/>
      <c r="P56" s="255"/>
      <c r="Q56" s="255"/>
      <c r="R56" s="255"/>
      <c r="S56" s="255"/>
      <c r="T56" s="255">
        <v>2</v>
      </c>
      <c r="U56" s="255">
        <v>3</v>
      </c>
      <c r="V56" s="255" t="s">
        <v>32</v>
      </c>
      <c r="W56" s="255" t="s">
        <v>4</v>
      </c>
      <c r="X56" s="255" t="s">
        <v>68</v>
      </c>
      <c r="Y56" s="259" t="s">
        <v>48</v>
      </c>
      <c r="Z56" s="259" t="s">
        <v>67</v>
      </c>
      <c r="AA56" s="255"/>
      <c r="AB56" s="255"/>
      <c r="AC56" s="255"/>
      <c r="AD56" s="258"/>
      <c r="AE56" s="255"/>
      <c r="AF56" s="255"/>
      <c r="AG56" s="255"/>
      <c r="AH56" s="255"/>
      <c r="AI56" s="255" t="s">
        <v>560</v>
      </c>
      <c r="AJ56" s="255" t="s">
        <v>561</v>
      </c>
      <c r="AK56" s="255"/>
      <c r="AL56" s="255"/>
      <c r="AM56" s="255"/>
    </row>
    <row r="57" spans="1:41" s="306" customFormat="1" x14ac:dyDescent="0.2">
      <c r="A57" s="255" t="s">
        <v>382</v>
      </c>
      <c r="B57" s="255" t="s">
        <v>383</v>
      </c>
      <c r="C57" s="255">
        <v>35357</v>
      </c>
      <c r="D57" s="256">
        <v>6</v>
      </c>
      <c r="E57" s="256" t="s">
        <v>72</v>
      </c>
      <c r="F57" s="255" t="s">
        <v>472</v>
      </c>
      <c r="G57" s="255" t="s">
        <v>466</v>
      </c>
      <c r="H57" s="255">
        <v>40155</v>
      </c>
      <c r="I57" s="255" t="s">
        <v>510</v>
      </c>
      <c r="J57" s="255"/>
      <c r="K57" s="255"/>
      <c r="L57" s="255"/>
      <c r="M57" s="255"/>
      <c r="N57" s="255"/>
      <c r="O57" s="255"/>
      <c r="P57" s="255"/>
      <c r="Q57" s="255"/>
      <c r="R57" s="255" t="s">
        <v>206</v>
      </c>
      <c r="S57" s="255"/>
      <c r="T57" s="255">
        <v>2</v>
      </c>
      <c r="U57" s="255">
        <v>2</v>
      </c>
      <c r="V57" s="255" t="s">
        <v>47</v>
      </c>
      <c r="W57" s="255" t="s">
        <v>4</v>
      </c>
      <c r="X57" s="255" t="s">
        <v>4</v>
      </c>
      <c r="Y57" s="259" t="s">
        <v>94</v>
      </c>
      <c r="Z57" s="259" t="s">
        <v>48</v>
      </c>
      <c r="AA57" s="255"/>
      <c r="AB57" s="255"/>
      <c r="AC57" s="255"/>
      <c r="AD57" s="258"/>
      <c r="AE57" s="255"/>
      <c r="AF57" s="255"/>
      <c r="AG57" s="255"/>
      <c r="AH57" s="255"/>
      <c r="AI57" s="255" t="s">
        <v>562</v>
      </c>
      <c r="AJ57" s="255" t="s">
        <v>563</v>
      </c>
      <c r="AK57" s="255"/>
      <c r="AL57" s="255"/>
      <c r="AM57" s="255"/>
    </row>
    <row r="58" spans="1:41" x14ac:dyDescent="0.2">
      <c r="C58" s="168"/>
      <c r="D58" s="168"/>
      <c r="E58" s="199"/>
      <c r="F58" s="199"/>
      <c r="G58" s="199"/>
      <c r="H58" s="199"/>
      <c r="I58" s="199"/>
      <c r="J58" s="168"/>
      <c r="K58" s="199"/>
      <c r="L58" s="168"/>
      <c r="M58" s="168"/>
      <c r="N58" s="199"/>
      <c r="P58" s="168"/>
      <c r="Q58" s="199"/>
      <c r="R58" s="199"/>
      <c r="S58" s="168"/>
      <c r="U58" s="168"/>
      <c r="V58" s="168"/>
      <c r="W58" s="168"/>
    </row>
    <row r="59" spans="1:41" x14ac:dyDescent="0.2">
      <c r="C59" s="168"/>
      <c r="D59" s="168"/>
      <c r="E59" s="199"/>
      <c r="F59" s="199"/>
      <c r="G59" s="199"/>
      <c r="H59" s="199"/>
      <c r="I59" s="199"/>
      <c r="J59" s="168"/>
      <c r="K59" s="199"/>
      <c r="L59" s="168"/>
      <c r="M59" s="168"/>
      <c r="N59" s="199"/>
      <c r="P59" s="168"/>
      <c r="Q59" s="199"/>
      <c r="R59" s="199"/>
      <c r="S59" s="168"/>
      <c r="U59" s="168"/>
      <c r="V59" s="168"/>
    </row>
    <row r="60" spans="1:41" x14ac:dyDescent="0.2">
      <c r="C60" s="168"/>
      <c r="D60" s="168"/>
      <c r="E60" s="199"/>
      <c r="F60" s="199"/>
      <c r="G60" s="199"/>
      <c r="H60" s="199"/>
      <c r="I60" s="199"/>
      <c r="J60" s="168"/>
      <c r="K60" s="199"/>
      <c r="L60" s="168"/>
      <c r="M60" s="168"/>
      <c r="N60" s="199"/>
      <c r="P60" s="168"/>
      <c r="Q60" s="199"/>
      <c r="R60" s="199"/>
      <c r="S60" s="168"/>
      <c r="U60" s="168"/>
      <c r="V60" s="168"/>
      <c r="W60" s="168"/>
    </row>
    <row r="61" spans="1:41" x14ac:dyDescent="0.2">
      <c r="C61" s="168"/>
      <c r="D61" s="168"/>
      <c r="E61" s="199"/>
      <c r="F61" s="199"/>
      <c r="G61" s="199"/>
      <c r="H61" s="199"/>
      <c r="I61" s="199"/>
      <c r="J61" s="168"/>
      <c r="K61" s="199"/>
      <c r="L61" s="168"/>
      <c r="M61" s="168"/>
      <c r="N61" s="199"/>
      <c r="P61" s="168"/>
      <c r="Q61" s="199"/>
      <c r="R61" s="199"/>
      <c r="S61" s="168"/>
      <c r="U61" s="168"/>
      <c r="V61" s="168"/>
      <c r="W61" s="168"/>
    </row>
    <row r="62" spans="1:41" x14ac:dyDescent="0.2">
      <c r="C62" s="168"/>
      <c r="D62" s="168"/>
      <c r="E62" s="199"/>
      <c r="F62" s="199"/>
      <c r="G62" s="199"/>
      <c r="H62" s="199"/>
      <c r="I62" s="199"/>
      <c r="J62" s="168"/>
      <c r="K62" s="199"/>
      <c r="L62" s="168"/>
      <c r="M62" s="168"/>
      <c r="N62" s="199"/>
      <c r="P62" s="168"/>
      <c r="Q62" s="199"/>
      <c r="R62" s="199"/>
      <c r="S62" s="168"/>
      <c r="U62" s="168"/>
      <c r="V62" s="168"/>
    </row>
    <row r="63" spans="1:41" x14ac:dyDescent="0.2">
      <c r="C63" s="168"/>
      <c r="D63" s="168"/>
      <c r="E63" s="199"/>
      <c r="F63" s="199"/>
      <c r="G63" s="199"/>
      <c r="H63" s="199"/>
      <c r="I63" s="199"/>
      <c r="J63" s="168"/>
      <c r="K63" s="199"/>
      <c r="L63" s="168"/>
      <c r="M63" s="168"/>
      <c r="N63" s="199"/>
      <c r="P63" s="168"/>
      <c r="Q63" s="199"/>
      <c r="R63" s="199"/>
      <c r="S63" s="168"/>
      <c r="U63" s="168"/>
      <c r="V63" s="168"/>
      <c r="W63" s="168"/>
    </row>
    <row r="64" spans="1:41" x14ac:dyDescent="0.2">
      <c r="C64" s="168"/>
      <c r="D64" s="168"/>
      <c r="E64" s="199"/>
      <c r="F64" s="199"/>
      <c r="G64" s="199"/>
      <c r="H64" s="199"/>
      <c r="I64" s="199"/>
      <c r="J64" s="168"/>
      <c r="K64" s="199"/>
      <c r="L64" s="168"/>
      <c r="M64" s="168"/>
      <c r="N64" s="199"/>
      <c r="P64" s="168"/>
      <c r="Q64" s="199"/>
      <c r="R64" s="199"/>
      <c r="S64" s="168"/>
      <c r="U64" s="168"/>
      <c r="V64" s="168"/>
    </row>
    <row r="65" spans="3:23" x14ac:dyDescent="0.2">
      <c r="C65" s="168"/>
      <c r="D65" s="168"/>
      <c r="E65" s="199"/>
      <c r="F65" s="199"/>
      <c r="G65" s="199"/>
      <c r="H65" s="199"/>
      <c r="I65" s="199"/>
      <c r="J65" s="168"/>
      <c r="K65" s="199"/>
      <c r="L65" s="168"/>
      <c r="M65" s="168"/>
      <c r="N65" s="199"/>
      <c r="P65" s="168"/>
      <c r="Q65" s="199"/>
      <c r="R65" s="199"/>
      <c r="S65" s="168"/>
      <c r="U65" s="168"/>
      <c r="V65" s="168"/>
    </row>
    <row r="66" spans="3:23" x14ac:dyDescent="0.2">
      <c r="C66" s="168"/>
      <c r="D66" s="168"/>
      <c r="E66" s="199"/>
      <c r="F66" s="199"/>
      <c r="G66" s="199"/>
      <c r="H66" s="199"/>
      <c r="I66" s="199"/>
      <c r="J66" s="168"/>
      <c r="K66" s="199"/>
      <c r="L66" s="168"/>
      <c r="M66" s="168"/>
      <c r="N66" s="199"/>
      <c r="P66" s="168"/>
      <c r="Q66" s="199"/>
      <c r="R66" s="199"/>
      <c r="S66" s="168"/>
      <c r="U66" s="168"/>
      <c r="V66" s="168"/>
    </row>
    <row r="67" spans="3:23" x14ac:dyDescent="0.2">
      <c r="C67" s="168"/>
      <c r="D67" s="168"/>
      <c r="E67" s="199"/>
      <c r="F67" s="199"/>
      <c r="G67" s="199"/>
      <c r="H67" s="199"/>
      <c r="I67" s="199"/>
      <c r="J67" s="168"/>
      <c r="K67" s="199"/>
      <c r="L67" s="168"/>
      <c r="M67" s="168"/>
      <c r="N67" s="199"/>
      <c r="P67" s="168"/>
      <c r="Q67" s="199"/>
      <c r="R67" s="199"/>
      <c r="S67" s="168"/>
      <c r="U67" s="168"/>
      <c r="V67" s="168"/>
    </row>
    <row r="68" spans="3:23" x14ac:dyDescent="0.2">
      <c r="C68" s="168"/>
      <c r="D68" s="168"/>
      <c r="E68" s="199"/>
      <c r="F68" s="199"/>
      <c r="G68" s="199"/>
      <c r="H68" s="199"/>
      <c r="I68" s="199"/>
      <c r="J68" s="168"/>
      <c r="K68" s="199"/>
      <c r="L68" s="168"/>
      <c r="M68" s="168"/>
      <c r="N68" s="199"/>
      <c r="P68" s="168"/>
      <c r="Q68" s="199"/>
      <c r="R68" s="199"/>
      <c r="S68" s="168"/>
      <c r="U68" s="168"/>
      <c r="V68" s="168"/>
      <c r="W68" s="168"/>
    </row>
    <row r="69" spans="3:23" x14ac:dyDescent="0.2">
      <c r="C69" s="168"/>
      <c r="D69" s="168"/>
      <c r="E69" s="199"/>
      <c r="F69" s="199"/>
      <c r="G69" s="199"/>
      <c r="H69" s="199"/>
      <c r="I69" s="199"/>
      <c r="J69" s="168"/>
      <c r="K69" s="199"/>
      <c r="L69" s="168"/>
      <c r="M69" s="168"/>
      <c r="N69" s="199"/>
      <c r="P69" s="168"/>
      <c r="Q69" s="199"/>
      <c r="R69" s="199"/>
      <c r="S69" s="168"/>
      <c r="U69" s="168"/>
      <c r="V69" s="168"/>
    </row>
  </sheetData>
  <sortState xmlns:xlrd2="http://schemas.microsoft.com/office/spreadsheetml/2017/richdata2" ref="A2:AO69">
    <sortCondition ref="AB2:AB69"/>
    <sortCondition ref="AG2:AG69"/>
    <sortCondition ref="A2:A69"/>
  </sortState>
  <dataValidations count="8">
    <dataValidation type="list" allowBlank="1" showInputMessage="1" showErrorMessage="1" sqref="AC2:AC17 AC37:AC57" xr:uid="{751F7F03-5A42-2D40-8DE4-0A739D9F9395}">
      <formula1>"Current, Exited"</formula1>
    </dataValidation>
    <dataValidation type="list" allowBlank="1" showInputMessage="1" showErrorMessage="1" sqref="W2:X57" xr:uid="{9756BFF6-7795-5E47-9C5C-4C4669259DC4}">
      <formula1>"Above, Grade, Below, Sped"</formula1>
    </dataValidation>
    <dataValidation type="list" allowBlank="1" showInputMessage="1" showErrorMessage="1" sqref="V2:V57" xr:uid="{9A31687E-6080-F74B-81DD-44F8DF065004}">
      <formula1>"pre alg, 7th, ALG, sped"</formula1>
    </dataValidation>
    <dataValidation type="list" allowBlank="1" showInputMessage="1" showErrorMessage="1" sqref="AG2:AG57" xr:uid="{03BFDD35-8DD7-ED4A-9220-6FE2CBA48F12}">
      <formula1>"Current, Recommend"</formula1>
    </dataValidation>
    <dataValidation type="list" allowBlank="1" showInputMessage="1" showErrorMessage="1" sqref="AA2:AA57" xr:uid="{10F0A6BC-9F48-C64C-8940-546E0DBEBFD7}">
      <formula1>"M, R, M/R"</formula1>
    </dataValidation>
    <dataValidation type="list" allowBlank="1" showInputMessage="1" showErrorMessage="1" sqref="T2:U57" xr:uid="{6CD520BE-529D-C643-80D5-E60D6ABF64A1}">
      <formula1>"1, 2, 3"</formula1>
    </dataValidation>
    <dataValidation type="list" allowBlank="1" showInputMessage="1" showErrorMessage="1" sqref="J2:J57 R2:S57 AL2:AL57 AE37:AE57 AH2:AH57 AK37:AK57 AK2:AK24 AF2:AF57 AD2:AD57 AE2:AE17" xr:uid="{9D356954-4397-6849-AE14-0299F419EFFB}">
      <formula1>"Yes"</formula1>
    </dataValidation>
    <dataValidation type="list" allowBlank="1" showInputMessage="1" showErrorMessage="1" sqref="K2:P57" xr:uid="{B8EDDA47-85CF-5A44-A32C-20FB1D15ADFA}">
      <formula1>"Current, Recommend, Exited"</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22"/>
  <sheetViews>
    <sheetView workbookViewId="0">
      <selection activeCell="H17" sqref="H17"/>
    </sheetView>
  </sheetViews>
  <sheetFormatPr baseColWidth="10" defaultColWidth="8.6640625" defaultRowHeight="16" x14ac:dyDescent="0.2"/>
  <cols>
    <col min="1" max="16384" width="8.6640625" style="2"/>
  </cols>
  <sheetData>
    <row r="1" spans="1:28" s="39" customFormat="1" x14ac:dyDescent="0.2">
      <c r="A1" s="39" t="s">
        <v>564</v>
      </c>
    </row>
    <row r="2" spans="1:28" x14ac:dyDescent="0.2">
      <c r="A2" s="335" t="s">
        <v>490</v>
      </c>
      <c r="B2" s="335" t="s">
        <v>491</v>
      </c>
      <c r="C2" s="336">
        <v>35427</v>
      </c>
      <c r="D2" s="337" t="s">
        <v>79</v>
      </c>
      <c r="E2" s="327">
        <v>7</v>
      </c>
      <c r="I2" s="254"/>
      <c r="J2" s="254"/>
      <c r="K2" s="24"/>
      <c r="N2" s="101"/>
      <c r="O2" s="101"/>
      <c r="R2" s="98"/>
      <c r="S2" s="88"/>
      <c r="T2" s="310"/>
      <c r="U2" s="88"/>
      <c r="V2" s="88"/>
      <c r="W2" s="88"/>
      <c r="X2" s="248"/>
      <c r="Y2" s="88"/>
      <c r="Z2" s="311"/>
      <c r="AA2" s="311"/>
      <c r="AB2" s="88"/>
    </row>
    <row r="3" spans="1:28" x14ac:dyDescent="0.2">
      <c r="C3"/>
      <c r="D3" s="24"/>
      <c r="E3" s="24"/>
      <c r="I3" s="254"/>
      <c r="J3" s="254"/>
      <c r="K3" s="24"/>
      <c r="N3" s="101"/>
      <c r="O3" s="101"/>
      <c r="S3" s="87"/>
      <c r="T3" s="87"/>
      <c r="U3" s="87"/>
      <c r="V3" s="248"/>
      <c r="W3" s="248"/>
    </row>
    <row r="4" spans="1:28" s="39" customFormat="1" x14ac:dyDescent="0.2">
      <c r="A4" s="2"/>
      <c r="B4" s="2"/>
      <c r="C4" s="312"/>
      <c r="D4" s="24"/>
      <c r="E4" s="313"/>
      <c r="F4" s="2"/>
      <c r="G4" s="195"/>
      <c r="H4" s="195"/>
      <c r="I4" s="252"/>
      <c r="J4" s="252"/>
      <c r="K4" s="245"/>
      <c r="L4" s="195"/>
      <c r="M4" s="195"/>
      <c r="N4" s="101"/>
      <c r="O4" s="101"/>
      <c r="P4" s="195"/>
      <c r="Q4" s="195"/>
      <c r="R4" s="195"/>
      <c r="S4" s="88"/>
      <c r="T4" s="88"/>
      <c r="U4" s="88"/>
      <c r="V4" s="88"/>
      <c r="W4" s="88"/>
      <c r="X4" s="248"/>
      <c r="Y4" s="88"/>
      <c r="Z4" s="311"/>
      <c r="AA4" s="88"/>
      <c r="AB4" s="88"/>
    </row>
    <row r="5" spans="1:28" x14ac:dyDescent="0.2">
      <c r="A5" s="39" t="s">
        <v>565</v>
      </c>
      <c r="B5" s="39"/>
      <c r="C5" s="39"/>
      <c r="D5" s="39"/>
      <c r="E5" s="39"/>
      <c r="F5" s="39"/>
      <c r="G5" s="39"/>
      <c r="H5" s="39"/>
      <c r="I5" s="39"/>
      <c r="J5" s="39"/>
      <c r="K5" s="39"/>
      <c r="L5" s="39"/>
      <c r="M5" s="39"/>
      <c r="N5" s="39"/>
      <c r="O5" s="39"/>
      <c r="P5" s="39"/>
      <c r="Q5" s="4"/>
      <c r="R5" s="4"/>
      <c r="S5" s="11"/>
      <c r="T5" s="11"/>
      <c r="U5" s="36"/>
      <c r="V5" s="3"/>
      <c r="W5" s="39"/>
      <c r="X5" s="39"/>
      <c r="Y5" s="39"/>
      <c r="Z5" s="39"/>
      <c r="AA5" s="39"/>
      <c r="AB5" s="39"/>
    </row>
    <row r="6" spans="1:28" x14ac:dyDescent="0.2">
      <c r="A6" s="328" t="s">
        <v>546</v>
      </c>
      <c r="B6" s="329" t="s">
        <v>547</v>
      </c>
      <c r="C6" s="330">
        <v>35348</v>
      </c>
      <c r="D6" s="331" t="s">
        <v>79</v>
      </c>
      <c r="E6" s="331">
        <v>7</v>
      </c>
      <c r="F6" s="24"/>
      <c r="G6" s="24"/>
      <c r="H6" s="24"/>
      <c r="I6" s="254"/>
      <c r="J6" s="254"/>
      <c r="K6" s="24"/>
      <c r="L6" s="24"/>
      <c r="M6" s="24"/>
      <c r="N6" s="24"/>
      <c r="O6" s="24"/>
      <c r="P6" s="24"/>
      <c r="Q6" s="24"/>
      <c r="R6" s="314"/>
      <c r="S6" s="88"/>
      <c r="T6" s="88"/>
      <c r="U6" s="88"/>
      <c r="V6" s="88"/>
      <c r="W6" s="88"/>
      <c r="X6" s="88"/>
      <c r="Y6" s="88"/>
      <c r="Z6" s="88"/>
      <c r="AA6" s="315"/>
      <c r="AB6" s="94"/>
    </row>
    <row r="7" spans="1:28" x14ac:dyDescent="0.2">
      <c r="A7" s="335" t="s">
        <v>459</v>
      </c>
      <c r="B7" s="335" t="s">
        <v>460</v>
      </c>
      <c r="C7" s="336">
        <v>37445</v>
      </c>
      <c r="D7" s="337" t="s">
        <v>79</v>
      </c>
      <c r="E7" s="327">
        <v>7</v>
      </c>
    </row>
    <row r="8" spans="1:28" s="39" customFormat="1" x14ac:dyDescent="0.2">
      <c r="A8" s="325" t="s">
        <v>566</v>
      </c>
      <c r="B8" s="325" t="s">
        <v>567</v>
      </c>
      <c r="C8" s="326">
        <v>38736</v>
      </c>
      <c r="D8" s="327" t="s">
        <v>79</v>
      </c>
      <c r="E8" s="327">
        <v>8</v>
      </c>
      <c r="F8" s="2"/>
      <c r="G8" s="2"/>
      <c r="H8" s="2"/>
      <c r="I8" s="2"/>
      <c r="J8" s="2"/>
      <c r="K8" s="2"/>
      <c r="L8" s="2"/>
      <c r="M8" s="2"/>
      <c r="N8" s="2"/>
      <c r="O8" s="2"/>
      <c r="P8" s="2"/>
      <c r="W8" s="2"/>
      <c r="X8" s="2"/>
      <c r="Y8" s="2"/>
      <c r="Z8" s="2"/>
      <c r="AA8" s="2"/>
      <c r="AB8" s="2"/>
    </row>
    <row r="9" spans="1:28" s="39" customFormat="1" x14ac:dyDescent="0.2">
      <c r="A9" s="2" t="s">
        <v>253</v>
      </c>
      <c r="B9" s="2" t="s">
        <v>449</v>
      </c>
      <c r="C9" s="2">
        <v>35704</v>
      </c>
      <c r="D9" s="327" t="s">
        <v>72</v>
      </c>
      <c r="E9" s="327">
        <v>7</v>
      </c>
      <c r="F9" s="2"/>
      <c r="G9" s="2"/>
      <c r="H9" s="2"/>
      <c r="I9" s="2"/>
      <c r="J9" s="2"/>
      <c r="K9" s="2"/>
      <c r="L9" s="2"/>
      <c r="M9" s="2"/>
      <c r="N9" s="2"/>
      <c r="O9" s="2"/>
      <c r="P9" s="2"/>
      <c r="W9" s="2"/>
      <c r="X9" s="2"/>
      <c r="Y9" s="2"/>
      <c r="Z9" s="2"/>
      <c r="AA9" s="2"/>
      <c r="AB9" s="2"/>
    </row>
    <row r="10" spans="1:28" s="39" customFormat="1" x14ac:dyDescent="0.2">
      <c r="A10" s="343" t="s">
        <v>568</v>
      </c>
      <c r="B10" s="343" t="s">
        <v>569</v>
      </c>
      <c r="C10" s="343">
        <v>37566</v>
      </c>
      <c r="D10" s="346" t="s">
        <v>72</v>
      </c>
      <c r="E10" s="346">
        <v>8</v>
      </c>
      <c r="F10" s="346" t="s">
        <v>73</v>
      </c>
      <c r="G10" s="346"/>
      <c r="H10" s="346" t="s">
        <v>64</v>
      </c>
      <c r="I10" s="346">
        <v>2</v>
      </c>
      <c r="J10" s="346">
        <v>2</v>
      </c>
      <c r="K10" s="2"/>
      <c r="L10" s="2"/>
      <c r="M10" s="2"/>
      <c r="N10" s="2"/>
      <c r="O10" s="2"/>
      <c r="P10" s="2"/>
      <c r="W10" s="2"/>
      <c r="X10" s="2"/>
      <c r="Y10" s="2"/>
      <c r="Z10" s="2"/>
      <c r="AA10" s="2"/>
      <c r="AB10" s="2"/>
    </row>
    <row r="11" spans="1:28" x14ac:dyDescent="0.2">
      <c r="A11" s="39" t="s">
        <v>570</v>
      </c>
      <c r="B11" s="39"/>
      <c r="C11" s="39"/>
      <c r="D11" s="39"/>
      <c r="E11" s="39"/>
      <c r="F11" s="39"/>
      <c r="G11" s="39"/>
      <c r="H11" s="39"/>
      <c r="I11" s="39"/>
      <c r="J11" s="39"/>
      <c r="K11" s="39"/>
      <c r="L11" s="39"/>
      <c r="M11" s="39"/>
      <c r="N11" s="39"/>
      <c r="O11" s="39"/>
      <c r="P11" s="39"/>
      <c r="Q11" s="24"/>
      <c r="R11" s="5"/>
      <c r="S11" s="5"/>
      <c r="T11" s="5"/>
      <c r="U11" s="3"/>
      <c r="W11" s="39"/>
      <c r="X11" s="39"/>
      <c r="Y11" s="39"/>
      <c r="Z11" s="39"/>
      <c r="AA11" s="39"/>
      <c r="AB11" s="39"/>
    </row>
    <row r="12" spans="1:28" x14ac:dyDescent="0.2">
      <c r="A12" s="340" t="s">
        <v>112</v>
      </c>
      <c r="B12" s="340" t="s">
        <v>113</v>
      </c>
      <c r="C12" s="335">
        <v>35354</v>
      </c>
      <c r="D12" s="337" t="s">
        <v>79</v>
      </c>
      <c r="E12" s="327">
        <v>7</v>
      </c>
      <c r="F12" s="24"/>
      <c r="G12" s="24"/>
      <c r="H12" s="24"/>
      <c r="I12" s="190"/>
      <c r="J12" s="246"/>
      <c r="K12" s="246"/>
      <c r="L12" s="24"/>
      <c r="M12" s="24"/>
      <c r="N12" s="24"/>
      <c r="O12" s="24"/>
      <c r="P12" s="24"/>
      <c r="Q12" s="24"/>
      <c r="R12" s="3"/>
    </row>
    <row r="13" spans="1:28" s="39" customFormat="1" x14ac:dyDescent="0.2">
      <c r="A13" s="340" t="s">
        <v>571</v>
      </c>
      <c r="B13" s="340" t="s">
        <v>572</v>
      </c>
      <c r="C13" s="325">
        <v>35095</v>
      </c>
      <c r="D13" s="327" t="s">
        <v>72</v>
      </c>
      <c r="E13" s="341">
        <v>8</v>
      </c>
      <c r="F13" s="2"/>
      <c r="G13" s="2"/>
      <c r="H13" s="24"/>
      <c r="I13" s="250"/>
      <c r="J13" s="250"/>
      <c r="K13" s="250"/>
      <c r="L13" s="2"/>
      <c r="M13" s="2"/>
      <c r="N13" s="24"/>
      <c r="O13" s="24"/>
      <c r="P13" s="38"/>
      <c r="Q13" s="38"/>
      <c r="W13" s="2"/>
      <c r="X13" s="2"/>
      <c r="Y13" s="2"/>
      <c r="Z13" s="2"/>
      <c r="AA13" s="2"/>
      <c r="AB13" s="2"/>
    </row>
    <row r="14" spans="1:28" x14ac:dyDescent="0.2">
      <c r="A14" s="39" t="s">
        <v>573</v>
      </c>
      <c r="B14" s="39"/>
      <c r="C14" s="39"/>
      <c r="D14" s="39"/>
      <c r="E14" s="39"/>
      <c r="F14" s="39"/>
      <c r="G14" s="39"/>
      <c r="H14" s="39"/>
      <c r="I14" s="39"/>
      <c r="J14" s="39"/>
      <c r="K14" s="39"/>
      <c r="L14" s="39"/>
      <c r="M14" s="39"/>
      <c r="N14" s="39"/>
      <c r="O14" s="39"/>
      <c r="P14" s="39"/>
      <c r="W14" s="39"/>
      <c r="X14" s="39"/>
      <c r="Y14" s="39"/>
      <c r="Z14" s="39"/>
      <c r="AA14" s="39"/>
      <c r="AB14" s="39"/>
    </row>
    <row r="16" spans="1:28" x14ac:dyDescent="0.2">
      <c r="A16" s="39" t="s">
        <v>574</v>
      </c>
    </row>
    <row r="17" spans="1:28" x14ac:dyDescent="0.2">
      <c r="A17" s="328" t="s">
        <v>357</v>
      </c>
      <c r="B17" s="329" t="s">
        <v>358</v>
      </c>
      <c r="C17" s="330">
        <v>36379</v>
      </c>
      <c r="D17" s="331" t="s">
        <v>79</v>
      </c>
      <c r="E17" s="332">
        <v>7</v>
      </c>
    </row>
    <row r="18" spans="1:28" x14ac:dyDescent="0.2">
      <c r="A18" s="325" t="s">
        <v>392</v>
      </c>
      <c r="B18" s="325" t="s">
        <v>393</v>
      </c>
      <c r="C18" s="326">
        <v>36082</v>
      </c>
      <c r="D18" s="327" t="s">
        <v>72</v>
      </c>
      <c r="E18" s="334">
        <v>7</v>
      </c>
    </row>
    <row r="19" spans="1:28" s="39" customFormat="1" x14ac:dyDescent="0.2">
      <c r="A19" s="39" t="s">
        <v>558</v>
      </c>
    </row>
    <row r="20" spans="1:28" x14ac:dyDescent="0.2">
      <c r="D20" s="193"/>
      <c r="E20" s="24"/>
      <c r="I20" s="24"/>
      <c r="J20" s="24"/>
      <c r="K20" s="24"/>
      <c r="N20" s="101"/>
      <c r="O20" s="101"/>
      <c r="R20" s="98"/>
      <c r="S20" s="88"/>
      <c r="T20" s="88"/>
      <c r="U20" s="88"/>
      <c r="V20" s="88"/>
      <c r="W20" s="88"/>
      <c r="X20" s="248"/>
      <c r="Y20" s="88"/>
      <c r="Z20" s="311"/>
      <c r="AA20" s="311"/>
      <c r="AB20" s="88"/>
    </row>
    <row r="21" spans="1:28" x14ac:dyDescent="0.2">
      <c r="A21" s="88"/>
      <c r="B21" s="88"/>
      <c r="C21" s="316"/>
      <c r="D21" s="87"/>
      <c r="E21" s="249"/>
      <c r="F21" s="101"/>
      <c r="G21" s="101"/>
      <c r="H21" s="101"/>
      <c r="I21" s="101"/>
      <c r="J21" s="101"/>
      <c r="K21" s="101"/>
      <c r="L21" s="101"/>
      <c r="M21" s="101"/>
      <c r="N21" s="101"/>
      <c r="O21" s="101"/>
      <c r="P21" s="101"/>
      <c r="Q21" s="101"/>
      <c r="R21" s="101"/>
      <c r="S21" s="88"/>
      <c r="T21" s="88"/>
      <c r="U21" s="88"/>
      <c r="V21" s="88"/>
      <c r="W21" s="88"/>
      <c r="X21" s="248"/>
      <c r="Y21" s="88"/>
      <c r="Z21" s="88"/>
      <c r="AA21" s="87"/>
      <c r="AB21" s="88"/>
    </row>
    <row r="22" spans="1:28" x14ac:dyDescent="0.2">
      <c r="D22" s="24"/>
      <c r="E22" s="24"/>
      <c r="F22" s="24"/>
      <c r="G22" s="24"/>
      <c r="H22" s="24"/>
      <c r="I22" s="24"/>
      <c r="J22" s="24"/>
      <c r="K22" s="24"/>
      <c r="L22" s="24"/>
      <c r="M22" s="24"/>
      <c r="N22" s="24"/>
      <c r="O22" s="24"/>
      <c r="P22" s="24"/>
      <c r="Q22" s="24"/>
      <c r="R22" s="24"/>
      <c r="S22" s="88"/>
      <c r="T22" s="88"/>
      <c r="U22" s="88"/>
      <c r="V22" s="88"/>
      <c r="W22" s="88"/>
      <c r="X22" s="88"/>
      <c r="Y22" s="88"/>
      <c r="Z22" s="88"/>
      <c r="AA22" s="87"/>
      <c r="AB22" s="88"/>
    </row>
  </sheetData>
  <dataValidations count="5">
    <dataValidation type="list" allowBlank="1" showInputMessage="1" showErrorMessage="1" sqref="I22:J22 I13:J13" xr:uid="{465D78DE-4AA9-475E-A3E6-FB1D4F4886C7}">
      <formula1>"1,2,3"</formula1>
    </dataValidation>
    <dataValidation type="list" allowBlank="1" showInputMessage="1" showErrorMessage="1" sqref="K22:M22 K13:M13" xr:uid="{9460187B-7BC9-4DA5-9BE7-6AEF1313D029}">
      <formula1>"pre alg, 7th, ALG, sped"</formula1>
    </dataValidation>
    <dataValidation type="list" allowBlank="1" showInputMessage="1" showErrorMessage="1" sqref="P22:Q22 P12:Q13" xr:uid="{A716066E-5BC8-4103-BE50-E13AD7263FF7}">
      <formula1>"Below, Grade, Above, sped"</formula1>
    </dataValidation>
    <dataValidation type="list" allowBlank="1" showInputMessage="1" showErrorMessage="1" sqref="R22" xr:uid="{D1E23298-DE60-4BA1-AAF4-82E8FF51D931}">
      <formula1>"R,M,R/M"</formula1>
    </dataValidation>
    <dataValidation type="list" allowBlank="1" showInputMessage="1" showErrorMessage="1" sqref="N22:O22 N12:O13" xr:uid="{36FD0A2B-C54D-47BC-A1FA-A14DD7961F4E}">
      <formula1>"yes"</formula1>
    </dataValidation>
  </dataValidations>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H25"/>
  <sheetViews>
    <sheetView workbookViewId="0">
      <selection activeCell="I29" sqref="I29"/>
    </sheetView>
  </sheetViews>
  <sheetFormatPr baseColWidth="10" defaultColWidth="10.5" defaultRowHeight="16" x14ac:dyDescent="0.2"/>
  <sheetData>
    <row r="2" spans="1:8" x14ac:dyDescent="0.2">
      <c r="A2" s="40"/>
      <c r="B2" s="40"/>
      <c r="C2" s="40"/>
      <c r="D2" s="403" t="s">
        <v>575</v>
      </c>
      <c r="E2" s="403"/>
      <c r="F2" s="40"/>
      <c r="G2" s="40"/>
      <c r="H2" s="40"/>
    </row>
    <row r="3" spans="1:8" ht="17" thickBot="1" x14ac:dyDescent="0.25">
      <c r="A3" s="40"/>
      <c r="B3" s="40" t="s">
        <v>576</v>
      </c>
      <c r="C3" s="40"/>
      <c r="D3" s="40"/>
      <c r="E3" s="40"/>
      <c r="F3" s="40" t="s">
        <v>577</v>
      </c>
      <c r="G3" s="40"/>
      <c r="H3" s="40"/>
    </row>
    <row r="4" spans="1:8" x14ac:dyDescent="0.2">
      <c r="A4" s="103">
        <v>0.3611111111111111</v>
      </c>
      <c r="B4" s="104">
        <v>0.38541666666666669</v>
      </c>
      <c r="C4" s="105">
        <f t="shared" ref="C4:C10" si="0">B4-A4</f>
        <v>2.430555555555558E-2</v>
      </c>
      <c r="D4" s="106" t="s">
        <v>578</v>
      </c>
      <c r="E4" s="107"/>
      <c r="F4" s="108">
        <f>H4-G4</f>
        <v>2.430555555555558E-2</v>
      </c>
      <c r="G4" s="109">
        <v>0.3611111111111111</v>
      </c>
      <c r="H4" s="110">
        <v>0.38541666666666669</v>
      </c>
    </row>
    <row r="5" spans="1:8" x14ac:dyDescent="0.2">
      <c r="A5" s="41">
        <v>0.38541666666666669</v>
      </c>
      <c r="B5" s="42">
        <v>0.41666666666666669</v>
      </c>
      <c r="C5" s="43">
        <f t="shared" si="0"/>
        <v>3.125E-2</v>
      </c>
      <c r="D5" s="407" t="s">
        <v>579</v>
      </c>
      <c r="E5" s="407"/>
      <c r="F5" s="43">
        <f>H5-G5</f>
        <v>3.125E-2</v>
      </c>
      <c r="G5" s="42">
        <v>0.38541666666666669</v>
      </c>
      <c r="H5" s="44">
        <v>0.41666666666666669</v>
      </c>
    </row>
    <row r="6" spans="1:8" x14ac:dyDescent="0.2">
      <c r="A6" s="111">
        <v>0.4236111111111111</v>
      </c>
      <c r="B6" s="112">
        <v>0.4826388888888889</v>
      </c>
      <c r="C6" s="113">
        <f t="shared" si="0"/>
        <v>5.902777777777779E-2</v>
      </c>
      <c r="D6" s="114" t="s">
        <v>580</v>
      </c>
      <c r="E6" s="115" t="s">
        <v>581</v>
      </c>
      <c r="F6" s="116">
        <f t="shared" ref="F6:F10" si="1">H6-G6</f>
        <v>5.902777777777779E-2</v>
      </c>
      <c r="G6" s="117">
        <v>0.4236111111111111</v>
      </c>
      <c r="H6" s="118">
        <v>0.4826388888888889</v>
      </c>
    </row>
    <row r="7" spans="1:8" x14ac:dyDescent="0.2">
      <c r="A7" s="45">
        <v>0.4826388888888889</v>
      </c>
      <c r="B7" s="46">
        <v>0.51388888888888895</v>
      </c>
      <c r="C7" s="47">
        <f t="shared" si="0"/>
        <v>3.1250000000000056E-2</v>
      </c>
      <c r="D7" s="406" t="s">
        <v>582</v>
      </c>
      <c r="E7" s="406"/>
      <c r="F7" s="47">
        <f t="shared" si="1"/>
        <v>3.1250000000000056E-2</v>
      </c>
      <c r="G7" s="46">
        <v>0.4826388888888889</v>
      </c>
      <c r="H7" s="48">
        <v>0.51388888888888895</v>
      </c>
    </row>
    <row r="8" spans="1:8" x14ac:dyDescent="0.2">
      <c r="A8" s="111">
        <v>0.51388888888888895</v>
      </c>
      <c r="B8" s="112">
        <v>0.54861111111111105</v>
      </c>
      <c r="C8" s="113">
        <f>B8-A8</f>
        <v>3.4722222222222099E-2</v>
      </c>
      <c r="D8" s="119" t="s">
        <v>583</v>
      </c>
      <c r="E8" s="120" t="s">
        <v>584</v>
      </c>
      <c r="F8" s="116">
        <f t="shared" si="1"/>
        <v>3.4722222222222099E-2</v>
      </c>
      <c r="G8" s="121">
        <v>0.51388888888888895</v>
      </c>
      <c r="H8" s="122">
        <v>0.54861111111111105</v>
      </c>
    </row>
    <row r="9" spans="1:8" x14ac:dyDescent="0.2">
      <c r="A9" s="123">
        <v>0.54513888888888895</v>
      </c>
      <c r="B9" s="124">
        <v>0.59027777777777779</v>
      </c>
      <c r="C9" s="125">
        <f t="shared" si="0"/>
        <v>4.513888888888884E-2</v>
      </c>
      <c r="D9" s="404" t="s">
        <v>585</v>
      </c>
      <c r="E9" s="405"/>
      <c r="F9" s="125">
        <f t="shared" si="1"/>
        <v>4.513888888888884E-2</v>
      </c>
      <c r="G9" s="126">
        <v>0.54513888888888895</v>
      </c>
      <c r="H9" s="127">
        <v>0.59027777777777779</v>
      </c>
    </row>
    <row r="10" spans="1:8" ht="17" thickBot="1" x14ac:dyDescent="0.25">
      <c r="A10" s="128">
        <v>0.59375</v>
      </c>
      <c r="B10" s="129">
        <v>0.62847222222222221</v>
      </c>
      <c r="C10" s="130">
        <f t="shared" si="0"/>
        <v>3.472222222222221E-2</v>
      </c>
      <c r="D10" s="131" t="s">
        <v>586</v>
      </c>
      <c r="E10" s="52" t="s">
        <v>583</v>
      </c>
      <c r="F10" s="132">
        <f t="shared" si="1"/>
        <v>3.819444444444442E-2</v>
      </c>
      <c r="G10" s="133">
        <v>0.59027777777777779</v>
      </c>
      <c r="H10" s="134">
        <v>0.62847222222222221</v>
      </c>
    </row>
    <row r="11" spans="1:8" x14ac:dyDescent="0.2">
      <c r="A11" s="56"/>
      <c r="B11" s="56"/>
      <c r="C11" s="56"/>
      <c r="D11" s="56"/>
      <c r="E11" s="56"/>
      <c r="F11" s="56"/>
      <c r="G11" s="56"/>
      <c r="H11" s="56"/>
    </row>
    <row r="12" spans="1:8" x14ac:dyDescent="0.2">
      <c r="A12" s="56"/>
      <c r="B12" s="40"/>
      <c r="C12" s="40"/>
      <c r="D12" s="403" t="s">
        <v>587</v>
      </c>
      <c r="E12" s="403"/>
      <c r="F12" s="40"/>
      <c r="G12" s="56"/>
      <c r="H12" s="56"/>
    </row>
    <row r="13" spans="1:8" ht="17" thickBot="1" x14ac:dyDescent="0.25">
      <c r="A13" s="56"/>
      <c r="B13" s="40" t="s">
        <v>576</v>
      </c>
      <c r="C13" s="40"/>
      <c r="D13" s="40"/>
      <c r="E13" s="40"/>
      <c r="F13" s="40" t="s">
        <v>577</v>
      </c>
      <c r="G13" s="56"/>
      <c r="H13" s="56"/>
    </row>
    <row r="14" spans="1:8" x14ac:dyDescent="0.2">
      <c r="A14" s="103">
        <v>0.3611111111111111</v>
      </c>
      <c r="B14" s="104">
        <v>0.38541666666666669</v>
      </c>
      <c r="C14" s="105">
        <f t="shared" ref="C14:C17" si="2">B14-A14</f>
        <v>2.430555555555558E-2</v>
      </c>
      <c r="D14" s="106" t="s">
        <v>588</v>
      </c>
      <c r="E14" s="107"/>
      <c r="F14" s="108">
        <f>H14-G14</f>
        <v>2.430555555555558E-2</v>
      </c>
      <c r="G14" s="109">
        <v>0.3611111111111111</v>
      </c>
      <c r="H14" s="110">
        <v>0.38541666666666669</v>
      </c>
    </row>
    <row r="15" spans="1:8" x14ac:dyDescent="0.2">
      <c r="A15" s="41">
        <v>0.38541666666666669</v>
      </c>
      <c r="B15" s="42">
        <v>0.41666666666666669</v>
      </c>
      <c r="C15" s="43">
        <f t="shared" si="2"/>
        <v>3.125E-2</v>
      </c>
      <c r="D15" s="408" t="s">
        <v>589</v>
      </c>
      <c r="E15" s="408"/>
      <c r="F15" s="43">
        <f>H15-G15</f>
        <v>3.125E-2</v>
      </c>
      <c r="G15" s="42">
        <v>0.38541666666666669</v>
      </c>
      <c r="H15" s="44">
        <v>0.41666666666666669</v>
      </c>
    </row>
    <row r="16" spans="1:8" x14ac:dyDescent="0.2">
      <c r="A16" s="111">
        <v>0.4236111111111111</v>
      </c>
      <c r="B16" s="112">
        <v>0.4826388888888889</v>
      </c>
      <c r="C16" s="113">
        <f t="shared" si="2"/>
        <v>5.902777777777779E-2</v>
      </c>
      <c r="D16" s="135" t="s">
        <v>590</v>
      </c>
      <c r="E16" s="136" t="s">
        <v>591</v>
      </c>
      <c r="F16" s="116">
        <f t="shared" ref="F16:F20" si="3">H16-G16</f>
        <v>5.902777777777779E-2</v>
      </c>
      <c r="G16" s="117">
        <v>0.4236111111111111</v>
      </c>
      <c r="H16" s="118">
        <v>0.4826388888888889</v>
      </c>
    </row>
    <row r="17" spans="1:8" x14ac:dyDescent="0.2">
      <c r="A17" s="45">
        <v>0.4826388888888889</v>
      </c>
      <c r="B17" s="46">
        <v>0.51388888888888895</v>
      </c>
      <c r="C17" s="47">
        <f t="shared" si="2"/>
        <v>3.1250000000000056E-2</v>
      </c>
      <c r="D17" s="406" t="s">
        <v>582</v>
      </c>
      <c r="E17" s="406"/>
      <c r="F17" s="47">
        <f t="shared" si="3"/>
        <v>3.1250000000000056E-2</v>
      </c>
      <c r="G17" s="46">
        <v>0.4826388888888889</v>
      </c>
      <c r="H17" s="48">
        <v>0.51388888888888895</v>
      </c>
    </row>
    <row r="18" spans="1:8" x14ac:dyDescent="0.2">
      <c r="A18" s="111">
        <v>0.51388888888888895</v>
      </c>
      <c r="B18" s="112">
        <v>0.54861111111111105</v>
      </c>
      <c r="C18" s="113">
        <f>B18-A18</f>
        <v>3.4722222222222099E-2</v>
      </c>
      <c r="D18" s="119" t="s">
        <v>583</v>
      </c>
      <c r="E18" s="137" t="s">
        <v>592</v>
      </c>
      <c r="F18" s="116">
        <f t="shared" si="3"/>
        <v>3.4722222222222099E-2</v>
      </c>
      <c r="G18" s="121">
        <v>0.51388888888888895</v>
      </c>
      <c r="H18" s="122">
        <v>0.54861111111111105</v>
      </c>
    </row>
    <row r="19" spans="1:8" x14ac:dyDescent="0.2">
      <c r="A19" s="123">
        <v>0.54513888888888895</v>
      </c>
      <c r="B19" s="124">
        <v>0.59027777777777779</v>
      </c>
      <c r="C19" s="125">
        <f t="shared" ref="C19:C20" si="4">B19-A19</f>
        <v>4.513888888888884E-2</v>
      </c>
      <c r="D19" s="404" t="s">
        <v>585</v>
      </c>
      <c r="E19" s="405"/>
      <c r="F19" s="125">
        <f t="shared" si="3"/>
        <v>4.513888888888884E-2</v>
      </c>
      <c r="G19" s="126">
        <v>0.54513888888888895</v>
      </c>
      <c r="H19" s="127">
        <v>0.59027777777777779</v>
      </c>
    </row>
    <row r="20" spans="1:8" ht="17" thickBot="1" x14ac:dyDescent="0.25">
      <c r="A20" s="128">
        <v>0.59375</v>
      </c>
      <c r="B20" s="129">
        <v>0.62847222222222221</v>
      </c>
      <c r="C20" s="130">
        <f t="shared" si="4"/>
        <v>3.472222222222221E-2</v>
      </c>
      <c r="D20" s="131" t="s">
        <v>593</v>
      </c>
      <c r="E20" s="52" t="s">
        <v>583</v>
      </c>
      <c r="F20" s="132">
        <f t="shared" si="3"/>
        <v>3.472222222222221E-2</v>
      </c>
      <c r="G20" s="133">
        <v>0.59375</v>
      </c>
      <c r="H20" s="134">
        <v>0.62847222222222221</v>
      </c>
    </row>
    <row r="21" spans="1:8" x14ac:dyDescent="0.2">
      <c r="A21" s="53"/>
      <c r="B21" s="53"/>
      <c r="C21" s="55"/>
      <c r="D21" s="235"/>
      <c r="E21" s="235"/>
      <c r="F21" s="55"/>
      <c r="G21" s="54"/>
      <c r="H21" s="54"/>
    </row>
    <row r="22" spans="1:8" x14ac:dyDescent="0.2">
      <c r="A22" s="53"/>
      <c r="B22" s="53"/>
      <c r="C22" s="55"/>
      <c r="D22" s="235" t="s">
        <v>406</v>
      </c>
      <c r="E22" s="235"/>
      <c r="F22" s="55"/>
      <c r="G22" s="54"/>
      <c r="H22" s="54"/>
    </row>
    <row r="23" spans="1:8" ht="17" thickBot="1" x14ac:dyDescent="0.25">
      <c r="A23" s="53"/>
      <c r="B23" s="53"/>
      <c r="C23" s="138"/>
      <c r="F23" s="40" t="s">
        <v>577</v>
      </c>
      <c r="G23" s="56"/>
    </row>
    <row r="24" spans="1:8" x14ac:dyDescent="0.2">
      <c r="A24" s="139"/>
      <c r="B24" s="109"/>
      <c r="C24" s="140"/>
      <c r="D24" s="141"/>
      <c r="E24" s="142" t="s">
        <v>594</v>
      </c>
      <c r="F24" s="143">
        <f t="shared" ref="F24:F25" si="5">H24-G24</f>
        <v>5.9027777777777679E-2</v>
      </c>
      <c r="G24" s="144">
        <v>0.55208333333333337</v>
      </c>
      <c r="H24" s="145">
        <v>0.61111111111111105</v>
      </c>
    </row>
    <row r="25" spans="1:8" ht="17" thickBot="1" x14ac:dyDescent="0.25">
      <c r="A25" s="49"/>
      <c r="B25" s="50"/>
      <c r="C25" s="51"/>
      <c r="D25" s="146"/>
      <c r="E25" s="147" t="s">
        <v>595</v>
      </c>
      <c r="F25" s="148">
        <f t="shared" si="5"/>
        <v>3.472222222222221E-2</v>
      </c>
      <c r="G25" s="149">
        <v>0.59375</v>
      </c>
      <c r="H25" s="150">
        <v>0.62847222222222221</v>
      </c>
    </row>
  </sheetData>
  <mergeCells count="8">
    <mergeCell ref="D2:E2"/>
    <mergeCell ref="D9:E9"/>
    <mergeCell ref="D12:E12"/>
    <mergeCell ref="D19:E19"/>
    <mergeCell ref="D17:E17"/>
    <mergeCell ref="D5:E5"/>
    <mergeCell ref="D7:E7"/>
    <mergeCell ref="D15:E15"/>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Q67"/>
  <sheetViews>
    <sheetView zoomScale="110" zoomScaleNormal="110" workbookViewId="0">
      <pane xSplit="2" ySplit="1" topLeftCell="P2" activePane="bottomRight" state="frozenSplit"/>
      <selection pane="topRight" activeCell="B1" sqref="B1"/>
      <selection pane="bottomLeft" activeCell="A2" sqref="A2"/>
      <selection pane="bottomRight" activeCell="T1" sqref="T1:T1048576"/>
    </sheetView>
  </sheetViews>
  <sheetFormatPr baseColWidth="10" defaultColWidth="10.83203125" defaultRowHeight="16" x14ac:dyDescent="0.2"/>
  <cols>
    <col min="1" max="1" width="15.33203125" bestFit="1" customWidth="1"/>
    <col min="2" max="2" width="9.33203125" bestFit="1" customWidth="1"/>
    <col min="3" max="3" width="8.5" bestFit="1" customWidth="1"/>
    <col min="4" max="4" width="5.83203125" bestFit="1" customWidth="1"/>
    <col min="5" max="5" width="7" bestFit="1" customWidth="1"/>
    <col min="7" max="7" width="8.6640625" bestFit="1" customWidth="1"/>
    <col min="8" max="8" width="8.83203125" bestFit="1" customWidth="1"/>
    <col min="9" max="9" width="29.1640625" bestFit="1" customWidth="1"/>
    <col min="10" max="10" width="5" bestFit="1" customWidth="1"/>
    <col min="11" max="11" width="10" bestFit="1" customWidth="1"/>
    <col min="12" max="12" width="9.6640625" bestFit="1" customWidth="1"/>
    <col min="13" max="13" width="8" bestFit="1" customWidth="1"/>
    <col min="14" max="14" width="9.5" bestFit="1" customWidth="1"/>
    <col min="15" max="15" width="10.6640625" bestFit="1" customWidth="1"/>
    <col min="16" max="16" width="7.1640625" bestFit="1" customWidth="1"/>
    <col min="17" max="17" width="32.5" bestFit="1" customWidth="1"/>
    <col min="18" max="18" width="4.33203125" bestFit="1" customWidth="1"/>
    <col min="19" max="19" width="4" bestFit="1" customWidth="1"/>
    <col min="20" max="20" width="8.83203125" bestFit="1" customWidth="1"/>
    <col min="21" max="21" width="8" bestFit="1" customWidth="1"/>
    <col min="22" max="22" width="10" bestFit="1" customWidth="1"/>
    <col min="23" max="23" width="7.33203125" bestFit="1" customWidth="1"/>
    <col min="24" max="24" width="7" bestFit="1" customWidth="1"/>
    <col min="25" max="25" width="10" bestFit="1" customWidth="1"/>
    <col min="26" max="26" width="6.83203125" bestFit="1" customWidth="1"/>
    <col min="27" max="27" width="10.1640625" bestFit="1" customWidth="1"/>
    <col min="28" max="28" width="6.83203125" bestFit="1" customWidth="1"/>
    <col min="29" max="29" width="10" bestFit="1" customWidth="1"/>
    <col min="30" max="30" width="7.33203125" bestFit="1" customWidth="1"/>
    <col min="32" max="33" width="10.33203125" bestFit="1" customWidth="1"/>
    <col min="34" max="34" width="11.5" bestFit="1" customWidth="1"/>
    <col min="35" max="35" width="7.33203125" bestFit="1" customWidth="1"/>
    <col min="36" max="36" width="71.6640625" bestFit="1" customWidth="1"/>
    <col min="37" max="37" width="36.5" bestFit="1" customWidth="1"/>
    <col min="38" max="38" width="5" bestFit="1" customWidth="1"/>
    <col min="39" max="39" width="8.6640625" bestFit="1" customWidth="1"/>
    <col min="40" max="40" width="255.83203125" bestFit="1" customWidth="1"/>
    <col min="42" max="42" width="2" style="186" bestFit="1" customWidth="1"/>
  </cols>
  <sheetData>
    <row r="1" spans="1:43" ht="15" customHeight="1" thickBot="1" x14ac:dyDescent="0.25">
      <c r="A1" s="177" t="s">
        <v>0</v>
      </c>
      <c r="B1" s="178" t="s">
        <v>1</v>
      </c>
      <c r="C1" s="178" t="s">
        <v>408</v>
      </c>
      <c r="D1" s="179" t="s">
        <v>4</v>
      </c>
      <c r="E1" s="179" t="s">
        <v>409</v>
      </c>
      <c r="F1" s="179" t="s">
        <v>410</v>
      </c>
      <c r="G1" s="179" t="s">
        <v>411</v>
      </c>
      <c r="H1" s="178" t="s">
        <v>412</v>
      </c>
      <c r="I1" s="180" t="s">
        <v>413</v>
      </c>
      <c r="J1" s="180" t="s">
        <v>414</v>
      </c>
      <c r="K1" s="180" t="s">
        <v>415</v>
      </c>
      <c r="L1" s="180" t="s">
        <v>416</v>
      </c>
      <c r="M1" s="180" t="s">
        <v>417</v>
      </c>
      <c r="N1" s="180" t="s">
        <v>418</v>
      </c>
      <c r="O1" s="180" t="s">
        <v>419</v>
      </c>
      <c r="P1" s="180">
        <v>504</v>
      </c>
      <c r="Q1" s="180" t="s">
        <v>420</v>
      </c>
      <c r="R1" s="180" t="s">
        <v>6</v>
      </c>
      <c r="S1" s="180" t="s">
        <v>406</v>
      </c>
      <c r="T1" s="181" t="s">
        <v>8</v>
      </c>
      <c r="U1" s="181" t="s">
        <v>9</v>
      </c>
      <c r="V1" s="181" t="s">
        <v>596</v>
      </c>
      <c r="W1" s="181" t="s">
        <v>422</v>
      </c>
      <c r="X1" s="181" t="s">
        <v>423</v>
      </c>
      <c r="Y1" s="181" t="s">
        <v>597</v>
      </c>
      <c r="Z1" s="181" t="s">
        <v>598</v>
      </c>
      <c r="AA1" s="181" t="s">
        <v>599</v>
      </c>
      <c r="AB1" s="182" t="s">
        <v>426</v>
      </c>
      <c r="AC1" s="182" t="s">
        <v>427</v>
      </c>
      <c r="AD1" s="182" t="s">
        <v>428</v>
      </c>
      <c r="AE1" s="182" t="s">
        <v>429</v>
      </c>
      <c r="AF1" s="182" t="s">
        <v>430</v>
      </c>
      <c r="AG1" s="182" t="s">
        <v>431</v>
      </c>
      <c r="AH1" s="182" t="s">
        <v>110</v>
      </c>
      <c r="AI1" s="182" t="s">
        <v>432</v>
      </c>
      <c r="AJ1" s="183" t="s">
        <v>433</v>
      </c>
      <c r="AK1" s="183" t="s">
        <v>434</v>
      </c>
      <c r="AL1" s="183" t="s">
        <v>435</v>
      </c>
      <c r="AM1" s="183" t="s">
        <v>436</v>
      </c>
      <c r="AN1" s="184" t="s">
        <v>437</v>
      </c>
      <c r="AO1" s="185"/>
      <c r="AQ1" s="187"/>
    </row>
    <row r="2" spans="1:43" ht="15" customHeight="1" x14ac:dyDescent="0.2">
      <c r="A2" s="188" t="s">
        <v>600</v>
      </c>
      <c r="B2" s="188" t="s">
        <v>601</v>
      </c>
      <c r="C2" s="189">
        <v>37667</v>
      </c>
      <c r="D2" s="190">
        <v>7</v>
      </c>
      <c r="E2" s="190" t="s">
        <v>79</v>
      </c>
      <c r="F2" s="189" t="s">
        <v>445</v>
      </c>
      <c r="G2" s="189" t="s">
        <v>439</v>
      </c>
      <c r="H2" s="191">
        <v>39800</v>
      </c>
      <c r="I2" s="189"/>
      <c r="J2" s="189"/>
      <c r="K2" s="189"/>
      <c r="L2" s="189"/>
      <c r="M2" s="189"/>
      <c r="N2" s="189"/>
      <c r="O2" s="189"/>
      <c r="P2" s="189"/>
      <c r="Q2" s="189"/>
      <c r="R2" s="189"/>
      <c r="S2" s="189"/>
      <c r="T2" s="189">
        <v>2</v>
      </c>
      <c r="U2" s="189">
        <v>2</v>
      </c>
      <c r="V2" s="189" t="s">
        <v>32</v>
      </c>
      <c r="W2" s="189" t="s">
        <v>60</v>
      </c>
      <c r="X2" s="189" t="s">
        <v>60</v>
      </c>
      <c r="Y2" s="189" t="s">
        <v>235</v>
      </c>
      <c r="Z2" s="189" t="s">
        <v>67</v>
      </c>
      <c r="AA2" s="189" t="s">
        <v>602</v>
      </c>
      <c r="AB2" s="189"/>
      <c r="AC2" s="189" t="s">
        <v>109</v>
      </c>
      <c r="AD2" s="189" t="s">
        <v>452</v>
      </c>
      <c r="AE2" s="189" t="s">
        <v>206</v>
      </c>
      <c r="AF2" s="189" t="s">
        <v>206</v>
      </c>
      <c r="AG2" s="189" t="s">
        <v>206</v>
      </c>
      <c r="AH2" s="189" t="s">
        <v>440</v>
      </c>
      <c r="AI2" s="189"/>
      <c r="AJ2" s="189" t="s">
        <v>603</v>
      </c>
      <c r="AK2" s="189"/>
      <c r="AL2" s="189"/>
      <c r="AM2" s="189"/>
      <c r="AN2" s="189"/>
      <c r="AP2" s="186" t="s">
        <v>444</v>
      </c>
    </row>
    <row r="3" spans="1:43" ht="15" customHeight="1" x14ac:dyDescent="0.2">
      <c r="A3" s="34" t="s">
        <v>604</v>
      </c>
      <c r="B3" s="34" t="s">
        <v>605</v>
      </c>
      <c r="C3" s="2">
        <v>38132</v>
      </c>
      <c r="D3" s="24">
        <v>7</v>
      </c>
      <c r="E3" s="24" t="s">
        <v>72</v>
      </c>
      <c r="F3" s="2" t="s">
        <v>450</v>
      </c>
      <c r="G3" s="2" t="s">
        <v>439</v>
      </c>
      <c r="H3" s="192">
        <v>39854</v>
      </c>
      <c r="I3" s="2"/>
      <c r="J3" s="2"/>
      <c r="K3" s="2"/>
      <c r="L3" s="2"/>
      <c r="M3" s="2"/>
      <c r="N3" s="2"/>
      <c r="O3" s="2"/>
      <c r="P3" s="2"/>
      <c r="Q3" s="2"/>
      <c r="R3" s="2"/>
      <c r="S3" s="2"/>
      <c r="T3" s="2">
        <v>1</v>
      </c>
      <c r="U3" s="2">
        <v>1</v>
      </c>
      <c r="V3" s="2" t="s">
        <v>47</v>
      </c>
      <c r="W3" s="2" t="s">
        <v>4</v>
      </c>
      <c r="X3" s="2" t="s">
        <v>4</v>
      </c>
      <c r="Y3" s="2" t="s">
        <v>74</v>
      </c>
      <c r="Z3" s="2" t="s">
        <v>74</v>
      </c>
      <c r="AA3" s="2" t="s">
        <v>606</v>
      </c>
      <c r="AB3" s="2"/>
      <c r="AC3" s="2"/>
      <c r="AD3" s="2"/>
      <c r="AE3" s="2"/>
      <c r="AF3" s="2"/>
      <c r="AG3" s="2"/>
      <c r="AH3" s="2"/>
      <c r="AI3" s="2"/>
      <c r="AJ3" s="2" t="s">
        <v>607</v>
      </c>
      <c r="AK3" s="2"/>
      <c r="AL3" s="2" t="s">
        <v>206</v>
      </c>
      <c r="AM3" s="2"/>
      <c r="AN3" s="2" t="s">
        <v>608</v>
      </c>
      <c r="AP3" s="186" t="s">
        <v>444</v>
      </c>
      <c r="AQ3" s="187"/>
    </row>
    <row r="4" spans="1:43" ht="15" customHeight="1" x14ac:dyDescent="0.2">
      <c r="A4" s="34" t="s">
        <v>609</v>
      </c>
      <c r="B4" s="34" t="s">
        <v>610</v>
      </c>
      <c r="C4" s="2">
        <v>36167</v>
      </c>
      <c r="D4" s="24">
        <v>7</v>
      </c>
      <c r="E4" s="24" t="s">
        <v>72</v>
      </c>
      <c r="F4" s="2" t="s">
        <v>472</v>
      </c>
      <c r="G4" s="2" t="s">
        <v>466</v>
      </c>
      <c r="H4" s="192">
        <v>39931</v>
      </c>
      <c r="I4" s="2"/>
      <c r="J4" s="2"/>
      <c r="K4" s="2"/>
      <c r="L4" s="2"/>
      <c r="M4" s="2"/>
      <c r="N4" s="2"/>
      <c r="O4" s="2"/>
      <c r="P4" s="2"/>
      <c r="Q4" s="2"/>
      <c r="R4" s="2"/>
      <c r="S4" s="2"/>
      <c r="T4" s="2">
        <v>2</v>
      </c>
      <c r="U4" s="2">
        <v>1</v>
      </c>
      <c r="V4" s="2" t="s">
        <v>32</v>
      </c>
      <c r="W4" s="2" t="s">
        <v>60</v>
      </c>
      <c r="X4" s="2" t="s">
        <v>60</v>
      </c>
      <c r="Y4" s="2" t="s">
        <v>94</v>
      </c>
      <c r="Z4" s="2" t="s">
        <v>67</v>
      </c>
      <c r="AA4" s="2" t="s">
        <v>606</v>
      </c>
      <c r="AB4" s="2"/>
      <c r="AC4" s="2"/>
      <c r="AD4" s="2"/>
      <c r="AE4" s="2"/>
      <c r="AF4" s="2"/>
      <c r="AG4" s="2"/>
      <c r="AH4" s="2"/>
      <c r="AI4" s="2"/>
      <c r="AJ4" s="2" t="s">
        <v>611</v>
      </c>
      <c r="AK4" s="2"/>
      <c r="AL4" s="2"/>
      <c r="AM4" s="2"/>
      <c r="AN4" s="2" t="s">
        <v>612</v>
      </c>
      <c r="AO4" s="168"/>
      <c r="AP4" s="186" t="s">
        <v>444</v>
      </c>
    </row>
    <row r="5" spans="1:43" ht="15" customHeight="1" x14ac:dyDescent="0.2">
      <c r="A5" s="34" t="s">
        <v>101</v>
      </c>
      <c r="B5" s="34" t="s">
        <v>102</v>
      </c>
      <c r="C5" s="2">
        <v>35078</v>
      </c>
      <c r="D5" s="24">
        <v>7</v>
      </c>
      <c r="E5" s="193" t="s">
        <v>72</v>
      </c>
      <c r="F5" s="2" t="s">
        <v>445</v>
      </c>
      <c r="G5" s="2" t="s">
        <v>439</v>
      </c>
      <c r="H5" s="192">
        <v>39885</v>
      </c>
      <c r="I5" s="2"/>
      <c r="J5" s="2"/>
      <c r="K5" s="2"/>
      <c r="L5" s="2"/>
      <c r="M5" s="2"/>
      <c r="N5" s="2"/>
      <c r="O5" s="2"/>
      <c r="P5" s="2"/>
      <c r="Q5" s="2"/>
      <c r="R5" s="2"/>
      <c r="S5" s="2"/>
      <c r="T5" s="2">
        <v>1</v>
      </c>
      <c r="U5" s="2">
        <v>1</v>
      </c>
      <c r="V5" s="2" t="s">
        <v>47</v>
      </c>
      <c r="W5" s="2" t="s">
        <v>4</v>
      </c>
      <c r="X5" s="2" t="s">
        <v>4</v>
      </c>
      <c r="Y5" s="2" t="s">
        <v>58</v>
      </c>
      <c r="Z5" s="2" t="s">
        <v>67</v>
      </c>
      <c r="AA5" s="2" t="s">
        <v>606</v>
      </c>
      <c r="AB5" s="2"/>
      <c r="AC5" s="2"/>
      <c r="AD5" s="2"/>
      <c r="AE5" s="2"/>
      <c r="AF5" s="2"/>
      <c r="AG5" s="2"/>
      <c r="AH5" s="2"/>
      <c r="AI5" s="2"/>
      <c r="AJ5" s="194" t="s">
        <v>613</v>
      </c>
      <c r="AK5" s="2"/>
      <c r="AL5" s="2" t="s">
        <v>206</v>
      </c>
      <c r="AM5" s="2" t="s">
        <v>206</v>
      </c>
      <c r="AN5" s="195" t="s">
        <v>614</v>
      </c>
      <c r="AP5" s="186" t="s">
        <v>444</v>
      </c>
    </row>
    <row r="6" spans="1:43" ht="15" customHeight="1" x14ac:dyDescent="0.2">
      <c r="A6" s="34" t="s">
        <v>615</v>
      </c>
      <c r="B6" s="34" t="s">
        <v>616</v>
      </c>
      <c r="C6" s="2">
        <v>34914</v>
      </c>
      <c r="D6" s="190">
        <v>7</v>
      </c>
      <c r="E6" s="24" t="s">
        <v>72</v>
      </c>
      <c r="F6" s="2" t="s">
        <v>438</v>
      </c>
      <c r="G6" s="2" t="s">
        <v>439</v>
      </c>
      <c r="H6" s="192">
        <v>39738</v>
      </c>
      <c r="I6" s="2"/>
      <c r="J6" s="2"/>
      <c r="K6" s="2"/>
      <c r="L6" s="2"/>
      <c r="M6" s="2"/>
      <c r="N6" s="2"/>
      <c r="O6" s="2"/>
      <c r="P6" s="2"/>
      <c r="Q6" s="2"/>
      <c r="R6" s="2"/>
      <c r="S6" s="2"/>
      <c r="T6" s="2">
        <v>2</v>
      </c>
      <c r="U6" s="2">
        <v>2</v>
      </c>
      <c r="V6" s="2" t="s">
        <v>32</v>
      </c>
      <c r="W6" s="2" t="s">
        <v>4</v>
      </c>
      <c r="X6" s="2" t="s">
        <v>60</v>
      </c>
      <c r="Y6" s="2" t="s">
        <v>94</v>
      </c>
      <c r="Z6" s="2" t="s">
        <v>48</v>
      </c>
      <c r="AA6" s="2" t="s">
        <v>606</v>
      </c>
      <c r="AB6" s="2"/>
      <c r="AC6" s="2" t="s">
        <v>110</v>
      </c>
      <c r="AD6" s="2"/>
      <c r="AE6" s="2" t="s">
        <v>206</v>
      </c>
      <c r="AF6" s="2" t="s">
        <v>206</v>
      </c>
      <c r="AG6" s="2"/>
      <c r="AH6" s="2"/>
      <c r="AI6" s="2"/>
      <c r="AJ6" s="2" t="s">
        <v>617</v>
      </c>
      <c r="AK6" s="2"/>
      <c r="AL6" s="2"/>
      <c r="AM6" s="2"/>
      <c r="AN6" s="2" t="s">
        <v>618</v>
      </c>
      <c r="AP6" s="186" t="s">
        <v>444</v>
      </c>
      <c r="AQ6" s="187"/>
    </row>
    <row r="7" spans="1:43" ht="15" customHeight="1" x14ac:dyDescent="0.2">
      <c r="A7" s="34" t="s">
        <v>619</v>
      </c>
      <c r="B7" s="34" t="s">
        <v>620</v>
      </c>
      <c r="C7" s="2">
        <v>34921</v>
      </c>
      <c r="D7" s="190">
        <v>7</v>
      </c>
      <c r="E7" s="24" t="s">
        <v>72</v>
      </c>
      <c r="F7" s="2" t="s">
        <v>450</v>
      </c>
      <c r="G7" s="2" t="s">
        <v>439</v>
      </c>
      <c r="H7" s="192">
        <v>39919</v>
      </c>
      <c r="I7" s="2" t="s">
        <v>621</v>
      </c>
      <c r="J7" s="2" t="s">
        <v>206</v>
      </c>
      <c r="K7" s="2" t="s">
        <v>452</v>
      </c>
      <c r="L7" s="2" t="s">
        <v>452</v>
      </c>
      <c r="M7" s="2"/>
      <c r="N7" s="2"/>
      <c r="O7" s="2"/>
      <c r="P7" s="2"/>
      <c r="Q7" s="2"/>
      <c r="R7" s="2"/>
      <c r="S7" s="2"/>
      <c r="T7" s="2">
        <v>3</v>
      </c>
      <c r="U7" s="2">
        <v>2</v>
      </c>
      <c r="V7" s="2" t="s">
        <v>32</v>
      </c>
      <c r="W7" s="2" t="s">
        <v>188</v>
      </c>
      <c r="X7" s="2" t="s">
        <v>188</v>
      </c>
      <c r="Y7" s="2" t="s">
        <v>235</v>
      </c>
      <c r="Z7" s="2" t="s">
        <v>59</v>
      </c>
      <c r="AA7" s="2" t="s">
        <v>606</v>
      </c>
      <c r="AB7" s="2"/>
      <c r="AC7" s="2" t="s">
        <v>288</v>
      </c>
      <c r="AD7" s="2"/>
      <c r="AE7" s="2" t="s">
        <v>206</v>
      </c>
      <c r="AF7" s="2" t="s">
        <v>206</v>
      </c>
      <c r="AG7" s="2"/>
      <c r="AH7" s="2"/>
      <c r="AI7" s="2"/>
      <c r="AJ7" s="2" t="s">
        <v>622</v>
      </c>
      <c r="AK7" s="2"/>
      <c r="AL7" s="2"/>
      <c r="AM7" s="2"/>
      <c r="AN7" s="2" t="s">
        <v>623</v>
      </c>
      <c r="AP7" s="186" t="s">
        <v>444</v>
      </c>
      <c r="AQ7" s="187"/>
    </row>
    <row r="8" spans="1:43" ht="15" customHeight="1" x14ac:dyDescent="0.2">
      <c r="A8" s="34" t="s">
        <v>624</v>
      </c>
      <c r="B8" s="34" t="s">
        <v>625</v>
      </c>
      <c r="C8" s="2">
        <v>34928</v>
      </c>
      <c r="D8" s="24">
        <v>7</v>
      </c>
      <c r="E8" s="24" t="s">
        <v>72</v>
      </c>
      <c r="F8" s="2" t="s">
        <v>438</v>
      </c>
      <c r="G8" s="2" t="s">
        <v>439</v>
      </c>
      <c r="H8" s="192">
        <v>39849</v>
      </c>
      <c r="I8" s="2"/>
      <c r="J8" s="2"/>
      <c r="K8" s="2"/>
      <c r="L8" s="2"/>
      <c r="M8" s="2"/>
      <c r="N8" s="2"/>
      <c r="O8" s="2"/>
      <c r="P8" s="2"/>
      <c r="Q8" s="2"/>
      <c r="R8" s="2"/>
      <c r="S8" s="2"/>
      <c r="T8" s="2">
        <v>2</v>
      </c>
      <c r="U8" s="2">
        <v>1</v>
      </c>
      <c r="V8" s="2" t="s">
        <v>32</v>
      </c>
      <c r="W8" s="2" t="s">
        <v>4</v>
      </c>
      <c r="X8" s="2" t="s">
        <v>4</v>
      </c>
      <c r="Y8" s="2" t="s">
        <v>94</v>
      </c>
      <c r="Z8" s="2" t="s">
        <v>48</v>
      </c>
      <c r="AA8" s="2" t="s">
        <v>606</v>
      </c>
      <c r="AB8" s="2"/>
      <c r="AC8" s="2"/>
      <c r="AD8" s="2"/>
      <c r="AE8" s="2"/>
      <c r="AF8" s="2"/>
      <c r="AG8" s="2"/>
      <c r="AH8" s="2"/>
      <c r="AI8" s="2"/>
      <c r="AJ8" s="2" t="s">
        <v>626</v>
      </c>
      <c r="AK8" s="2"/>
      <c r="AL8" s="2"/>
      <c r="AM8" s="2" t="s">
        <v>206</v>
      </c>
      <c r="AN8" s="2"/>
      <c r="AP8" s="186" t="s">
        <v>444</v>
      </c>
      <c r="AQ8" s="187"/>
    </row>
    <row r="9" spans="1:43" ht="15" customHeight="1" x14ac:dyDescent="0.2">
      <c r="A9" s="34" t="s">
        <v>627</v>
      </c>
      <c r="B9" s="34" t="s">
        <v>283</v>
      </c>
      <c r="C9" s="2">
        <v>35019</v>
      </c>
      <c r="D9" s="24">
        <v>7</v>
      </c>
      <c r="E9" s="24" t="s">
        <v>72</v>
      </c>
      <c r="F9" s="2" t="s">
        <v>628</v>
      </c>
      <c r="G9" s="2" t="s">
        <v>466</v>
      </c>
      <c r="H9" s="192">
        <v>39731</v>
      </c>
      <c r="I9" s="2" t="s">
        <v>468</v>
      </c>
      <c r="J9" s="2"/>
      <c r="K9" s="195" t="s">
        <v>64</v>
      </c>
      <c r="L9" s="195" t="s">
        <v>64</v>
      </c>
      <c r="M9" s="195" t="s">
        <v>64</v>
      </c>
      <c r="N9" s="195" t="s">
        <v>64</v>
      </c>
      <c r="O9" s="195"/>
      <c r="P9" s="195" t="s">
        <v>452</v>
      </c>
      <c r="Q9" s="195" t="s">
        <v>629</v>
      </c>
      <c r="R9" s="195" t="s">
        <v>64</v>
      </c>
      <c r="S9" s="195" t="s">
        <v>64</v>
      </c>
      <c r="T9" s="195">
        <v>2</v>
      </c>
      <c r="U9" s="195">
        <v>2</v>
      </c>
      <c r="V9" s="195" t="s">
        <v>47</v>
      </c>
      <c r="W9" s="195" t="s">
        <v>68</v>
      </c>
      <c r="X9" s="195" t="s">
        <v>4</v>
      </c>
      <c r="Y9" s="195" t="s">
        <v>106</v>
      </c>
      <c r="Z9" s="195" t="s">
        <v>74</v>
      </c>
      <c r="AA9" s="195" t="s">
        <v>630</v>
      </c>
      <c r="AB9" s="195" t="s">
        <v>64</v>
      </c>
      <c r="AC9" s="195" t="s">
        <v>64</v>
      </c>
      <c r="AD9" s="195" t="s">
        <v>64</v>
      </c>
      <c r="AE9" s="195" t="s">
        <v>206</v>
      </c>
      <c r="AF9" s="195" t="s">
        <v>206</v>
      </c>
      <c r="AG9" s="195" t="s">
        <v>64</v>
      </c>
      <c r="AH9" s="195" t="s">
        <v>440</v>
      </c>
      <c r="AI9" s="195" t="s">
        <v>64</v>
      </c>
      <c r="AJ9" s="195" t="s">
        <v>631</v>
      </c>
      <c r="AK9" s="195" t="s">
        <v>64</v>
      </c>
      <c r="AL9" s="195" t="s">
        <v>206</v>
      </c>
      <c r="AM9" s="195" t="s">
        <v>64</v>
      </c>
      <c r="AN9" s="195" t="s">
        <v>632</v>
      </c>
      <c r="AP9" s="186" t="s">
        <v>444</v>
      </c>
    </row>
    <row r="10" spans="1:43" ht="15" customHeight="1" x14ac:dyDescent="0.2">
      <c r="A10" s="34" t="s">
        <v>633</v>
      </c>
      <c r="B10" s="34" t="s">
        <v>634</v>
      </c>
      <c r="C10" s="2">
        <v>36898</v>
      </c>
      <c r="D10" s="24">
        <v>7</v>
      </c>
      <c r="E10" s="24" t="s">
        <v>72</v>
      </c>
      <c r="F10" s="2" t="s">
        <v>457</v>
      </c>
      <c r="G10" s="2" t="s">
        <v>439</v>
      </c>
      <c r="H10" s="192">
        <v>39978</v>
      </c>
      <c r="I10" s="2" t="s">
        <v>468</v>
      </c>
      <c r="J10" s="2"/>
      <c r="K10" s="2"/>
      <c r="L10" s="2"/>
      <c r="M10" s="2"/>
      <c r="N10" s="2"/>
      <c r="O10" s="2"/>
      <c r="P10" s="2" t="s">
        <v>452</v>
      </c>
      <c r="Q10" s="2" t="s">
        <v>635</v>
      </c>
      <c r="R10" s="2"/>
      <c r="S10" s="2"/>
      <c r="T10" s="2">
        <v>3</v>
      </c>
      <c r="U10" s="2">
        <v>3</v>
      </c>
      <c r="V10" s="2" t="s">
        <v>32</v>
      </c>
      <c r="W10" s="2" t="s">
        <v>60</v>
      </c>
      <c r="X10" s="2" t="s">
        <v>60</v>
      </c>
      <c r="Y10" s="2" t="s">
        <v>67</v>
      </c>
      <c r="Z10" s="2" t="s">
        <v>59</v>
      </c>
      <c r="AA10" s="2" t="s">
        <v>602</v>
      </c>
      <c r="AB10" s="2"/>
      <c r="AC10" s="194" t="s">
        <v>110</v>
      </c>
      <c r="AD10" s="2"/>
      <c r="AE10" s="2"/>
      <c r="AF10" s="2" t="s">
        <v>206</v>
      </c>
      <c r="AG10" s="2" t="s">
        <v>206</v>
      </c>
      <c r="AH10" s="2" t="s">
        <v>440</v>
      </c>
      <c r="AI10" s="2"/>
      <c r="AJ10" s="2"/>
      <c r="AK10" s="2"/>
      <c r="AL10" s="2"/>
      <c r="AM10" s="2"/>
      <c r="AN10" s="2" t="s">
        <v>636</v>
      </c>
      <c r="AP10" s="186" t="s">
        <v>444</v>
      </c>
      <c r="AQ10" s="187"/>
    </row>
    <row r="11" spans="1:43" ht="15" customHeight="1" x14ac:dyDescent="0.2">
      <c r="A11" s="34" t="s">
        <v>637</v>
      </c>
      <c r="B11" s="34" t="s">
        <v>638</v>
      </c>
      <c r="C11" s="2">
        <v>34931</v>
      </c>
      <c r="D11" s="190">
        <v>7</v>
      </c>
      <c r="E11" s="24" t="s">
        <v>72</v>
      </c>
      <c r="F11" s="2" t="s">
        <v>472</v>
      </c>
      <c r="G11" s="2" t="s">
        <v>466</v>
      </c>
      <c r="H11" s="192">
        <v>39773</v>
      </c>
      <c r="I11" s="2"/>
      <c r="J11" s="2"/>
      <c r="K11" s="2"/>
      <c r="L11" s="2"/>
      <c r="M11" s="2"/>
      <c r="N11" s="2"/>
      <c r="O11" s="2"/>
      <c r="P11" s="2"/>
      <c r="Q11" s="2"/>
      <c r="R11" s="2"/>
      <c r="S11" s="2"/>
      <c r="T11" s="2">
        <v>1</v>
      </c>
      <c r="U11" s="2">
        <v>1</v>
      </c>
      <c r="V11" s="2" t="s">
        <v>47</v>
      </c>
      <c r="W11" s="2" t="s">
        <v>68</v>
      </c>
      <c r="X11" s="2" t="s">
        <v>68</v>
      </c>
      <c r="Y11" s="2" t="s">
        <v>93</v>
      </c>
      <c r="Z11" s="2" t="s">
        <v>94</v>
      </c>
      <c r="AA11" s="2" t="s">
        <v>606</v>
      </c>
      <c r="AB11" s="2"/>
      <c r="AC11" s="2"/>
      <c r="AD11" s="2"/>
      <c r="AE11" s="2"/>
      <c r="AF11" s="2"/>
      <c r="AG11" s="2"/>
      <c r="AH11" s="2"/>
      <c r="AI11" s="2"/>
      <c r="AJ11" s="2" t="s">
        <v>639</v>
      </c>
      <c r="AK11" s="2"/>
      <c r="AL11" s="2"/>
      <c r="AM11" s="2"/>
      <c r="AN11" s="2" t="s">
        <v>640</v>
      </c>
      <c r="AP11" s="186" t="s">
        <v>444</v>
      </c>
    </row>
    <row r="12" spans="1:43" ht="15" customHeight="1" x14ac:dyDescent="0.2">
      <c r="A12" s="34" t="s">
        <v>641</v>
      </c>
      <c r="B12" s="34" t="s">
        <v>642</v>
      </c>
      <c r="C12" s="2">
        <v>35104</v>
      </c>
      <c r="D12" s="190">
        <v>7</v>
      </c>
      <c r="E12" s="24" t="s">
        <v>72</v>
      </c>
      <c r="F12" s="2" t="s">
        <v>472</v>
      </c>
      <c r="G12" s="2" t="s">
        <v>466</v>
      </c>
      <c r="H12" s="192">
        <v>39799</v>
      </c>
      <c r="I12" s="2" t="s">
        <v>643</v>
      </c>
      <c r="J12" s="2" t="s">
        <v>206</v>
      </c>
      <c r="K12" s="2" t="s">
        <v>452</v>
      </c>
      <c r="L12" s="2" t="s">
        <v>452</v>
      </c>
      <c r="M12" s="2" t="s">
        <v>452</v>
      </c>
      <c r="N12" s="2" t="s">
        <v>452</v>
      </c>
      <c r="O12" s="2"/>
      <c r="P12" s="2"/>
      <c r="Q12" s="2"/>
      <c r="R12" s="2"/>
      <c r="S12" s="2" t="s">
        <v>206</v>
      </c>
      <c r="T12" s="2">
        <v>3</v>
      </c>
      <c r="U12" s="2">
        <v>1</v>
      </c>
      <c r="V12" s="2" t="s">
        <v>32</v>
      </c>
      <c r="W12" s="2" t="s">
        <v>60</v>
      </c>
      <c r="X12" s="2" t="s">
        <v>60</v>
      </c>
      <c r="Y12" s="2" t="s">
        <v>177</v>
      </c>
      <c r="Z12" s="2" t="s">
        <v>177</v>
      </c>
      <c r="AA12" s="2" t="s">
        <v>606</v>
      </c>
      <c r="AB12" s="2"/>
      <c r="AC12" s="2" t="s">
        <v>110</v>
      </c>
      <c r="AD12" s="2"/>
      <c r="AE12" s="2"/>
      <c r="AF12" s="2"/>
      <c r="AG12" s="2"/>
      <c r="AH12" s="2"/>
      <c r="AI12" s="2" t="s">
        <v>206</v>
      </c>
      <c r="AJ12" s="2" t="s">
        <v>644</v>
      </c>
      <c r="AK12" s="2"/>
      <c r="AL12" s="2" t="s">
        <v>206</v>
      </c>
      <c r="AM12" s="2"/>
      <c r="AN12" s="2" t="s">
        <v>645</v>
      </c>
      <c r="AP12" s="186" t="s">
        <v>444</v>
      </c>
    </row>
    <row r="13" spans="1:43" ht="15" customHeight="1" x14ac:dyDescent="0.2">
      <c r="A13" s="34" t="s">
        <v>646</v>
      </c>
      <c r="B13" s="34" t="s">
        <v>393</v>
      </c>
      <c r="C13" s="2">
        <v>38760</v>
      </c>
      <c r="D13" s="24">
        <v>7</v>
      </c>
      <c r="E13" s="24" t="s">
        <v>72</v>
      </c>
      <c r="F13" s="2" t="s">
        <v>445</v>
      </c>
      <c r="G13" s="2" t="s">
        <v>439</v>
      </c>
      <c r="H13" s="192">
        <v>39777</v>
      </c>
      <c r="I13" s="2"/>
      <c r="J13" s="2"/>
      <c r="K13" s="2"/>
      <c r="L13" s="2"/>
      <c r="M13" s="2"/>
      <c r="N13" s="2"/>
      <c r="O13" s="2"/>
      <c r="P13" s="2"/>
      <c r="Q13" s="2"/>
      <c r="R13" s="2"/>
      <c r="S13" s="2"/>
      <c r="T13" s="2">
        <v>3</v>
      </c>
      <c r="U13" s="2">
        <v>3</v>
      </c>
      <c r="V13" s="2" t="s">
        <v>32</v>
      </c>
      <c r="W13" s="2" t="s">
        <v>60</v>
      </c>
      <c r="X13" s="2" t="s">
        <v>60</v>
      </c>
      <c r="Y13" s="2" t="s">
        <v>59</v>
      </c>
      <c r="Z13" s="2" t="s">
        <v>67</v>
      </c>
      <c r="AA13" s="2" t="s">
        <v>630</v>
      </c>
      <c r="AB13" s="2"/>
      <c r="AC13" s="2" t="s">
        <v>110</v>
      </c>
      <c r="AD13" s="2"/>
      <c r="AE13" s="2" t="s">
        <v>206</v>
      </c>
      <c r="AF13" s="2" t="s">
        <v>206</v>
      </c>
      <c r="AG13" s="2"/>
      <c r="AH13" s="2"/>
      <c r="AI13" s="2"/>
      <c r="AJ13" s="2" t="s">
        <v>647</v>
      </c>
      <c r="AK13" s="2"/>
      <c r="AL13" s="2" t="s">
        <v>206</v>
      </c>
      <c r="AM13" s="2"/>
      <c r="AN13" s="2" t="s">
        <v>648</v>
      </c>
      <c r="AP13" s="186" t="s">
        <v>444</v>
      </c>
    </row>
    <row r="14" spans="1:43" ht="15" customHeight="1" x14ac:dyDescent="0.2">
      <c r="A14" s="34" t="s">
        <v>649</v>
      </c>
      <c r="B14" s="34" t="s">
        <v>650</v>
      </c>
      <c r="C14" s="2">
        <v>35525</v>
      </c>
      <c r="D14" s="24">
        <v>7</v>
      </c>
      <c r="E14" s="24" t="s">
        <v>72</v>
      </c>
      <c r="F14" s="2" t="s">
        <v>628</v>
      </c>
      <c r="G14" s="2" t="s">
        <v>466</v>
      </c>
      <c r="H14" s="192">
        <v>39754</v>
      </c>
      <c r="I14" s="2"/>
      <c r="J14" s="2"/>
      <c r="K14" s="195" t="s">
        <v>64</v>
      </c>
      <c r="L14" s="195" t="s">
        <v>64</v>
      </c>
      <c r="M14" s="195" t="s">
        <v>64</v>
      </c>
      <c r="N14" s="195" t="s">
        <v>64</v>
      </c>
      <c r="O14" s="195"/>
      <c r="P14" s="195" t="s">
        <v>64</v>
      </c>
      <c r="Q14" s="195" t="s">
        <v>64</v>
      </c>
      <c r="R14" s="195" t="s">
        <v>64</v>
      </c>
      <c r="S14" s="195" t="s">
        <v>64</v>
      </c>
      <c r="T14" s="195">
        <v>2</v>
      </c>
      <c r="U14" s="195">
        <v>1</v>
      </c>
      <c r="V14" s="195" t="s">
        <v>47</v>
      </c>
      <c r="W14" s="195" t="s">
        <v>4</v>
      </c>
      <c r="X14" s="195" t="s">
        <v>4</v>
      </c>
      <c r="Y14" s="195" t="s">
        <v>94</v>
      </c>
      <c r="Z14" s="195" t="s">
        <v>48</v>
      </c>
      <c r="AA14" s="195" t="s">
        <v>606</v>
      </c>
      <c r="AB14" s="195" t="s">
        <v>64</v>
      </c>
      <c r="AC14" s="195" t="s">
        <v>64</v>
      </c>
      <c r="AD14" s="195" t="s">
        <v>64</v>
      </c>
      <c r="AE14" s="195" t="s">
        <v>64</v>
      </c>
      <c r="AF14" s="195" t="s">
        <v>64</v>
      </c>
      <c r="AG14" s="195" t="s">
        <v>64</v>
      </c>
      <c r="AH14" s="195" t="s">
        <v>64</v>
      </c>
      <c r="AI14" s="195" t="s">
        <v>64</v>
      </c>
      <c r="AJ14" s="195" t="s">
        <v>651</v>
      </c>
      <c r="AK14" s="195" t="s">
        <v>652</v>
      </c>
      <c r="AL14" s="195" t="s">
        <v>64</v>
      </c>
      <c r="AM14" s="195" t="s">
        <v>64</v>
      </c>
      <c r="AN14" s="195" t="s">
        <v>653</v>
      </c>
      <c r="AO14" s="168"/>
      <c r="AP14" s="186" t="s">
        <v>444</v>
      </c>
    </row>
    <row r="15" spans="1:43" ht="15" customHeight="1" x14ac:dyDescent="0.2">
      <c r="A15" s="34" t="s">
        <v>654</v>
      </c>
      <c r="B15" s="34" t="s">
        <v>655</v>
      </c>
      <c r="C15" s="2">
        <v>37118</v>
      </c>
      <c r="D15" s="24">
        <v>7</v>
      </c>
      <c r="E15" s="24" t="s">
        <v>72</v>
      </c>
      <c r="F15" s="2" t="s">
        <v>465</v>
      </c>
      <c r="G15" s="2" t="s">
        <v>466</v>
      </c>
      <c r="H15" s="192">
        <v>39904</v>
      </c>
      <c r="I15" s="2" t="s">
        <v>656</v>
      </c>
      <c r="J15" s="2"/>
      <c r="K15" s="2"/>
      <c r="L15" s="2"/>
      <c r="M15" s="2"/>
      <c r="N15" s="2"/>
      <c r="O15" s="2"/>
      <c r="P15" s="2"/>
      <c r="Q15" s="2"/>
      <c r="R15" s="2"/>
      <c r="S15" s="2" t="s">
        <v>206</v>
      </c>
      <c r="T15" s="2">
        <v>3</v>
      </c>
      <c r="U15" s="2">
        <v>2</v>
      </c>
      <c r="V15" s="2" t="s">
        <v>32</v>
      </c>
      <c r="W15" s="2" t="s">
        <v>4</v>
      </c>
      <c r="X15" s="2" t="s">
        <v>4</v>
      </c>
      <c r="Y15" s="2" t="s">
        <v>67</v>
      </c>
      <c r="Z15" s="2" t="s">
        <v>67</v>
      </c>
      <c r="AA15" s="2" t="s">
        <v>630</v>
      </c>
      <c r="AB15" s="2"/>
      <c r="AC15" s="2"/>
      <c r="AD15" s="2" t="s">
        <v>452</v>
      </c>
      <c r="AE15" s="2"/>
      <c r="AF15" s="2" t="s">
        <v>206</v>
      </c>
      <c r="AG15" s="2"/>
      <c r="AH15" s="2"/>
      <c r="AI15" s="2" t="s">
        <v>206</v>
      </c>
      <c r="AJ15" s="2" t="s">
        <v>657</v>
      </c>
      <c r="AK15" s="2"/>
      <c r="AL15" s="2"/>
      <c r="AM15" s="2"/>
      <c r="AN15" s="2" t="s">
        <v>658</v>
      </c>
      <c r="AO15" s="168"/>
    </row>
    <row r="16" spans="1:43" ht="15" customHeight="1" x14ac:dyDescent="0.2">
      <c r="A16" s="34" t="s">
        <v>659</v>
      </c>
      <c r="B16" s="34" t="s">
        <v>660</v>
      </c>
      <c r="C16" s="2">
        <v>35096</v>
      </c>
      <c r="D16" s="190">
        <v>7</v>
      </c>
      <c r="E16" s="24" t="s">
        <v>72</v>
      </c>
      <c r="F16" s="2" t="s">
        <v>438</v>
      </c>
      <c r="G16" s="2" t="s">
        <v>439</v>
      </c>
      <c r="H16" s="192">
        <v>39812</v>
      </c>
      <c r="I16" s="2"/>
      <c r="J16" s="2"/>
      <c r="K16" s="2"/>
      <c r="L16" s="2"/>
      <c r="M16" s="2"/>
      <c r="N16" s="2"/>
      <c r="O16" s="2"/>
      <c r="P16" s="2"/>
      <c r="Q16" s="2"/>
      <c r="R16" s="2"/>
      <c r="S16" s="2"/>
      <c r="T16" s="2">
        <v>2</v>
      </c>
      <c r="U16" s="2">
        <v>2</v>
      </c>
      <c r="V16" s="2" t="s">
        <v>32</v>
      </c>
      <c r="W16" s="2" t="s">
        <v>60</v>
      </c>
      <c r="X16" s="2" t="s">
        <v>4</v>
      </c>
      <c r="Y16" s="2" t="s">
        <v>59</v>
      </c>
      <c r="Z16" s="2" t="s">
        <v>58</v>
      </c>
      <c r="AA16" s="2" t="s">
        <v>630</v>
      </c>
      <c r="AB16" s="2"/>
      <c r="AC16" s="2"/>
      <c r="AD16" s="2"/>
      <c r="AE16" s="2"/>
      <c r="AF16" s="2" t="s">
        <v>206</v>
      </c>
      <c r="AG16" s="2"/>
      <c r="AH16" s="2"/>
      <c r="AI16" s="2"/>
      <c r="AJ16" s="2" t="s">
        <v>661</v>
      </c>
      <c r="AK16" s="194" t="s">
        <v>662</v>
      </c>
      <c r="AL16" s="2"/>
      <c r="AM16" s="2"/>
      <c r="AN16" s="2" t="s">
        <v>663</v>
      </c>
      <c r="AP16" s="186" t="s">
        <v>444</v>
      </c>
      <c r="AQ16" s="187"/>
    </row>
    <row r="17" spans="1:43" ht="15" customHeight="1" x14ac:dyDescent="0.2">
      <c r="A17" s="34" t="s">
        <v>664</v>
      </c>
      <c r="B17" s="34" t="s">
        <v>665</v>
      </c>
      <c r="C17" s="2">
        <v>36791</v>
      </c>
      <c r="D17" s="190">
        <v>7</v>
      </c>
      <c r="E17" s="24" t="s">
        <v>79</v>
      </c>
      <c r="F17" s="2" t="s">
        <v>628</v>
      </c>
      <c r="G17" s="2" t="s">
        <v>466</v>
      </c>
      <c r="H17" s="192">
        <v>39946</v>
      </c>
      <c r="I17" s="2"/>
      <c r="J17" s="2"/>
      <c r="K17" s="195" t="s">
        <v>64</v>
      </c>
      <c r="L17" s="195" t="s">
        <v>64</v>
      </c>
      <c r="M17" s="195" t="s">
        <v>64</v>
      </c>
      <c r="N17" s="195" t="s">
        <v>64</v>
      </c>
      <c r="O17" s="195"/>
      <c r="P17" s="195" t="s">
        <v>64</v>
      </c>
      <c r="Q17" s="195" t="s">
        <v>64</v>
      </c>
      <c r="R17" s="195" t="s">
        <v>64</v>
      </c>
      <c r="S17" s="195" t="s">
        <v>64</v>
      </c>
      <c r="T17" s="195">
        <v>2</v>
      </c>
      <c r="U17" s="195">
        <v>1</v>
      </c>
      <c r="V17" s="195" t="s">
        <v>32</v>
      </c>
      <c r="W17" s="195" t="s">
        <v>60</v>
      </c>
      <c r="X17" s="195" t="s">
        <v>60</v>
      </c>
      <c r="Y17" s="195" t="s">
        <v>59</v>
      </c>
      <c r="Z17" s="195" t="s">
        <v>59</v>
      </c>
      <c r="AA17" s="195" t="s">
        <v>606</v>
      </c>
      <c r="AB17" s="195" t="s">
        <v>72</v>
      </c>
      <c r="AC17" s="195" t="s">
        <v>288</v>
      </c>
      <c r="AD17" s="195" t="s">
        <v>64</v>
      </c>
      <c r="AE17" s="195" t="s">
        <v>64</v>
      </c>
      <c r="AF17" s="195" t="s">
        <v>206</v>
      </c>
      <c r="AG17" s="195" t="s">
        <v>64</v>
      </c>
      <c r="AH17" s="195" t="s">
        <v>64</v>
      </c>
      <c r="AI17" s="195" t="s">
        <v>64</v>
      </c>
      <c r="AJ17" s="195" t="s">
        <v>666</v>
      </c>
      <c r="AK17" s="195" t="s">
        <v>64</v>
      </c>
      <c r="AL17" s="195" t="s">
        <v>64</v>
      </c>
      <c r="AM17" s="195" t="s">
        <v>64</v>
      </c>
      <c r="AN17" s="195" t="s">
        <v>667</v>
      </c>
      <c r="AO17" s="168"/>
      <c r="AP17" s="186" t="s">
        <v>444</v>
      </c>
    </row>
    <row r="18" spans="1:43" ht="15" customHeight="1" x14ac:dyDescent="0.2">
      <c r="A18" s="34" t="s">
        <v>668</v>
      </c>
      <c r="B18" s="34" t="s">
        <v>669</v>
      </c>
      <c r="C18" s="2">
        <v>34857</v>
      </c>
      <c r="D18" s="24">
        <v>7</v>
      </c>
      <c r="E18" s="24" t="s">
        <v>79</v>
      </c>
      <c r="F18" s="2" t="s">
        <v>628</v>
      </c>
      <c r="G18" s="2" t="s">
        <v>466</v>
      </c>
      <c r="H18" s="192">
        <v>39828</v>
      </c>
      <c r="I18" s="2" t="s">
        <v>670</v>
      </c>
      <c r="J18" s="2" t="s">
        <v>206</v>
      </c>
      <c r="K18" s="195" t="s">
        <v>452</v>
      </c>
      <c r="L18" s="195" t="s">
        <v>452</v>
      </c>
      <c r="M18" s="195" t="s">
        <v>452</v>
      </c>
      <c r="N18" s="195" t="s">
        <v>64</v>
      </c>
      <c r="O18" s="195"/>
      <c r="P18" s="195" t="s">
        <v>64</v>
      </c>
      <c r="Q18" s="195" t="s">
        <v>64</v>
      </c>
      <c r="R18" s="195" t="s">
        <v>64</v>
      </c>
      <c r="S18" s="195" t="s">
        <v>64</v>
      </c>
      <c r="T18" s="195">
        <v>3</v>
      </c>
      <c r="U18" s="195">
        <v>2</v>
      </c>
      <c r="V18" s="195" t="s">
        <v>230</v>
      </c>
      <c r="W18" s="195" t="s">
        <v>188</v>
      </c>
      <c r="X18" s="195" t="s">
        <v>230</v>
      </c>
      <c r="Y18" s="195" t="s">
        <v>327</v>
      </c>
      <c r="Z18" s="195" t="s">
        <v>327</v>
      </c>
      <c r="AA18" s="195" t="s">
        <v>602</v>
      </c>
      <c r="AB18" s="195" t="s">
        <v>64</v>
      </c>
      <c r="AC18" s="195" t="s">
        <v>64</v>
      </c>
      <c r="AD18" s="195" t="s">
        <v>64</v>
      </c>
      <c r="AE18" s="195" t="s">
        <v>206</v>
      </c>
      <c r="AF18" s="195" t="s">
        <v>206</v>
      </c>
      <c r="AG18" s="195" t="s">
        <v>206</v>
      </c>
      <c r="AH18" s="195" t="s">
        <v>64</v>
      </c>
      <c r="AI18" s="195" t="s">
        <v>64</v>
      </c>
      <c r="AJ18" s="196" t="s">
        <v>671</v>
      </c>
      <c r="AK18" s="195" t="s">
        <v>64</v>
      </c>
      <c r="AL18" s="195" t="s">
        <v>64</v>
      </c>
      <c r="AM18" s="195" t="s">
        <v>64</v>
      </c>
      <c r="AN18" s="195" t="s">
        <v>672</v>
      </c>
      <c r="AO18" s="168"/>
      <c r="AP18" s="186" t="s">
        <v>444</v>
      </c>
    </row>
    <row r="19" spans="1:43" ht="15" customHeight="1" x14ac:dyDescent="0.2">
      <c r="A19" s="34" t="s">
        <v>673</v>
      </c>
      <c r="B19" s="34" t="s">
        <v>674</v>
      </c>
      <c r="C19" s="2">
        <v>35021</v>
      </c>
      <c r="D19" s="24">
        <v>7</v>
      </c>
      <c r="E19" s="24" t="s">
        <v>72</v>
      </c>
      <c r="F19" s="2" t="s">
        <v>675</v>
      </c>
      <c r="G19" s="2" t="s">
        <v>466</v>
      </c>
      <c r="H19" s="192">
        <v>39878</v>
      </c>
      <c r="I19" s="2" t="s">
        <v>656</v>
      </c>
      <c r="J19" s="2"/>
      <c r="K19" s="2"/>
      <c r="L19" s="2"/>
      <c r="M19" s="2"/>
      <c r="N19" s="2"/>
      <c r="O19" s="2"/>
      <c r="P19" s="2"/>
      <c r="Q19" s="2"/>
      <c r="R19" s="2" t="s">
        <v>206</v>
      </c>
      <c r="S19" s="2"/>
      <c r="T19" s="2">
        <v>3</v>
      </c>
      <c r="U19" s="2">
        <v>3</v>
      </c>
      <c r="V19" s="2" t="s">
        <v>32</v>
      </c>
      <c r="W19" s="2" t="s">
        <v>60</v>
      </c>
      <c r="X19" s="2" t="s">
        <v>60</v>
      </c>
      <c r="Y19" s="2" t="s">
        <v>58</v>
      </c>
      <c r="Z19" s="2" t="s">
        <v>67</v>
      </c>
      <c r="AA19" s="2" t="s">
        <v>606</v>
      </c>
      <c r="AB19" s="2"/>
      <c r="AC19" s="2"/>
      <c r="AD19" s="2" t="s">
        <v>452</v>
      </c>
      <c r="AE19" s="2" t="s">
        <v>206</v>
      </c>
      <c r="AF19" s="2"/>
      <c r="AG19" s="2"/>
      <c r="AH19" s="2"/>
      <c r="AI19" s="2" t="s">
        <v>206</v>
      </c>
      <c r="AJ19" t="s">
        <v>676</v>
      </c>
      <c r="AK19" s="2"/>
      <c r="AL19" s="2"/>
      <c r="AM19" s="2"/>
      <c r="AN19" s="2" t="s">
        <v>677</v>
      </c>
      <c r="AP19" s="186" t="s">
        <v>444</v>
      </c>
    </row>
    <row r="20" spans="1:43" ht="15" customHeight="1" x14ac:dyDescent="0.2">
      <c r="A20" s="34" t="s">
        <v>678</v>
      </c>
      <c r="B20" s="34" t="s">
        <v>679</v>
      </c>
      <c r="C20" s="2">
        <v>34858</v>
      </c>
      <c r="D20" s="24">
        <v>7</v>
      </c>
      <c r="E20" s="24" t="s">
        <v>79</v>
      </c>
      <c r="F20" s="2" t="s">
        <v>628</v>
      </c>
      <c r="G20" s="2" t="s">
        <v>466</v>
      </c>
      <c r="H20" s="192">
        <v>39843</v>
      </c>
      <c r="I20" s="2" t="s">
        <v>680</v>
      </c>
      <c r="J20" s="2"/>
      <c r="K20" s="195" t="s">
        <v>64</v>
      </c>
      <c r="L20" s="195" t="s">
        <v>64</v>
      </c>
      <c r="M20" s="195" t="s">
        <v>64</v>
      </c>
      <c r="N20" s="195" t="s">
        <v>64</v>
      </c>
      <c r="O20" s="195"/>
      <c r="P20" s="195" t="s">
        <v>64</v>
      </c>
      <c r="Q20" s="195" t="s">
        <v>64</v>
      </c>
      <c r="R20" s="195" t="s">
        <v>206</v>
      </c>
      <c r="S20" s="195" t="s">
        <v>64</v>
      </c>
      <c r="T20" s="195">
        <v>1</v>
      </c>
      <c r="U20" s="195">
        <v>1</v>
      </c>
      <c r="V20" s="195" t="s">
        <v>681</v>
      </c>
      <c r="W20" s="195" t="s">
        <v>68</v>
      </c>
      <c r="X20" s="195" t="s">
        <v>64</v>
      </c>
      <c r="Y20" s="195" t="s">
        <v>93</v>
      </c>
      <c r="Z20" s="195" t="s">
        <v>74</v>
      </c>
      <c r="AA20" s="195" t="s">
        <v>606</v>
      </c>
      <c r="AB20" s="195" t="s">
        <v>64</v>
      </c>
      <c r="AC20" s="195" t="s">
        <v>64</v>
      </c>
      <c r="AD20" s="195" t="s">
        <v>64</v>
      </c>
      <c r="AE20" s="195" t="s">
        <v>64</v>
      </c>
      <c r="AF20" s="195" t="s">
        <v>64</v>
      </c>
      <c r="AG20" s="195" t="s">
        <v>64</v>
      </c>
      <c r="AH20" s="195" t="s">
        <v>64</v>
      </c>
      <c r="AI20" s="195" t="s">
        <v>64</v>
      </c>
      <c r="AJ20" s="195" t="s">
        <v>682</v>
      </c>
      <c r="AK20" s="195" t="s">
        <v>64</v>
      </c>
      <c r="AL20" s="195" t="s">
        <v>206</v>
      </c>
      <c r="AM20" s="195" t="s">
        <v>206</v>
      </c>
      <c r="AN20" s="195" t="s">
        <v>683</v>
      </c>
      <c r="AP20" s="186" t="s">
        <v>444</v>
      </c>
    </row>
    <row r="21" spans="1:43" ht="15" customHeight="1" x14ac:dyDescent="0.2">
      <c r="A21" s="34" t="s">
        <v>684</v>
      </c>
      <c r="B21" s="34" t="s">
        <v>685</v>
      </c>
      <c r="C21" s="2">
        <v>35116</v>
      </c>
      <c r="D21" s="190">
        <v>7</v>
      </c>
      <c r="E21" s="24" t="s">
        <v>79</v>
      </c>
      <c r="F21" s="2" t="s">
        <v>445</v>
      </c>
      <c r="G21" s="2" t="s">
        <v>439</v>
      </c>
      <c r="H21" s="192">
        <v>39889</v>
      </c>
      <c r="I21" s="2"/>
      <c r="J21" s="2"/>
      <c r="K21" s="2"/>
      <c r="L21" s="2"/>
      <c r="M21" s="2"/>
      <c r="N21" s="2"/>
      <c r="O21" s="2"/>
      <c r="P21" s="2"/>
      <c r="Q21" s="2"/>
      <c r="R21" s="2"/>
      <c r="S21" s="2"/>
      <c r="T21" s="2">
        <v>1</v>
      </c>
      <c r="U21" s="2">
        <v>1</v>
      </c>
      <c r="V21" s="2" t="s">
        <v>47</v>
      </c>
      <c r="W21" s="2" t="s">
        <v>4</v>
      </c>
      <c r="X21" s="2" t="s">
        <v>4</v>
      </c>
      <c r="Y21" s="2" t="s">
        <v>94</v>
      </c>
      <c r="Z21" s="2" t="s">
        <v>48</v>
      </c>
      <c r="AA21" s="2" t="s">
        <v>606</v>
      </c>
      <c r="AB21" s="2"/>
      <c r="AC21" s="2"/>
      <c r="AD21" s="2"/>
      <c r="AE21" s="2"/>
      <c r="AF21" s="2"/>
      <c r="AG21" s="2"/>
      <c r="AH21" s="2"/>
      <c r="AI21" s="2"/>
      <c r="AJ21" s="194" t="s">
        <v>686</v>
      </c>
      <c r="AK21" s="2"/>
      <c r="AL21" s="2" t="s">
        <v>206</v>
      </c>
      <c r="AM21" s="2" t="s">
        <v>206</v>
      </c>
      <c r="AN21" s="2"/>
    </row>
    <row r="22" spans="1:43" ht="15" customHeight="1" x14ac:dyDescent="0.2">
      <c r="A22" s="34" t="s">
        <v>687</v>
      </c>
      <c r="B22" s="34" t="s">
        <v>385</v>
      </c>
      <c r="C22" s="2">
        <v>34859</v>
      </c>
      <c r="D22" s="190">
        <v>7</v>
      </c>
      <c r="E22" s="24" t="s">
        <v>72</v>
      </c>
      <c r="F22" s="2" t="s">
        <v>472</v>
      </c>
      <c r="G22" s="2" t="s">
        <v>466</v>
      </c>
      <c r="H22" s="192">
        <v>39698</v>
      </c>
      <c r="I22" s="2"/>
      <c r="J22" s="2"/>
      <c r="K22" s="2"/>
      <c r="L22" s="2"/>
      <c r="M22" s="2"/>
      <c r="N22" s="2"/>
      <c r="O22" s="2"/>
      <c r="P22" s="2"/>
      <c r="Q22" s="2"/>
      <c r="R22" s="2"/>
      <c r="S22" s="2"/>
      <c r="T22" s="2">
        <v>2</v>
      </c>
      <c r="U22" s="2">
        <v>2</v>
      </c>
      <c r="V22" s="2" t="s">
        <v>32</v>
      </c>
      <c r="W22" s="2" t="s">
        <v>60</v>
      </c>
      <c r="X22" s="2" t="s">
        <v>4</v>
      </c>
      <c r="Y22" s="2" t="s">
        <v>235</v>
      </c>
      <c r="Z22" s="2" t="s">
        <v>58</v>
      </c>
      <c r="AA22" s="2" t="s">
        <v>630</v>
      </c>
      <c r="AB22" s="2" t="s">
        <v>463</v>
      </c>
      <c r="AC22" s="2" t="s">
        <v>288</v>
      </c>
      <c r="AD22" s="2" t="s">
        <v>452</v>
      </c>
      <c r="AE22" s="2"/>
      <c r="AF22" s="2" t="s">
        <v>206</v>
      </c>
      <c r="AG22" s="2"/>
      <c r="AH22" s="2"/>
      <c r="AI22" s="2"/>
      <c r="AJ22" s="2" t="s">
        <v>688</v>
      </c>
      <c r="AK22" s="2" t="s">
        <v>689</v>
      </c>
      <c r="AL22" s="2"/>
      <c r="AM22" s="2"/>
      <c r="AN22" s="2" t="s">
        <v>690</v>
      </c>
      <c r="AO22" s="168"/>
      <c r="AP22" s="186" t="s">
        <v>444</v>
      </c>
    </row>
    <row r="23" spans="1:43" ht="15" customHeight="1" x14ac:dyDescent="0.2">
      <c r="A23" s="34" t="s">
        <v>305</v>
      </c>
      <c r="B23" s="34" t="s">
        <v>306</v>
      </c>
      <c r="C23" s="2">
        <v>37607</v>
      </c>
      <c r="D23" s="24">
        <v>7</v>
      </c>
      <c r="E23" s="24" t="s">
        <v>79</v>
      </c>
      <c r="F23" s="2" t="s">
        <v>628</v>
      </c>
      <c r="G23" s="2" t="s">
        <v>466</v>
      </c>
      <c r="H23" s="192">
        <v>39701</v>
      </c>
      <c r="I23" s="2"/>
      <c r="J23" s="2"/>
      <c r="K23" s="195" t="s">
        <v>64</v>
      </c>
      <c r="L23" s="195" t="s">
        <v>64</v>
      </c>
      <c r="M23" s="195" t="s">
        <v>64</v>
      </c>
      <c r="N23" s="195" t="s">
        <v>64</v>
      </c>
      <c r="O23" s="195"/>
      <c r="P23" s="195" t="s">
        <v>64</v>
      </c>
      <c r="Q23" s="195" t="s">
        <v>64</v>
      </c>
      <c r="R23" s="195" t="s">
        <v>64</v>
      </c>
      <c r="S23" s="195" t="s">
        <v>64</v>
      </c>
      <c r="T23" s="195">
        <v>2</v>
      </c>
      <c r="U23" s="195">
        <v>1</v>
      </c>
      <c r="V23" s="195" t="s">
        <v>32</v>
      </c>
      <c r="W23" s="195" t="s">
        <v>60</v>
      </c>
      <c r="X23" s="195" t="s">
        <v>4</v>
      </c>
      <c r="Y23" s="195" t="s">
        <v>59</v>
      </c>
      <c r="Z23" s="195" t="s">
        <v>48</v>
      </c>
      <c r="AA23" s="195" t="s">
        <v>630</v>
      </c>
      <c r="AB23" s="195" t="s">
        <v>64</v>
      </c>
      <c r="AC23" s="195" t="s">
        <v>64</v>
      </c>
      <c r="AD23" s="195" t="s">
        <v>64</v>
      </c>
      <c r="AE23" s="195" t="s">
        <v>64</v>
      </c>
      <c r="AF23" s="195" t="s">
        <v>64</v>
      </c>
      <c r="AG23" s="195" t="s">
        <v>64</v>
      </c>
      <c r="AH23" s="195" t="s">
        <v>64</v>
      </c>
      <c r="AI23" s="195" t="s">
        <v>64</v>
      </c>
      <c r="AJ23" s="197" t="s">
        <v>691</v>
      </c>
      <c r="AK23" s="195" t="s">
        <v>64</v>
      </c>
      <c r="AL23" s="195" t="s">
        <v>64</v>
      </c>
      <c r="AM23" s="195" t="s">
        <v>64</v>
      </c>
      <c r="AN23" s="195" t="s">
        <v>692</v>
      </c>
      <c r="AP23" s="186" t="s">
        <v>444</v>
      </c>
    </row>
    <row r="24" spans="1:43" ht="15" customHeight="1" x14ac:dyDescent="0.2">
      <c r="A24" s="34" t="s">
        <v>693</v>
      </c>
      <c r="B24" s="34" t="s">
        <v>694</v>
      </c>
      <c r="C24" s="2">
        <v>34873</v>
      </c>
      <c r="D24" s="24">
        <v>7</v>
      </c>
      <c r="E24" s="24" t="s">
        <v>79</v>
      </c>
      <c r="F24" s="2" t="s">
        <v>438</v>
      </c>
      <c r="G24" s="2" t="s">
        <v>439</v>
      </c>
      <c r="H24" s="192">
        <v>39796</v>
      </c>
      <c r="I24" s="2"/>
      <c r="J24" s="2"/>
      <c r="K24" s="2"/>
      <c r="L24" s="2"/>
      <c r="M24" s="2"/>
      <c r="N24" s="2"/>
      <c r="O24" s="2"/>
      <c r="P24" s="2"/>
      <c r="Q24" s="2"/>
      <c r="R24" s="2"/>
      <c r="S24" s="2"/>
      <c r="T24" s="2">
        <v>1</v>
      </c>
      <c r="U24" s="2">
        <v>1</v>
      </c>
      <c r="V24" s="2" t="s">
        <v>47</v>
      </c>
      <c r="W24" s="2" t="s">
        <v>68</v>
      </c>
      <c r="X24" s="2" t="s">
        <v>68</v>
      </c>
      <c r="Y24" s="2" t="s">
        <v>106</v>
      </c>
      <c r="Z24" s="2" t="s">
        <v>94</v>
      </c>
      <c r="AA24" s="2" t="s">
        <v>606</v>
      </c>
      <c r="AB24" s="2"/>
      <c r="AC24" s="2"/>
      <c r="AD24" s="2"/>
      <c r="AE24" s="2"/>
      <c r="AF24" s="2"/>
      <c r="AG24" s="2"/>
      <c r="AH24" s="2"/>
      <c r="AI24" s="2"/>
      <c r="AJ24" t="s">
        <v>695</v>
      </c>
      <c r="AK24" s="2"/>
      <c r="AL24" s="2"/>
      <c r="AM24" s="2" t="s">
        <v>206</v>
      </c>
      <c r="AN24" s="2" t="s">
        <v>696</v>
      </c>
      <c r="AP24" s="186" t="s">
        <v>444</v>
      </c>
      <c r="AQ24" s="187"/>
    </row>
    <row r="25" spans="1:43" ht="15" customHeight="1" x14ac:dyDescent="0.2">
      <c r="A25" s="34" t="s">
        <v>396</v>
      </c>
      <c r="B25" s="34" t="s">
        <v>697</v>
      </c>
      <c r="C25" s="2">
        <v>38160</v>
      </c>
      <c r="D25" s="24">
        <v>7</v>
      </c>
      <c r="E25" s="24" t="s">
        <v>79</v>
      </c>
      <c r="F25" s="2" t="s">
        <v>472</v>
      </c>
      <c r="G25" s="2" t="s">
        <v>466</v>
      </c>
      <c r="H25" s="192">
        <v>40050</v>
      </c>
      <c r="I25" s="2"/>
      <c r="J25" s="2"/>
      <c r="K25" s="2"/>
      <c r="L25" s="2"/>
      <c r="M25" s="2"/>
      <c r="N25" s="2"/>
      <c r="O25" s="2"/>
      <c r="P25" s="2"/>
      <c r="Q25" s="2"/>
      <c r="R25" s="2"/>
      <c r="S25" s="2"/>
      <c r="T25" s="2">
        <v>1</v>
      </c>
      <c r="U25" s="2">
        <v>1</v>
      </c>
      <c r="V25" s="2" t="s">
        <v>47</v>
      </c>
      <c r="W25" s="2" t="s">
        <v>4</v>
      </c>
      <c r="X25" s="2" t="s">
        <v>4</v>
      </c>
      <c r="Y25" s="2" t="s">
        <v>48</v>
      </c>
      <c r="Z25" s="2" t="s">
        <v>67</v>
      </c>
      <c r="AA25" s="2" t="s">
        <v>606</v>
      </c>
      <c r="AB25" s="2"/>
      <c r="AC25" s="2"/>
      <c r="AD25" s="2"/>
      <c r="AE25" s="2"/>
      <c r="AF25" s="2"/>
      <c r="AG25" s="2"/>
      <c r="AH25" s="2"/>
      <c r="AI25" s="2"/>
      <c r="AJ25" s="2" t="s">
        <v>698</v>
      </c>
      <c r="AK25" s="2" t="s">
        <v>699</v>
      </c>
      <c r="AL25" s="2"/>
      <c r="AM25" s="2" t="s">
        <v>206</v>
      </c>
      <c r="AN25" s="2" t="s">
        <v>700</v>
      </c>
      <c r="AP25" s="186" t="s">
        <v>444</v>
      </c>
    </row>
    <row r="26" spans="1:43" ht="15" customHeight="1" x14ac:dyDescent="0.2">
      <c r="A26" s="34" t="s">
        <v>701</v>
      </c>
      <c r="B26" s="34" t="s">
        <v>702</v>
      </c>
      <c r="C26" s="2">
        <v>36288</v>
      </c>
      <c r="D26" s="190">
        <v>7</v>
      </c>
      <c r="E26" s="24" t="s">
        <v>72</v>
      </c>
      <c r="F26" s="2" t="s">
        <v>450</v>
      </c>
      <c r="G26" s="2" t="s">
        <v>439</v>
      </c>
      <c r="H26" s="192">
        <v>39953</v>
      </c>
      <c r="I26" s="2"/>
      <c r="J26" s="2"/>
      <c r="K26" s="2"/>
      <c r="L26" s="2"/>
      <c r="M26" s="2"/>
      <c r="N26" s="2"/>
      <c r="O26" s="2"/>
      <c r="P26" s="2"/>
      <c r="Q26" s="2"/>
      <c r="R26" s="2"/>
      <c r="S26" s="2"/>
      <c r="T26" s="2">
        <v>2</v>
      </c>
      <c r="U26" s="2">
        <v>1</v>
      </c>
      <c r="V26" s="2" t="s">
        <v>32</v>
      </c>
      <c r="W26" s="2" t="s">
        <v>4</v>
      </c>
      <c r="X26" s="2" t="s">
        <v>4</v>
      </c>
      <c r="Y26" s="2" t="s">
        <v>94</v>
      </c>
      <c r="Z26" s="2" t="s">
        <v>59</v>
      </c>
      <c r="AA26" s="2" t="s">
        <v>606</v>
      </c>
      <c r="AB26" s="2"/>
      <c r="AC26" s="2"/>
      <c r="AD26" s="2"/>
      <c r="AE26" s="2"/>
      <c r="AF26" s="2" t="s">
        <v>206</v>
      </c>
      <c r="AG26" s="2"/>
      <c r="AH26" s="2"/>
      <c r="AI26" s="2"/>
      <c r="AJ26" s="2" t="s">
        <v>703</v>
      </c>
      <c r="AK26" s="2"/>
      <c r="AL26" s="2"/>
      <c r="AM26" s="2"/>
      <c r="AN26" s="2" t="s">
        <v>704</v>
      </c>
      <c r="AP26" s="186" t="s">
        <v>444</v>
      </c>
      <c r="AQ26" s="187"/>
    </row>
    <row r="27" spans="1:43" ht="15" customHeight="1" x14ac:dyDescent="0.2">
      <c r="A27" s="34" t="s">
        <v>705</v>
      </c>
      <c r="B27" s="34" t="s">
        <v>706</v>
      </c>
      <c r="C27" s="2">
        <v>34877</v>
      </c>
      <c r="D27" s="190">
        <v>7</v>
      </c>
      <c r="E27" s="24" t="s">
        <v>79</v>
      </c>
      <c r="F27" s="2" t="s">
        <v>472</v>
      </c>
      <c r="G27" s="2" t="s">
        <v>466</v>
      </c>
      <c r="H27" s="192">
        <v>40004</v>
      </c>
      <c r="I27" s="2"/>
      <c r="J27" s="2"/>
      <c r="K27" s="2"/>
      <c r="L27" s="2"/>
      <c r="M27" s="2"/>
      <c r="N27" s="2"/>
      <c r="O27" s="2"/>
      <c r="P27" s="2" t="s">
        <v>452</v>
      </c>
      <c r="Q27" s="2" t="s">
        <v>707</v>
      </c>
      <c r="R27" s="2"/>
      <c r="S27" s="2"/>
      <c r="T27" s="2">
        <v>3</v>
      </c>
      <c r="U27" s="2">
        <v>3</v>
      </c>
      <c r="V27" s="2" t="s">
        <v>32</v>
      </c>
      <c r="W27" s="2" t="s">
        <v>60</v>
      </c>
      <c r="X27" s="2" t="s">
        <v>60</v>
      </c>
      <c r="Y27" s="2" t="s">
        <v>58</v>
      </c>
      <c r="Z27" s="2" t="s">
        <v>58</v>
      </c>
      <c r="AA27" s="2" t="s">
        <v>602</v>
      </c>
      <c r="AB27" s="2" t="s">
        <v>463</v>
      </c>
      <c r="AC27" s="2" t="s">
        <v>708</v>
      </c>
      <c r="AD27" s="2"/>
      <c r="AE27" s="2" t="s">
        <v>206</v>
      </c>
      <c r="AF27" s="2" t="s">
        <v>206</v>
      </c>
      <c r="AG27" s="2" t="s">
        <v>206</v>
      </c>
      <c r="AH27" s="2" t="s">
        <v>440</v>
      </c>
      <c r="AI27" s="2"/>
      <c r="AJ27" s="2" t="s">
        <v>709</v>
      </c>
      <c r="AK27" s="2"/>
      <c r="AL27" s="2"/>
      <c r="AM27" s="2"/>
      <c r="AN27" s="2" t="s">
        <v>710</v>
      </c>
      <c r="AP27" s="186" t="s">
        <v>444</v>
      </c>
    </row>
    <row r="28" spans="1:43" ht="15" customHeight="1" x14ac:dyDescent="0.2">
      <c r="A28" s="34" t="s">
        <v>711</v>
      </c>
      <c r="B28" s="34" t="s">
        <v>712</v>
      </c>
      <c r="C28" s="2">
        <v>35100</v>
      </c>
      <c r="D28" s="24">
        <v>7</v>
      </c>
      <c r="E28" s="24" t="s">
        <v>72</v>
      </c>
      <c r="F28" s="2" t="s">
        <v>628</v>
      </c>
      <c r="G28" s="2" t="s">
        <v>466</v>
      </c>
      <c r="H28" s="192">
        <v>39847</v>
      </c>
      <c r="I28" s="2"/>
      <c r="J28" s="2"/>
      <c r="K28" s="195" t="s">
        <v>64</v>
      </c>
      <c r="L28" s="195" t="s">
        <v>64</v>
      </c>
      <c r="M28" s="195" t="s">
        <v>64</v>
      </c>
      <c r="N28" s="195" t="s">
        <v>64</v>
      </c>
      <c r="O28" s="195"/>
      <c r="P28" s="195" t="s">
        <v>64</v>
      </c>
      <c r="Q28" s="195" t="s">
        <v>64</v>
      </c>
      <c r="R28" s="195" t="s">
        <v>64</v>
      </c>
      <c r="S28" s="195" t="s">
        <v>64</v>
      </c>
      <c r="T28" s="195">
        <v>3</v>
      </c>
      <c r="U28" s="195">
        <v>1</v>
      </c>
      <c r="V28" s="195" t="s">
        <v>32</v>
      </c>
      <c r="W28" s="195" t="s">
        <v>60</v>
      </c>
      <c r="X28" s="195" t="s">
        <v>60</v>
      </c>
      <c r="Y28" s="195" t="s">
        <v>48</v>
      </c>
      <c r="Z28" s="195" t="s">
        <v>48</v>
      </c>
      <c r="AA28" s="195" t="s">
        <v>602</v>
      </c>
      <c r="AB28" s="195" t="s">
        <v>64</v>
      </c>
      <c r="AC28" s="195" t="s">
        <v>64</v>
      </c>
      <c r="AD28" s="195" t="s">
        <v>64</v>
      </c>
      <c r="AE28" s="195" t="s">
        <v>206</v>
      </c>
      <c r="AF28" s="195" t="s">
        <v>206</v>
      </c>
      <c r="AG28" s="195" t="s">
        <v>206</v>
      </c>
      <c r="AH28" s="195" t="s">
        <v>440</v>
      </c>
      <c r="AI28" s="195" t="s">
        <v>64</v>
      </c>
      <c r="AJ28" s="195" t="s">
        <v>713</v>
      </c>
      <c r="AK28" s="195" t="s">
        <v>64</v>
      </c>
      <c r="AL28" s="195" t="s">
        <v>64</v>
      </c>
      <c r="AM28" s="195" t="s">
        <v>64</v>
      </c>
      <c r="AN28" s="195" t="s">
        <v>714</v>
      </c>
      <c r="AP28" s="186" t="s">
        <v>444</v>
      </c>
    </row>
    <row r="29" spans="1:43" ht="15" customHeight="1" x14ac:dyDescent="0.2">
      <c r="A29" s="34" t="s">
        <v>715</v>
      </c>
      <c r="B29" s="34" t="s">
        <v>716</v>
      </c>
      <c r="C29" s="2">
        <v>36092</v>
      </c>
      <c r="D29" s="24">
        <v>7</v>
      </c>
      <c r="E29" s="193" t="s">
        <v>124</v>
      </c>
      <c r="F29" s="2" t="s">
        <v>457</v>
      </c>
      <c r="G29" s="2" t="s">
        <v>439</v>
      </c>
      <c r="H29" s="192">
        <v>39982</v>
      </c>
      <c r="I29" s="2"/>
      <c r="J29" s="2"/>
      <c r="K29" s="2"/>
      <c r="L29" s="2"/>
      <c r="M29" s="2"/>
      <c r="N29" s="2"/>
      <c r="O29" s="2"/>
      <c r="P29" s="2"/>
      <c r="Q29" s="2"/>
      <c r="R29" s="2"/>
      <c r="S29" s="2"/>
      <c r="T29" s="2">
        <v>2</v>
      </c>
      <c r="U29" s="2">
        <v>1</v>
      </c>
      <c r="V29" s="2" t="s">
        <v>47</v>
      </c>
      <c r="W29" s="2" t="s">
        <v>4</v>
      </c>
      <c r="X29" s="2" t="s">
        <v>4</v>
      </c>
      <c r="Y29" s="2" t="s">
        <v>94</v>
      </c>
      <c r="Z29" s="2" t="s">
        <v>48</v>
      </c>
      <c r="AA29" s="2" t="s">
        <v>606</v>
      </c>
      <c r="AB29" s="2"/>
      <c r="AC29" s="2"/>
      <c r="AD29" s="2"/>
      <c r="AE29" s="2"/>
      <c r="AF29" s="2"/>
      <c r="AG29" s="2"/>
      <c r="AH29" s="2"/>
      <c r="AI29" s="2"/>
      <c r="AJ29" s="194" t="s">
        <v>717</v>
      </c>
      <c r="AK29" s="2"/>
      <c r="AL29" s="2" t="s">
        <v>206</v>
      </c>
      <c r="AM29" s="2"/>
      <c r="AN29" s="194" t="s">
        <v>718</v>
      </c>
      <c r="AP29" s="186" t="s">
        <v>444</v>
      </c>
      <c r="AQ29" s="187"/>
    </row>
    <row r="30" spans="1:43" ht="15" customHeight="1" x14ac:dyDescent="0.2">
      <c r="A30" s="34" t="s">
        <v>719</v>
      </c>
      <c r="B30" s="34" t="s">
        <v>720</v>
      </c>
      <c r="C30" s="2">
        <v>35069</v>
      </c>
      <c r="D30" s="24">
        <v>7</v>
      </c>
      <c r="E30" s="24" t="s">
        <v>79</v>
      </c>
      <c r="F30" s="2" t="s">
        <v>438</v>
      </c>
      <c r="G30" s="2" t="s">
        <v>439</v>
      </c>
      <c r="H30" s="192">
        <v>39811</v>
      </c>
      <c r="I30" s="2"/>
      <c r="J30" s="2"/>
      <c r="K30" s="2"/>
      <c r="L30" s="2"/>
      <c r="M30" s="2"/>
      <c r="N30" s="2"/>
      <c r="O30" s="2"/>
      <c r="P30" s="2"/>
      <c r="Q30" s="2"/>
      <c r="R30" s="2"/>
      <c r="S30" s="2"/>
      <c r="T30" s="2">
        <v>1</v>
      </c>
      <c r="U30" s="2">
        <v>1</v>
      </c>
      <c r="V30" s="2" t="s">
        <v>47</v>
      </c>
      <c r="W30" s="2" t="s">
        <v>4</v>
      </c>
      <c r="X30" s="2" t="s">
        <v>68</v>
      </c>
      <c r="Y30" s="2" t="s">
        <v>67</v>
      </c>
      <c r="Z30" s="2" t="s">
        <v>48</v>
      </c>
      <c r="AA30" s="2" t="s">
        <v>606</v>
      </c>
      <c r="AB30" s="2"/>
      <c r="AC30" s="2"/>
      <c r="AD30" s="2"/>
      <c r="AE30" s="2"/>
      <c r="AF30" s="2"/>
      <c r="AG30" s="2"/>
      <c r="AH30" s="2"/>
      <c r="AI30" s="2"/>
      <c r="AJ30" s="2" t="s">
        <v>721</v>
      </c>
      <c r="AK30" s="2"/>
      <c r="AL30" s="2"/>
      <c r="AM30" s="2"/>
      <c r="AN30" s="2" t="s">
        <v>722</v>
      </c>
      <c r="AP30" s="186" t="s">
        <v>444</v>
      </c>
    </row>
    <row r="31" spans="1:43" ht="15" customHeight="1" x14ac:dyDescent="0.2">
      <c r="A31" s="34" t="s">
        <v>723</v>
      </c>
      <c r="B31" s="34" t="s">
        <v>724</v>
      </c>
      <c r="C31" s="2">
        <v>35120</v>
      </c>
      <c r="D31" s="190">
        <v>7</v>
      </c>
      <c r="E31" s="193" t="s">
        <v>124</v>
      </c>
      <c r="F31" s="2" t="s">
        <v>438</v>
      </c>
      <c r="G31" s="2" t="s">
        <v>439</v>
      </c>
      <c r="H31" s="192">
        <v>39974</v>
      </c>
      <c r="I31" s="2" t="s">
        <v>468</v>
      </c>
      <c r="J31" s="2"/>
      <c r="K31" s="2"/>
      <c r="L31" s="2"/>
      <c r="M31" s="2"/>
      <c r="N31" s="2"/>
      <c r="O31" s="2"/>
      <c r="P31" s="2" t="s">
        <v>452</v>
      </c>
      <c r="Q31" s="2" t="s">
        <v>473</v>
      </c>
      <c r="R31" s="2"/>
      <c r="S31" s="2"/>
      <c r="T31" s="2">
        <v>3</v>
      </c>
      <c r="U31" s="2">
        <v>2</v>
      </c>
      <c r="V31" s="2" t="s">
        <v>32</v>
      </c>
      <c r="W31" s="2" t="s">
        <v>4</v>
      </c>
      <c r="X31" s="2" t="s">
        <v>60</v>
      </c>
      <c r="Y31" s="2" t="s">
        <v>67</v>
      </c>
      <c r="Z31" s="2" t="s">
        <v>58</v>
      </c>
      <c r="AA31" s="2" t="s">
        <v>606</v>
      </c>
      <c r="AB31" s="2"/>
      <c r="AC31" s="2" t="s">
        <v>398</v>
      </c>
      <c r="AD31" s="2"/>
      <c r="AE31" s="2" t="s">
        <v>206</v>
      </c>
      <c r="AF31" s="2" t="s">
        <v>206</v>
      </c>
      <c r="AG31" s="2"/>
      <c r="AH31" s="2" t="s">
        <v>440</v>
      </c>
      <c r="AI31" s="2"/>
      <c r="AJ31" s="2"/>
      <c r="AK31" s="2"/>
      <c r="AL31" s="2"/>
      <c r="AM31" s="2"/>
      <c r="AN31" s="195" t="s">
        <v>725</v>
      </c>
      <c r="AP31" s="186" t="s">
        <v>444</v>
      </c>
    </row>
    <row r="32" spans="1:43" ht="15" customHeight="1" x14ac:dyDescent="0.2">
      <c r="A32" s="34" t="s">
        <v>726</v>
      </c>
      <c r="B32" s="34" t="s">
        <v>387</v>
      </c>
      <c r="C32" s="2">
        <v>35919</v>
      </c>
      <c r="D32" s="190">
        <v>7</v>
      </c>
      <c r="E32" s="24" t="s">
        <v>72</v>
      </c>
      <c r="F32" s="2" t="s">
        <v>465</v>
      </c>
      <c r="G32" s="2" t="s">
        <v>466</v>
      </c>
      <c r="H32" s="192">
        <v>39814</v>
      </c>
      <c r="I32" s="2"/>
      <c r="J32" s="2"/>
      <c r="K32" s="2"/>
      <c r="L32" s="2"/>
      <c r="M32" s="2"/>
      <c r="N32" s="2"/>
      <c r="O32" s="2"/>
      <c r="P32" s="2"/>
      <c r="Q32" s="2"/>
      <c r="R32" s="2"/>
      <c r="S32" s="2"/>
      <c r="T32" s="2">
        <v>2</v>
      </c>
      <c r="U32" s="2">
        <v>2</v>
      </c>
      <c r="V32" s="2" t="s">
        <v>32</v>
      </c>
      <c r="W32" s="2" t="s">
        <v>4</v>
      </c>
      <c r="X32" s="2" t="s">
        <v>4</v>
      </c>
      <c r="Y32" s="2" t="s">
        <v>106</v>
      </c>
      <c r="Z32" s="2" t="s">
        <v>48</v>
      </c>
      <c r="AA32" s="2" t="s">
        <v>602</v>
      </c>
      <c r="AB32" s="2"/>
      <c r="AC32" s="2"/>
      <c r="AD32" s="2"/>
      <c r="AE32" s="2"/>
      <c r="AF32" s="2" t="s">
        <v>206</v>
      </c>
      <c r="AG32" s="2"/>
      <c r="AH32" s="2" t="s">
        <v>440</v>
      </c>
      <c r="AI32" s="2"/>
      <c r="AJ32" s="2" t="s">
        <v>727</v>
      </c>
      <c r="AK32" s="2" t="s">
        <v>728</v>
      </c>
      <c r="AL32" s="2"/>
      <c r="AM32" s="2"/>
      <c r="AN32" s="2"/>
      <c r="AP32" s="186" t="s">
        <v>444</v>
      </c>
    </row>
    <row r="33" spans="1:43" ht="15" customHeight="1" x14ac:dyDescent="0.2">
      <c r="A33" s="34" t="s">
        <v>729</v>
      </c>
      <c r="B33" s="34" t="s">
        <v>730</v>
      </c>
      <c r="C33" s="2">
        <v>35031</v>
      </c>
      <c r="D33" s="24">
        <v>7</v>
      </c>
      <c r="E33" s="24" t="s">
        <v>79</v>
      </c>
      <c r="F33" s="2" t="s">
        <v>465</v>
      </c>
      <c r="G33" s="2" t="s">
        <v>466</v>
      </c>
      <c r="H33" s="192">
        <v>40056</v>
      </c>
      <c r="I33" s="2" t="s">
        <v>731</v>
      </c>
      <c r="J33" s="2" t="s">
        <v>206</v>
      </c>
      <c r="K33" s="2" t="s">
        <v>452</v>
      </c>
      <c r="L33" s="2" t="s">
        <v>452</v>
      </c>
      <c r="M33" s="2" t="s">
        <v>452</v>
      </c>
      <c r="N33" s="2"/>
      <c r="O33" s="2"/>
      <c r="P33" s="2"/>
      <c r="Q33" s="2"/>
      <c r="R33" s="2"/>
      <c r="S33" s="2" t="s">
        <v>206</v>
      </c>
      <c r="T33" s="2">
        <v>3</v>
      </c>
      <c r="U33" s="2">
        <v>3</v>
      </c>
      <c r="V33" s="2" t="s">
        <v>32</v>
      </c>
      <c r="W33" s="2" t="s">
        <v>188</v>
      </c>
      <c r="X33" s="2" t="s">
        <v>188</v>
      </c>
      <c r="Y33" s="2" t="s">
        <v>327</v>
      </c>
      <c r="Z33" s="2" t="s">
        <v>177</v>
      </c>
      <c r="AA33" s="2" t="s">
        <v>602</v>
      </c>
      <c r="AB33" s="2"/>
      <c r="AC33" s="2"/>
      <c r="AD33" s="2"/>
      <c r="AE33" s="2"/>
      <c r="AF33" s="2" t="s">
        <v>206</v>
      </c>
      <c r="AG33" s="2" t="s">
        <v>206</v>
      </c>
      <c r="AH33" s="2" t="s">
        <v>440</v>
      </c>
      <c r="AI33" s="2" t="s">
        <v>206</v>
      </c>
      <c r="AJ33" s="2" t="s">
        <v>732</v>
      </c>
      <c r="AK33" s="2"/>
      <c r="AL33" s="2"/>
      <c r="AM33" s="2"/>
      <c r="AN33" s="2"/>
      <c r="AP33" s="186" t="s">
        <v>444</v>
      </c>
    </row>
    <row r="34" spans="1:43" ht="15" customHeight="1" x14ac:dyDescent="0.2">
      <c r="A34" s="34" t="s">
        <v>733</v>
      </c>
      <c r="B34" s="34" t="s">
        <v>734</v>
      </c>
      <c r="C34" s="2">
        <v>38571</v>
      </c>
      <c r="D34" s="24">
        <v>7</v>
      </c>
      <c r="E34" s="24" t="s">
        <v>79</v>
      </c>
      <c r="F34" s="2" t="s">
        <v>457</v>
      </c>
      <c r="G34" s="2" t="s">
        <v>439</v>
      </c>
      <c r="H34" s="192">
        <v>39702</v>
      </c>
      <c r="I34" s="2"/>
      <c r="J34" s="2"/>
      <c r="K34" s="2"/>
      <c r="L34" s="2"/>
      <c r="M34" s="2"/>
      <c r="N34" s="2"/>
      <c r="O34" s="2"/>
      <c r="P34" s="2"/>
      <c r="Q34" s="2"/>
      <c r="R34" s="2"/>
      <c r="S34" s="2"/>
      <c r="T34" s="2">
        <v>3</v>
      </c>
      <c r="U34" s="2">
        <v>1</v>
      </c>
      <c r="V34" s="2" t="s">
        <v>32</v>
      </c>
      <c r="W34" s="2" t="s">
        <v>60</v>
      </c>
      <c r="X34" s="2" t="s">
        <v>60</v>
      </c>
      <c r="Y34" s="2" t="s">
        <v>59</v>
      </c>
      <c r="Z34" s="2" t="s">
        <v>59</v>
      </c>
      <c r="AA34" s="2" t="s">
        <v>606</v>
      </c>
      <c r="AB34" s="2"/>
      <c r="AC34" s="194" t="s">
        <v>109</v>
      </c>
      <c r="AD34" s="2" t="s">
        <v>452</v>
      </c>
      <c r="AE34" s="2"/>
      <c r="AF34" s="2"/>
      <c r="AG34" s="2"/>
      <c r="AH34" s="2" t="s">
        <v>440</v>
      </c>
      <c r="AI34" s="2"/>
      <c r="AJ34" s="198" t="s">
        <v>735</v>
      </c>
      <c r="AK34" s="2"/>
      <c r="AL34" s="2"/>
      <c r="AM34" s="2"/>
      <c r="AN34" s="2" t="s">
        <v>736</v>
      </c>
      <c r="AP34" s="186" t="s">
        <v>444</v>
      </c>
      <c r="AQ34" s="187"/>
    </row>
    <row r="35" spans="1:43" ht="15" customHeight="1" x14ac:dyDescent="0.2">
      <c r="A35" s="34" t="s">
        <v>737</v>
      </c>
      <c r="B35" s="34" t="s">
        <v>738</v>
      </c>
      <c r="C35" s="2">
        <v>34795</v>
      </c>
      <c r="D35" s="24">
        <v>7</v>
      </c>
      <c r="E35" s="24" t="s">
        <v>72</v>
      </c>
      <c r="F35" s="2" t="s">
        <v>450</v>
      </c>
      <c r="G35" s="2" t="s">
        <v>439</v>
      </c>
      <c r="H35" s="192">
        <v>39835</v>
      </c>
      <c r="I35" s="2" t="s">
        <v>468</v>
      </c>
      <c r="J35" s="2"/>
      <c r="K35" s="2"/>
      <c r="L35" s="2"/>
      <c r="M35" s="2"/>
      <c r="N35" s="2"/>
      <c r="O35" s="2"/>
      <c r="P35" s="2" t="s">
        <v>452</v>
      </c>
      <c r="Q35" s="2" t="s">
        <v>557</v>
      </c>
      <c r="R35" s="2"/>
      <c r="S35" s="2"/>
      <c r="T35" s="2">
        <v>2</v>
      </c>
      <c r="U35" s="2">
        <v>2</v>
      </c>
      <c r="V35" s="2" t="s">
        <v>32</v>
      </c>
      <c r="W35" s="2" t="s">
        <v>60</v>
      </c>
      <c r="X35" s="2" t="s">
        <v>60</v>
      </c>
      <c r="Y35" s="2" t="s">
        <v>67</v>
      </c>
      <c r="Z35" s="2" t="s">
        <v>67</v>
      </c>
      <c r="AA35" s="2" t="s">
        <v>630</v>
      </c>
      <c r="AB35" s="2"/>
      <c r="AC35" s="194" t="s">
        <v>110</v>
      </c>
      <c r="AD35" s="2"/>
      <c r="AE35" s="2" t="s">
        <v>206</v>
      </c>
      <c r="AF35" s="2" t="s">
        <v>206</v>
      </c>
      <c r="AG35" s="2" t="s">
        <v>206</v>
      </c>
      <c r="AH35" s="2" t="s">
        <v>440</v>
      </c>
      <c r="AI35" s="2"/>
      <c r="AJ35" s="2"/>
      <c r="AK35" s="2"/>
      <c r="AL35" s="2"/>
      <c r="AM35" s="2"/>
      <c r="AN35" s="2" t="s">
        <v>739</v>
      </c>
      <c r="AP35" s="186" t="s">
        <v>444</v>
      </c>
      <c r="AQ35" s="187"/>
    </row>
    <row r="36" spans="1:43" ht="15" customHeight="1" x14ac:dyDescent="0.2">
      <c r="A36" s="34" t="s">
        <v>740</v>
      </c>
      <c r="B36" s="34" t="s">
        <v>741</v>
      </c>
      <c r="C36" s="2">
        <v>36366</v>
      </c>
      <c r="D36" s="190">
        <v>7</v>
      </c>
      <c r="E36" s="24" t="s">
        <v>72</v>
      </c>
      <c r="F36" s="2" t="s">
        <v>465</v>
      </c>
      <c r="G36" s="2" t="s">
        <v>466</v>
      </c>
      <c r="H36" s="192">
        <v>39935</v>
      </c>
      <c r="I36" s="2"/>
      <c r="J36" s="2"/>
      <c r="K36" s="2"/>
      <c r="L36" s="2"/>
      <c r="M36" s="2"/>
      <c r="N36" s="2"/>
      <c r="O36" s="2"/>
      <c r="P36" s="2"/>
      <c r="Q36" s="2"/>
      <c r="R36" s="2"/>
      <c r="S36" s="2"/>
      <c r="T36" s="2">
        <v>3</v>
      </c>
      <c r="U36" s="2">
        <v>2</v>
      </c>
      <c r="V36" s="2" t="s">
        <v>32</v>
      </c>
      <c r="W36" s="2" t="s">
        <v>60</v>
      </c>
      <c r="X36" s="2" t="s">
        <v>60</v>
      </c>
      <c r="Y36" s="2" t="s">
        <v>177</v>
      </c>
      <c r="Z36" s="2" t="s">
        <v>67</v>
      </c>
      <c r="AA36" s="2" t="s">
        <v>602</v>
      </c>
      <c r="AB36" s="2"/>
      <c r="AC36" s="2"/>
      <c r="AD36" s="2"/>
      <c r="AE36" s="2"/>
      <c r="AF36" s="2" t="s">
        <v>206</v>
      </c>
      <c r="AG36" s="2" t="s">
        <v>206</v>
      </c>
      <c r="AH36" s="2"/>
      <c r="AI36" s="2"/>
      <c r="AJ36" s="2" t="s">
        <v>742</v>
      </c>
      <c r="AK36" s="2"/>
      <c r="AL36" s="2"/>
      <c r="AM36" s="2"/>
      <c r="AN36" s="2"/>
      <c r="AP36" s="186" t="s">
        <v>444</v>
      </c>
    </row>
    <row r="37" spans="1:43" ht="15" customHeight="1" x14ac:dyDescent="0.2">
      <c r="A37" s="34" t="s">
        <v>743</v>
      </c>
      <c r="B37" s="34" t="s">
        <v>744</v>
      </c>
      <c r="C37" s="2">
        <v>35032</v>
      </c>
      <c r="D37" s="190">
        <v>7</v>
      </c>
      <c r="E37" s="24" t="s">
        <v>72</v>
      </c>
      <c r="F37" s="2" t="s">
        <v>457</v>
      </c>
      <c r="G37" s="2" t="s">
        <v>439</v>
      </c>
      <c r="H37" s="192">
        <v>39917</v>
      </c>
      <c r="I37" s="2"/>
      <c r="J37" s="2"/>
      <c r="K37" s="2"/>
      <c r="L37" s="2"/>
      <c r="M37" s="2"/>
      <c r="N37" s="2"/>
      <c r="O37" s="2"/>
      <c r="P37" s="2"/>
      <c r="Q37" s="2"/>
      <c r="R37" s="2"/>
      <c r="S37" s="2"/>
      <c r="T37" s="2">
        <v>2</v>
      </c>
      <c r="U37" s="2">
        <v>2</v>
      </c>
      <c r="V37" s="2" t="s">
        <v>32</v>
      </c>
      <c r="W37" s="2" t="s">
        <v>4</v>
      </c>
      <c r="X37" s="2" t="s">
        <v>4</v>
      </c>
      <c r="Y37" s="2" t="s">
        <v>67</v>
      </c>
      <c r="Z37" s="2" t="s">
        <v>67</v>
      </c>
      <c r="AA37" s="2" t="s">
        <v>606</v>
      </c>
      <c r="AB37" s="2"/>
      <c r="AC37" s="2"/>
      <c r="AD37" s="2"/>
      <c r="AE37" s="2"/>
      <c r="AF37" s="2" t="s">
        <v>206</v>
      </c>
      <c r="AG37" s="2"/>
      <c r="AH37" s="2"/>
      <c r="AI37" s="2"/>
      <c r="AJ37" s="2" t="s">
        <v>745</v>
      </c>
      <c r="AK37" s="2"/>
      <c r="AL37" s="2" t="s">
        <v>206</v>
      </c>
      <c r="AM37" s="2"/>
      <c r="AN37" s="2" t="s">
        <v>746</v>
      </c>
      <c r="AP37" s="186" t="s">
        <v>444</v>
      </c>
      <c r="AQ37" s="187"/>
    </row>
    <row r="38" spans="1:43" ht="15" customHeight="1" x14ac:dyDescent="0.2">
      <c r="A38" s="34" t="s">
        <v>747</v>
      </c>
      <c r="B38" s="34" t="s">
        <v>748</v>
      </c>
      <c r="C38" s="2">
        <v>35156</v>
      </c>
      <c r="D38" s="24">
        <v>7</v>
      </c>
      <c r="E38" s="24" t="s">
        <v>79</v>
      </c>
      <c r="F38" s="2" t="s">
        <v>450</v>
      </c>
      <c r="G38" s="2" t="s">
        <v>439</v>
      </c>
      <c r="H38" s="192">
        <v>39771</v>
      </c>
      <c r="I38" s="2"/>
      <c r="J38" s="2"/>
      <c r="K38" s="2"/>
      <c r="L38" s="2"/>
      <c r="M38" s="2"/>
      <c r="N38" s="2"/>
      <c r="O38" s="2"/>
      <c r="P38" s="2"/>
      <c r="Q38" s="2"/>
      <c r="R38" s="2"/>
      <c r="S38" s="2"/>
      <c r="T38" s="2">
        <v>2</v>
      </c>
      <c r="U38" s="2">
        <v>2</v>
      </c>
      <c r="V38" s="2" t="s">
        <v>32</v>
      </c>
      <c r="W38" s="2" t="s">
        <v>4</v>
      </c>
      <c r="X38" s="2" t="s">
        <v>4</v>
      </c>
      <c r="Y38" s="2" t="s">
        <v>67</v>
      </c>
      <c r="Z38" s="2" t="s">
        <v>67</v>
      </c>
      <c r="AA38" s="2" t="s">
        <v>602</v>
      </c>
      <c r="AB38" s="2"/>
      <c r="AC38" s="2"/>
      <c r="AD38" s="2" t="s">
        <v>452</v>
      </c>
      <c r="AE38" s="2"/>
      <c r="AF38" s="2"/>
      <c r="AG38" s="2" t="s">
        <v>206</v>
      </c>
      <c r="AH38" s="2"/>
      <c r="AI38" s="2"/>
      <c r="AJ38" s="2" t="s">
        <v>749</v>
      </c>
      <c r="AK38" s="2"/>
      <c r="AL38" s="2"/>
      <c r="AM38" s="2"/>
      <c r="AN38" s="2" t="s">
        <v>750</v>
      </c>
      <c r="AP38" s="186" t="s">
        <v>444</v>
      </c>
      <c r="AQ38" s="187"/>
    </row>
    <row r="39" spans="1:43" ht="15" customHeight="1" x14ac:dyDescent="0.2">
      <c r="A39" s="34" t="s">
        <v>751</v>
      </c>
      <c r="B39" s="34" t="s">
        <v>752</v>
      </c>
      <c r="C39" s="2">
        <v>35035</v>
      </c>
      <c r="D39" s="24">
        <v>7</v>
      </c>
      <c r="E39" s="24" t="s">
        <v>72</v>
      </c>
      <c r="F39" s="2" t="s">
        <v>628</v>
      </c>
      <c r="G39" s="2" t="s">
        <v>466</v>
      </c>
      <c r="H39" s="192">
        <v>39957</v>
      </c>
      <c r="I39" s="2" t="s">
        <v>731</v>
      </c>
      <c r="J39" s="2" t="s">
        <v>206</v>
      </c>
      <c r="K39" s="195" t="s">
        <v>452</v>
      </c>
      <c r="L39" s="195" t="s">
        <v>452</v>
      </c>
      <c r="M39" s="195" t="s">
        <v>452</v>
      </c>
      <c r="N39" s="195" t="s">
        <v>452</v>
      </c>
      <c r="O39" s="195"/>
      <c r="P39" s="195" t="s">
        <v>64</v>
      </c>
      <c r="Q39" s="195" t="s">
        <v>64</v>
      </c>
      <c r="R39" s="195" t="s">
        <v>64</v>
      </c>
      <c r="S39" s="195" t="s">
        <v>206</v>
      </c>
      <c r="T39" s="195">
        <v>3</v>
      </c>
      <c r="U39" s="195">
        <v>1</v>
      </c>
      <c r="V39" s="195" t="s">
        <v>32</v>
      </c>
      <c r="W39" s="195" t="s">
        <v>60</v>
      </c>
      <c r="X39" s="195" t="s">
        <v>60</v>
      </c>
      <c r="Y39" s="195" t="s">
        <v>58</v>
      </c>
      <c r="Z39" s="195" t="s">
        <v>58</v>
      </c>
      <c r="AA39" s="195" t="s">
        <v>606</v>
      </c>
      <c r="AB39" s="195" t="s">
        <v>64</v>
      </c>
      <c r="AC39" s="195" t="s">
        <v>64</v>
      </c>
      <c r="AD39" s="195" t="s">
        <v>64</v>
      </c>
      <c r="AE39" s="195" t="s">
        <v>64</v>
      </c>
      <c r="AF39" s="195" t="s">
        <v>64</v>
      </c>
      <c r="AG39" s="195" t="s">
        <v>64</v>
      </c>
      <c r="AH39" s="195" t="s">
        <v>64</v>
      </c>
      <c r="AI39" s="195" t="s">
        <v>206</v>
      </c>
      <c r="AJ39" s="195" t="s">
        <v>753</v>
      </c>
      <c r="AK39" s="195" t="s">
        <v>64</v>
      </c>
      <c r="AL39" s="195" t="s">
        <v>64</v>
      </c>
      <c r="AM39" s="195" t="s">
        <v>64</v>
      </c>
      <c r="AN39" s="195" t="s">
        <v>754</v>
      </c>
      <c r="AP39" s="186" t="s">
        <v>444</v>
      </c>
    </row>
    <row r="40" spans="1:43" ht="15" customHeight="1" x14ac:dyDescent="0.2">
      <c r="A40" s="34" t="s">
        <v>355</v>
      </c>
      <c r="B40" s="34" t="s">
        <v>755</v>
      </c>
      <c r="C40" s="2">
        <v>37577</v>
      </c>
      <c r="D40" s="24">
        <v>7</v>
      </c>
      <c r="E40" s="24" t="s">
        <v>79</v>
      </c>
      <c r="F40" s="2" t="s">
        <v>472</v>
      </c>
      <c r="G40" s="2" t="s">
        <v>466</v>
      </c>
      <c r="H40" s="192">
        <v>39791</v>
      </c>
      <c r="I40" s="2"/>
      <c r="J40" s="2"/>
      <c r="K40" s="2"/>
      <c r="L40" s="2"/>
      <c r="M40" s="2"/>
      <c r="N40" s="2"/>
      <c r="O40" s="2"/>
      <c r="P40" s="2"/>
      <c r="Q40" s="2"/>
      <c r="R40" s="2"/>
      <c r="S40" s="2"/>
      <c r="T40" s="2">
        <v>1</v>
      </c>
      <c r="U40" s="2">
        <v>1</v>
      </c>
      <c r="V40" s="2" t="s">
        <v>47</v>
      </c>
      <c r="W40" s="2" t="s">
        <v>4</v>
      </c>
      <c r="X40" s="2" t="s">
        <v>4</v>
      </c>
      <c r="Y40" s="2" t="s">
        <v>48</v>
      </c>
      <c r="Z40" s="2" t="s">
        <v>67</v>
      </c>
      <c r="AA40" s="2" t="s">
        <v>606</v>
      </c>
      <c r="AB40" s="2"/>
      <c r="AC40" s="2"/>
      <c r="AD40" s="2"/>
      <c r="AE40" s="2"/>
      <c r="AF40" s="2"/>
      <c r="AG40" s="2"/>
      <c r="AH40" s="2"/>
      <c r="AI40" s="2"/>
      <c r="AJ40" s="2" t="s">
        <v>756</v>
      </c>
      <c r="AK40" s="2" t="s">
        <v>757</v>
      </c>
      <c r="AL40" s="2"/>
      <c r="AM40" s="2"/>
      <c r="AN40" s="2" t="s">
        <v>758</v>
      </c>
      <c r="AO40" s="168"/>
      <c r="AP40" s="186" t="s">
        <v>444</v>
      </c>
    </row>
    <row r="41" spans="1:43" ht="15" customHeight="1" x14ac:dyDescent="0.2">
      <c r="A41" s="34" t="s">
        <v>759</v>
      </c>
      <c r="B41" s="34" t="s">
        <v>120</v>
      </c>
      <c r="C41" s="2">
        <v>38765</v>
      </c>
      <c r="D41" s="190">
        <v>7</v>
      </c>
      <c r="E41" s="24" t="s">
        <v>72</v>
      </c>
      <c r="F41" s="2" t="s">
        <v>445</v>
      </c>
      <c r="G41" s="2" t="s">
        <v>439</v>
      </c>
      <c r="H41" s="192">
        <v>39728</v>
      </c>
      <c r="I41" s="2" t="s">
        <v>468</v>
      </c>
      <c r="J41" s="2"/>
      <c r="K41" s="2"/>
      <c r="L41" s="2"/>
      <c r="M41" s="2"/>
      <c r="N41" s="2"/>
      <c r="O41" s="2"/>
      <c r="P41" s="2" t="s">
        <v>452</v>
      </c>
      <c r="Q41" s="2" t="s">
        <v>760</v>
      </c>
      <c r="R41" s="2"/>
      <c r="S41" s="2"/>
      <c r="T41" s="2">
        <v>2</v>
      </c>
      <c r="U41" s="2">
        <v>1</v>
      </c>
      <c r="V41" s="2" t="s">
        <v>32</v>
      </c>
      <c r="W41" s="2" t="s">
        <v>4</v>
      </c>
      <c r="X41" s="2" t="s">
        <v>4</v>
      </c>
      <c r="Y41" s="2" t="s">
        <v>94</v>
      </c>
      <c r="Z41" s="2" t="s">
        <v>48</v>
      </c>
      <c r="AA41" s="2" t="s">
        <v>630</v>
      </c>
      <c r="AB41" s="2"/>
      <c r="AC41" s="2"/>
      <c r="AD41" s="2"/>
      <c r="AE41" s="2"/>
      <c r="AF41" s="2"/>
      <c r="AG41" s="2"/>
      <c r="AH41" s="2"/>
      <c r="AI41" s="2"/>
      <c r="AJ41" s="2" t="s">
        <v>761</v>
      </c>
      <c r="AK41" s="2"/>
      <c r="AL41" s="2"/>
      <c r="AM41" s="2"/>
      <c r="AN41" s="194"/>
    </row>
    <row r="42" spans="1:43" ht="15" customHeight="1" x14ac:dyDescent="0.2">
      <c r="A42" s="34" t="s">
        <v>762</v>
      </c>
      <c r="B42" s="34" t="s">
        <v>763</v>
      </c>
      <c r="C42" s="2">
        <v>39011</v>
      </c>
      <c r="D42" s="190">
        <v>7</v>
      </c>
      <c r="E42" s="24" t="s">
        <v>79</v>
      </c>
      <c r="F42" s="2" t="s">
        <v>764</v>
      </c>
      <c r="G42" s="2" t="s">
        <v>764</v>
      </c>
      <c r="H42" s="192">
        <v>39813</v>
      </c>
      <c r="I42" s="2"/>
      <c r="J42" s="2"/>
      <c r="K42" s="2"/>
      <c r="L42" s="2"/>
      <c r="M42" s="2"/>
      <c r="N42" s="2"/>
      <c r="O42" s="2"/>
      <c r="P42" s="2"/>
      <c r="Q42" s="2"/>
      <c r="R42" s="2"/>
      <c r="S42" s="2"/>
      <c r="T42" s="2">
        <v>2</v>
      </c>
      <c r="U42" s="2">
        <v>2</v>
      </c>
      <c r="V42" s="2" t="s">
        <v>32</v>
      </c>
      <c r="W42" s="2"/>
      <c r="X42" s="2"/>
      <c r="Y42" s="2"/>
      <c r="Z42" s="2"/>
      <c r="AA42" s="2"/>
      <c r="AB42" s="2"/>
      <c r="AC42" s="2"/>
      <c r="AD42" s="2"/>
      <c r="AE42" s="2"/>
      <c r="AF42" s="2"/>
      <c r="AG42" s="2"/>
      <c r="AH42" s="2"/>
      <c r="AI42" s="2"/>
      <c r="AJ42" s="2"/>
      <c r="AK42" s="2"/>
      <c r="AL42" s="2"/>
      <c r="AM42" s="2"/>
      <c r="AN42" s="2" t="s">
        <v>765</v>
      </c>
      <c r="AO42" s="168"/>
      <c r="AP42" s="186" t="s">
        <v>444</v>
      </c>
    </row>
    <row r="43" spans="1:43" ht="15" customHeight="1" x14ac:dyDescent="0.2">
      <c r="A43" s="34" t="s">
        <v>766</v>
      </c>
      <c r="B43" s="34" t="s">
        <v>767</v>
      </c>
      <c r="C43" s="2">
        <v>35359</v>
      </c>
      <c r="D43" s="24">
        <v>7</v>
      </c>
      <c r="E43" s="24" t="s">
        <v>79</v>
      </c>
      <c r="F43" s="2" t="s">
        <v>438</v>
      </c>
      <c r="G43" s="2" t="s">
        <v>439</v>
      </c>
      <c r="H43" s="192">
        <v>40100</v>
      </c>
      <c r="I43" s="2" t="s">
        <v>680</v>
      </c>
      <c r="J43" s="2"/>
      <c r="K43" s="2"/>
      <c r="L43" s="2"/>
      <c r="M43" s="2"/>
      <c r="N43" s="2"/>
      <c r="O43" s="2"/>
      <c r="P43" s="2"/>
      <c r="Q43" s="2"/>
      <c r="R43" s="2" t="s">
        <v>206</v>
      </c>
      <c r="S43" s="2"/>
      <c r="T43" s="2">
        <v>1</v>
      </c>
      <c r="U43" s="2">
        <v>1</v>
      </c>
      <c r="V43" s="2" t="s">
        <v>66</v>
      </c>
      <c r="W43" s="2" t="s">
        <v>4</v>
      </c>
      <c r="X43" s="2" t="s">
        <v>4</v>
      </c>
      <c r="Y43" s="2" t="s">
        <v>94</v>
      </c>
      <c r="Z43" s="2" t="s">
        <v>74</v>
      </c>
      <c r="AA43" s="2" t="s">
        <v>606</v>
      </c>
      <c r="AB43" s="2"/>
      <c r="AC43" s="2"/>
      <c r="AD43" s="2"/>
      <c r="AE43" s="2"/>
      <c r="AF43" s="2"/>
      <c r="AG43" s="2"/>
      <c r="AH43" s="2"/>
      <c r="AI43" s="2"/>
      <c r="AJ43" s="2" t="s">
        <v>768</v>
      </c>
      <c r="AK43" s="2"/>
      <c r="AL43" s="2"/>
      <c r="AM43" s="2"/>
      <c r="AN43" s="2" t="s">
        <v>769</v>
      </c>
      <c r="AP43" s="186" t="s">
        <v>444</v>
      </c>
    </row>
    <row r="44" spans="1:43" ht="15" customHeight="1" x14ac:dyDescent="0.2">
      <c r="A44" s="34" t="s">
        <v>770</v>
      </c>
      <c r="B44" s="34" t="s">
        <v>771</v>
      </c>
      <c r="C44" s="2">
        <v>35520</v>
      </c>
      <c r="D44" s="24">
        <v>7</v>
      </c>
      <c r="E44" s="24" t="s">
        <v>79</v>
      </c>
      <c r="F44" s="2" t="s">
        <v>628</v>
      </c>
      <c r="G44" s="2" t="s">
        <v>466</v>
      </c>
      <c r="H44" s="192">
        <v>39757</v>
      </c>
      <c r="I44" s="2"/>
      <c r="J44" s="2"/>
      <c r="K44" s="195" t="s">
        <v>64</v>
      </c>
      <c r="L44" s="195" t="s">
        <v>64</v>
      </c>
      <c r="M44" s="195" t="s">
        <v>64</v>
      </c>
      <c r="N44" s="195" t="s">
        <v>64</v>
      </c>
      <c r="O44" s="195"/>
      <c r="P44" s="195" t="s">
        <v>64</v>
      </c>
      <c r="Q44" s="195" t="s">
        <v>64</v>
      </c>
      <c r="R44" s="195" t="s">
        <v>64</v>
      </c>
      <c r="S44" s="195" t="s">
        <v>64</v>
      </c>
      <c r="T44" s="195">
        <v>1</v>
      </c>
      <c r="U44" s="195">
        <v>1</v>
      </c>
      <c r="V44" s="195" t="s">
        <v>47</v>
      </c>
      <c r="W44" s="195" t="s">
        <v>68</v>
      </c>
      <c r="X44" s="195" t="s">
        <v>772</v>
      </c>
      <c r="Y44" s="195" t="s">
        <v>94</v>
      </c>
      <c r="Z44" s="195" t="s">
        <v>48</v>
      </c>
      <c r="AA44" s="195" t="s">
        <v>606</v>
      </c>
      <c r="AB44" s="195" t="s">
        <v>64</v>
      </c>
      <c r="AC44" s="195" t="s">
        <v>64</v>
      </c>
      <c r="AD44" s="195" t="s">
        <v>64</v>
      </c>
      <c r="AE44" s="195" t="s">
        <v>64</v>
      </c>
      <c r="AF44" s="195" t="s">
        <v>64</v>
      </c>
      <c r="AG44" s="195" t="s">
        <v>64</v>
      </c>
      <c r="AH44" s="195" t="s">
        <v>64</v>
      </c>
      <c r="AI44" s="195" t="s">
        <v>64</v>
      </c>
      <c r="AJ44" s="195" t="s">
        <v>773</v>
      </c>
      <c r="AK44" s="195" t="s">
        <v>64</v>
      </c>
      <c r="AL44" s="195" t="s">
        <v>64</v>
      </c>
      <c r="AM44" s="195" t="s">
        <v>64</v>
      </c>
      <c r="AN44" s="195" t="s">
        <v>774</v>
      </c>
      <c r="AP44" s="186" t="s">
        <v>444</v>
      </c>
    </row>
    <row r="45" spans="1:43" ht="15" customHeight="1" x14ac:dyDescent="0.2">
      <c r="A45" s="34" t="s">
        <v>775</v>
      </c>
      <c r="B45" s="34" t="s">
        <v>776</v>
      </c>
      <c r="C45" s="2">
        <v>35555</v>
      </c>
      <c r="D45" s="24">
        <v>7</v>
      </c>
      <c r="E45" s="24" t="s">
        <v>72</v>
      </c>
      <c r="F45" s="2" t="s">
        <v>445</v>
      </c>
      <c r="G45" s="2" t="s">
        <v>439</v>
      </c>
      <c r="H45" s="192">
        <v>39888</v>
      </c>
      <c r="I45" s="2"/>
      <c r="J45" s="2"/>
      <c r="K45" s="2"/>
      <c r="L45" s="2"/>
      <c r="M45" s="2"/>
      <c r="N45" s="2"/>
      <c r="O45" s="2"/>
      <c r="P45" s="2"/>
      <c r="Q45" s="2"/>
      <c r="R45" s="2"/>
      <c r="S45" s="2"/>
      <c r="T45" s="2">
        <v>1</v>
      </c>
      <c r="U45" s="2">
        <v>1</v>
      </c>
      <c r="V45" s="2" t="s">
        <v>47</v>
      </c>
      <c r="W45" s="2" t="s">
        <v>4</v>
      </c>
      <c r="X45" s="2" t="s">
        <v>4</v>
      </c>
      <c r="Y45" s="2" t="s">
        <v>94</v>
      </c>
      <c r="Z45" s="2" t="s">
        <v>67</v>
      </c>
      <c r="AA45" s="2" t="s">
        <v>606</v>
      </c>
      <c r="AB45" s="2"/>
      <c r="AC45" s="2"/>
      <c r="AD45" s="2"/>
      <c r="AE45" s="2"/>
      <c r="AF45" s="2"/>
      <c r="AG45" s="2"/>
      <c r="AH45" s="2"/>
      <c r="AI45" s="2"/>
      <c r="AJ45" s="194" t="s">
        <v>777</v>
      </c>
      <c r="AK45" s="2"/>
      <c r="AL45" s="2"/>
      <c r="AM45" s="2" t="s">
        <v>206</v>
      </c>
      <c r="AN45" s="194"/>
      <c r="AO45" s="168"/>
      <c r="AP45" s="186" t="s">
        <v>444</v>
      </c>
    </row>
    <row r="46" spans="1:43" ht="15" customHeight="1" x14ac:dyDescent="0.2">
      <c r="A46" s="34" t="s">
        <v>778</v>
      </c>
      <c r="B46" s="34" t="s">
        <v>779</v>
      </c>
      <c r="C46" s="2">
        <v>38832</v>
      </c>
      <c r="D46" s="190">
        <v>7</v>
      </c>
      <c r="E46" s="24" t="s">
        <v>72</v>
      </c>
      <c r="F46" s="2" t="s">
        <v>465</v>
      </c>
      <c r="G46" s="2" t="s">
        <v>466</v>
      </c>
      <c r="H46" s="192">
        <v>39701</v>
      </c>
      <c r="I46" s="2"/>
      <c r="J46" s="2"/>
      <c r="K46" s="2"/>
      <c r="L46" s="2"/>
      <c r="M46" s="2"/>
      <c r="N46" s="2"/>
      <c r="O46" s="2"/>
      <c r="P46" s="2"/>
      <c r="Q46" s="2"/>
      <c r="R46" s="2"/>
      <c r="S46" s="2"/>
      <c r="T46" s="2">
        <v>1</v>
      </c>
      <c r="U46" s="2">
        <v>1</v>
      </c>
      <c r="V46" s="2" t="s">
        <v>47</v>
      </c>
      <c r="W46" s="2" t="s">
        <v>4</v>
      </c>
      <c r="X46" s="2" t="s">
        <v>4</v>
      </c>
      <c r="Y46" s="2" t="s">
        <v>117</v>
      </c>
      <c r="Z46" s="2" t="s">
        <v>94</v>
      </c>
      <c r="AA46" s="2" t="s">
        <v>630</v>
      </c>
      <c r="AB46" s="2"/>
      <c r="AC46" s="2"/>
      <c r="AD46" s="2"/>
      <c r="AE46" s="2"/>
      <c r="AF46" s="2"/>
      <c r="AG46" s="2"/>
      <c r="AH46" s="2"/>
      <c r="AI46" s="2"/>
      <c r="AJ46" s="2" t="s">
        <v>727</v>
      </c>
      <c r="AK46" s="2"/>
      <c r="AL46" s="2"/>
      <c r="AM46" s="2"/>
      <c r="AN46" s="2"/>
      <c r="AO46" s="168"/>
      <c r="AP46" s="186" t="s">
        <v>444</v>
      </c>
    </row>
    <row r="47" spans="1:43" ht="15" customHeight="1" x14ac:dyDescent="0.2">
      <c r="A47" s="34" t="s">
        <v>388</v>
      </c>
      <c r="B47" s="34" t="s">
        <v>389</v>
      </c>
      <c r="C47" s="2">
        <v>35102</v>
      </c>
      <c r="D47" s="190">
        <v>7</v>
      </c>
      <c r="E47" s="24" t="s">
        <v>79</v>
      </c>
      <c r="F47" s="2" t="s">
        <v>438</v>
      </c>
      <c r="G47" s="2" t="s">
        <v>439</v>
      </c>
      <c r="H47" s="192">
        <v>39949</v>
      </c>
      <c r="I47" s="2"/>
      <c r="J47" s="2"/>
      <c r="K47" s="2"/>
      <c r="L47" s="2"/>
      <c r="M47" s="2"/>
      <c r="N47" s="2"/>
      <c r="O47" s="2"/>
      <c r="P47" s="2"/>
      <c r="Q47" s="2"/>
      <c r="R47" s="2"/>
      <c r="S47" s="2"/>
      <c r="T47" s="2">
        <v>2</v>
      </c>
      <c r="U47" s="2">
        <v>1</v>
      </c>
      <c r="V47" s="2" t="s">
        <v>47</v>
      </c>
      <c r="W47" s="2" t="s">
        <v>4</v>
      </c>
      <c r="X47" s="2" t="s">
        <v>4</v>
      </c>
      <c r="Y47" s="2" t="s">
        <v>94</v>
      </c>
      <c r="Z47" s="2" t="s">
        <v>48</v>
      </c>
      <c r="AA47" s="2" t="s">
        <v>606</v>
      </c>
      <c r="AB47" s="2"/>
      <c r="AC47" s="2"/>
      <c r="AD47" s="2"/>
      <c r="AE47" s="2"/>
      <c r="AF47" s="2"/>
      <c r="AG47" s="2"/>
      <c r="AH47" s="2"/>
      <c r="AI47" s="2"/>
      <c r="AJ47" s="2" t="s">
        <v>780</v>
      </c>
      <c r="AK47" s="2"/>
      <c r="AL47" s="2"/>
      <c r="AM47" s="2"/>
      <c r="AN47" s="2" t="s">
        <v>781</v>
      </c>
      <c r="AP47" s="186" t="s">
        <v>444</v>
      </c>
    </row>
    <row r="48" spans="1:43" x14ac:dyDescent="0.2">
      <c r="C48" s="168"/>
      <c r="D48" s="168"/>
      <c r="E48" s="199"/>
      <c r="F48" s="199"/>
      <c r="G48" s="199"/>
      <c r="H48" s="199"/>
      <c r="I48" s="199"/>
      <c r="J48" s="168"/>
      <c r="K48" s="168"/>
      <c r="L48" s="168"/>
      <c r="M48" s="168"/>
      <c r="N48" s="199"/>
      <c r="P48" s="168"/>
      <c r="Q48" s="199"/>
      <c r="R48" s="199"/>
      <c r="S48" s="168"/>
      <c r="U48" s="168"/>
      <c r="V48" s="168"/>
    </row>
    <row r="49" spans="3:23" x14ac:dyDescent="0.2">
      <c r="C49" s="168"/>
      <c r="D49" s="168"/>
      <c r="E49" s="199"/>
      <c r="F49" s="199"/>
      <c r="G49" s="199"/>
      <c r="H49" s="199"/>
      <c r="I49" s="199"/>
      <c r="J49" s="168"/>
      <c r="K49" s="168"/>
      <c r="L49" s="168"/>
      <c r="M49" s="168"/>
      <c r="N49" s="199"/>
      <c r="P49" s="168"/>
      <c r="Q49" s="199"/>
      <c r="R49" s="199"/>
      <c r="S49" s="168"/>
      <c r="U49" s="168"/>
      <c r="V49" s="168"/>
    </row>
    <row r="50" spans="3:23" x14ac:dyDescent="0.2">
      <c r="C50" s="168"/>
      <c r="D50" s="168"/>
      <c r="E50" s="199"/>
      <c r="F50" s="199"/>
      <c r="G50" s="199"/>
      <c r="H50" s="199"/>
      <c r="I50" s="199"/>
      <c r="J50" s="168"/>
      <c r="K50" s="168"/>
      <c r="L50" s="168"/>
      <c r="M50" s="168"/>
      <c r="N50" s="199"/>
      <c r="P50" s="168"/>
      <c r="Q50" s="199"/>
      <c r="R50" s="199"/>
      <c r="S50" s="168"/>
      <c r="U50" s="168"/>
      <c r="V50" s="168"/>
    </row>
    <row r="51" spans="3:23" x14ac:dyDescent="0.2">
      <c r="C51" s="168"/>
      <c r="D51" s="168"/>
      <c r="E51" s="199"/>
      <c r="F51" s="199"/>
      <c r="G51" s="199"/>
      <c r="H51" s="199"/>
      <c r="I51" s="199"/>
      <c r="J51" s="168"/>
      <c r="K51" s="168"/>
      <c r="L51" s="168"/>
      <c r="M51" s="168"/>
      <c r="N51" s="199"/>
      <c r="P51" s="168"/>
      <c r="Q51" s="199"/>
      <c r="R51" s="199"/>
      <c r="S51" s="168"/>
      <c r="U51" s="168"/>
      <c r="V51" s="168"/>
    </row>
    <row r="52" spans="3:23" x14ac:dyDescent="0.2">
      <c r="C52" s="168"/>
      <c r="D52" s="168"/>
      <c r="E52" s="199"/>
      <c r="F52" s="199"/>
      <c r="G52" s="199"/>
      <c r="H52" s="199"/>
      <c r="I52" s="199"/>
      <c r="J52" s="168"/>
      <c r="K52" s="168"/>
      <c r="L52" s="168"/>
      <c r="M52" s="168"/>
      <c r="N52" s="199"/>
      <c r="P52" s="168"/>
      <c r="Q52" s="199"/>
      <c r="R52" s="199"/>
      <c r="S52" s="168"/>
      <c r="U52" s="168"/>
      <c r="V52" s="168"/>
    </row>
    <row r="53" spans="3:23" x14ac:dyDescent="0.2">
      <c r="C53" s="168"/>
      <c r="D53" s="168"/>
      <c r="E53" s="199"/>
      <c r="F53" s="199"/>
      <c r="G53" s="199"/>
      <c r="H53" s="199"/>
      <c r="I53" s="199"/>
      <c r="J53" s="168"/>
      <c r="K53" s="168"/>
      <c r="L53" s="168"/>
      <c r="M53" s="168"/>
      <c r="N53" s="199"/>
      <c r="P53" s="168"/>
      <c r="Q53" s="199"/>
      <c r="R53" s="199"/>
      <c r="S53" s="168"/>
      <c r="U53" s="168"/>
      <c r="V53" s="168"/>
    </row>
    <row r="54" spans="3:23" x14ac:dyDescent="0.2">
      <c r="C54" s="168"/>
      <c r="D54" s="168"/>
      <c r="E54" s="199"/>
      <c r="F54" s="199"/>
      <c r="G54" s="199"/>
      <c r="H54" s="199"/>
      <c r="I54" s="199"/>
      <c r="J54" s="168"/>
      <c r="K54" s="168"/>
      <c r="L54" s="168"/>
      <c r="M54" s="168"/>
      <c r="N54" s="199"/>
      <c r="P54" s="168"/>
      <c r="Q54" s="199"/>
      <c r="R54" s="199"/>
      <c r="S54" s="168"/>
      <c r="U54" s="168"/>
      <c r="V54" s="168"/>
    </row>
    <row r="55" spans="3:23" x14ac:dyDescent="0.2">
      <c r="C55" s="168"/>
      <c r="D55" s="168"/>
      <c r="E55" s="199"/>
      <c r="F55" s="199"/>
      <c r="G55" s="199"/>
      <c r="H55" s="199"/>
      <c r="I55" s="199"/>
      <c r="J55" s="168"/>
      <c r="K55" s="168"/>
      <c r="L55" s="168"/>
      <c r="M55" s="168"/>
      <c r="N55" s="199"/>
      <c r="P55" s="168"/>
      <c r="Q55" s="199"/>
      <c r="R55" s="199"/>
      <c r="S55" s="168"/>
      <c r="U55" s="168"/>
      <c r="V55" s="168"/>
    </row>
    <row r="56" spans="3:23" x14ac:dyDescent="0.2">
      <c r="C56" s="168"/>
      <c r="D56" s="168"/>
      <c r="E56" s="199"/>
      <c r="F56" s="199"/>
      <c r="G56" s="199"/>
      <c r="H56" s="199"/>
      <c r="I56" s="199"/>
      <c r="J56" s="168"/>
      <c r="K56" s="168"/>
      <c r="L56" s="168"/>
      <c r="M56" s="168"/>
      <c r="N56" s="199"/>
      <c r="P56" s="168"/>
      <c r="Q56" s="199"/>
      <c r="R56" s="199"/>
      <c r="S56" s="168"/>
      <c r="U56" s="168"/>
      <c r="V56" s="168"/>
      <c r="W56" s="168"/>
    </row>
    <row r="57" spans="3:23" x14ac:dyDescent="0.2">
      <c r="C57" s="168"/>
      <c r="D57" s="168"/>
      <c r="E57" s="199"/>
      <c r="F57" s="199"/>
      <c r="G57" s="199"/>
      <c r="H57" s="199"/>
      <c r="I57" s="199"/>
      <c r="J57" s="168"/>
      <c r="K57" s="168"/>
      <c r="L57" s="168"/>
      <c r="M57" s="168"/>
      <c r="N57" s="199"/>
      <c r="P57" s="168"/>
      <c r="Q57" s="199"/>
      <c r="R57" s="199"/>
      <c r="S57" s="168"/>
      <c r="U57" s="168"/>
      <c r="V57" s="168"/>
    </row>
    <row r="58" spans="3:23" x14ac:dyDescent="0.2">
      <c r="C58" s="168"/>
      <c r="D58" s="168"/>
      <c r="E58" s="199"/>
      <c r="F58" s="199"/>
      <c r="G58" s="199"/>
      <c r="H58" s="199"/>
      <c r="I58" s="199"/>
      <c r="J58" s="168"/>
      <c r="K58" s="168"/>
      <c r="L58" s="168"/>
      <c r="M58" s="168"/>
      <c r="N58" s="199"/>
      <c r="P58" s="168"/>
      <c r="Q58" s="199"/>
      <c r="R58" s="199"/>
      <c r="S58" s="168"/>
      <c r="U58" s="168"/>
      <c r="V58" s="168"/>
    </row>
    <row r="59" spans="3:23" x14ac:dyDescent="0.2">
      <c r="C59" s="168"/>
      <c r="D59" s="168"/>
      <c r="E59" s="199"/>
      <c r="F59" s="199"/>
      <c r="G59" s="199"/>
      <c r="H59" s="199"/>
      <c r="I59" s="199"/>
      <c r="J59" s="168"/>
      <c r="K59" s="168"/>
      <c r="L59" s="168"/>
      <c r="M59" s="168"/>
      <c r="N59" s="199"/>
      <c r="P59" s="168"/>
      <c r="Q59" s="199"/>
      <c r="R59" s="199"/>
      <c r="S59" s="168"/>
      <c r="U59" s="168"/>
      <c r="V59" s="168"/>
    </row>
    <row r="60" spans="3:23" x14ac:dyDescent="0.2">
      <c r="C60" s="168"/>
      <c r="D60" s="168"/>
      <c r="E60" s="199"/>
      <c r="F60" s="199"/>
      <c r="G60" s="199"/>
      <c r="H60" s="199"/>
      <c r="I60" s="199"/>
      <c r="J60" s="168"/>
      <c r="K60" s="168"/>
      <c r="L60" s="168"/>
      <c r="M60" s="168"/>
      <c r="N60" s="199"/>
      <c r="P60" s="168"/>
      <c r="Q60" s="199"/>
      <c r="R60" s="199"/>
      <c r="S60" s="168"/>
      <c r="U60" s="168"/>
      <c r="V60" s="168"/>
    </row>
    <row r="61" spans="3:23" x14ac:dyDescent="0.2">
      <c r="C61" s="168"/>
      <c r="D61" s="168"/>
      <c r="E61" s="199"/>
      <c r="F61" s="199"/>
      <c r="G61" s="199"/>
      <c r="H61" s="199"/>
      <c r="I61" s="199"/>
      <c r="J61" s="168"/>
      <c r="K61" s="168"/>
      <c r="L61" s="168"/>
      <c r="M61" s="168"/>
      <c r="N61" s="199"/>
      <c r="P61" s="168"/>
      <c r="Q61" s="199"/>
      <c r="R61" s="199"/>
      <c r="S61" s="168"/>
      <c r="U61" s="168"/>
      <c r="V61" s="168"/>
    </row>
    <row r="62" spans="3:23" x14ac:dyDescent="0.2">
      <c r="C62" s="168"/>
      <c r="D62" s="168"/>
      <c r="E62" s="199"/>
      <c r="F62" s="199"/>
      <c r="G62" s="199"/>
      <c r="H62" s="199"/>
      <c r="I62" s="199"/>
      <c r="J62" s="168"/>
      <c r="K62" s="168"/>
      <c r="L62" s="168"/>
      <c r="M62" s="168"/>
      <c r="N62" s="199"/>
      <c r="P62" s="168"/>
      <c r="Q62" s="199"/>
      <c r="R62" s="199"/>
      <c r="S62" s="168"/>
      <c r="U62" s="168"/>
      <c r="V62" s="168"/>
    </row>
    <row r="63" spans="3:23" x14ac:dyDescent="0.2">
      <c r="C63" s="168"/>
      <c r="D63" s="168"/>
      <c r="E63" s="199"/>
      <c r="F63" s="199"/>
      <c r="G63" s="199"/>
      <c r="H63" s="199"/>
      <c r="I63" s="199"/>
      <c r="J63" s="168"/>
      <c r="K63" s="168"/>
      <c r="L63" s="168"/>
      <c r="M63" s="168"/>
      <c r="N63" s="199"/>
      <c r="P63" s="168"/>
      <c r="Q63" s="199"/>
      <c r="R63" s="199"/>
      <c r="S63" s="168"/>
      <c r="U63" s="168"/>
      <c r="V63" s="168"/>
    </row>
    <row r="64" spans="3:23" x14ac:dyDescent="0.2">
      <c r="C64" s="168"/>
      <c r="D64" s="168"/>
      <c r="E64" s="199"/>
      <c r="F64" s="199"/>
      <c r="G64" s="199"/>
      <c r="H64" s="199"/>
      <c r="I64" s="199"/>
      <c r="J64" s="168"/>
      <c r="K64" s="168"/>
      <c r="L64" s="168"/>
      <c r="M64" s="168"/>
      <c r="N64" s="199"/>
      <c r="P64" s="168"/>
      <c r="Q64" s="199"/>
      <c r="R64" s="199"/>
      <c r="S64" s="168"/>
      <c r="U64" s="168"/>
      <c r="V64" s="168"/>
    </row>
    <row r="65" spans="3:22" x14ac:dyDescent="0.2">
      <c r="C65" s="168"/>
      <c r="D65" s="168"/>
      <c r="E65" s="199"/>
      <c r="F65" s="199"/>
      <c r="G65" s="199"/>
      <c r="H65" s="199"/>
      <c r="I65" s="199"/>
      <c r="J65" s="168"/>
      <c r="K65" s="168"/>
      <c r="L65" s="168"/>
      <c r="M65" s="168"/>
      <c r="N65" s="199"/>
      <c r="P65" s="168"/>
      <c r="Q65" s="199"/>
      <c r="R65" s="199"/>
      <c r="S65" s="168"/>
      <c r="U65" s="168"/>
      <c r="V65" s="168"/>
    </row>
    <row r="66" spans="3:22" x14ac:dyDescent="0.2">
      <c r="C66" s="168"/>
      <c r="D66" s="168"/>
      <c r="E66" s="199"/>
      <c r="F66" s="199"/>
      <c r="G66" s="199"/>
      <c r="H66" s="199"/>
      <c r="I66" s="199"/>
      <c r="J66" s="168"/>
      <c r="K66" s="168"/>
      <c r="L66" s="168"/>
      <c r="M66" s="168"/>
      <c r="N66" s="199"/>
      <c r="P66" s="168"/>
      <c r="Q66" s="199"/>
      <c r="R66" s="199"/>
      <c r="S66" s="168"/>
      <c r="U66" s="168"/>
      <c r="V66" s="168"/>
    </row>
    <row r="67" spans="3:22" x14ac:dyDescent="0.2">
      <c r="C67" s="168"/>
      <c r="D67" s="168"/>
      <c r="E67" s="199"/>
      <c r="F67" s="199"/>
      <c r="G67" s="199"/>
      <c r="H67" s="199"/>
      <c r="I67" s="199"/>
      <c r="J67" s="168"/>
      <c r="K67" s="168"/>
      <c r="L67" s="168"/>
      <c r="M67" s="168"/>
      <c r="N67" s="199"/>
      <c r="P67" s="168"/>
      <c r="Q67" s="199"/>
      <c r="R67" s="199"/>
      <c r="S67" s="168"/>
      <c r="U67" s="168"/>
      <c r="V67" s="168"/>
    </row>
  </sheetData>
  <sortState xmlns:xlrd2="http://schemas.microsoft.com/office/spreadsheetml/2017/richdata2" ref="A2:AR67">
    <sortCondition ref="A2:A67"/>
  </sortState>
  <dataValidations count="9">
    <dataValidation type="list" allowBlank="1" showInputMessage="1" showErrorMessage="1" sqref="V2:V47" xr:uid="{DB550F09-051C-1B42-958F-79BDB6F264CD}">
      <formula1>"pre alg, 7th, ALG, sped"</formula1>
    </dataValidation>
    <dataValidation type="list" allowBlank="1" showInputMessage="1" showErrorMessage="1" sqref="AD2:AD47" xr:uid="{C33A5106-26D4-5D4A-B12C-917627FA518A}">
      <formula1>"Current, Exited"</formula1>
    </dataValidation>
    <dataValidation type="list" allowBlank="1" showInputMessage="1" showErrorMessage="1" sqref="AA2:AA47" xr:uid="{E809F1E8-EEBB-2549-BAA9-CE40CBABBA15}">
      <formula1>"High, Moderate, Low, None"</formula1>
    </dataValidation>
    <dataValidation type="list" allowBlank="1" showInputMessage="1" showErrorMessage="1" sqref="W2:X47" xr:uid="{BBA7EE6D-0295-F143-90A3-83A4C3673A21}">
      <formula1>"Above, Grade, Below, Sped"</formula1>
    </dataValidation>
    <dataValidation type="list" allowBlank="1" showInputMessage="1" showErrorMessage="1" sqref="AH2:AH47" xr:uid="{0F0099EA-C229-FD4C-9C2C-09550A5B8883}">
      <formula1>"Current, Recommend"</formula1>
    </dataValidation>
    <dataValidation type="list" allowBlank="1" showInputMessage="1" showErrorMessage="1" sqref="AB2:AB47" xr:uid="{A21942DB-102D-354F-820C-D545FB9937C4}">
      <formula1>"M, R, M/R"</formula1>
    </dataValidation>
    <dataValidation type="list" allowBlank="1" showInputMessage="1" showErrorMessage="1" sqref="T2:U47" xr:uid="{2A13AB0D-5CFB-EF40-874B-1B39B1D9CC99}">
      <formula1>"1, 2, 3"</formula1>
    </dataValidation>
    <dataValidation type="list" allowBlank="1" showInputMessage="1" showErrorMessage="1" sqref="AE2:AG47 R2:S47 AI2:AI47 AL2:AM47 J2:J47" xr:uid="{5EC17A6C-0B37-0B44-ACE2-1CBC2DE5CEC1}">
      <formula1>"Yes"</formula1>
    </dataValidation>
    <dataValidation type="list" allowBlank="1" showInputMessage="1" showErrorMessage="1" sqref="K2:P47" xr:uid="{9A488DE3-1FDD-0F48-ACA7-A63B1A316C77}">
      <formula1>"Current, Recommend, Exited"</formula1>
    </dataValidation>
  </dataValidation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sheetPr>
  <dimension ref="A1:Q1000"/>
  <sheetViews>
    <sheetView topLeftCell="A114" zoomScalePageLayoutView="140" workbookViewId="0">
      <selection activeCell="V469" sqref="V469"/>
    </sheetView>
  </sheetViews>
  <sheetFormatPr baseColWidth="10" defaultColWidth="11" defaultRowHeight="16" x14ac:dyDescent="0.2"/>
  <cols>
    <col min="1" max="1" width="14.6640625" bestFit="1" customWidth="1"/>
    <col min="2" max="2" width="27.5" bestFit="1" customWidth="1"/>
    <col min="3" max="3" width="9.83203125" bestFit="1" customWidth="1"/>
    <col min="4" max="4" width="20.5" style="85" customWidth="1"/>
    <col min="5" max="5" width="19" style="85" customWidth="1"/>
    <col min="6" max="6" width="11" style="85"/>
    <col min="7" max="7" width="11" style="89"/>
    <col min="8" max="8" width="11" style="84"/>
    <col min="9" max="9" width="11" style="85"/>
    <col min="10" max="10" width="11" style="84"/>
    <col min="11" max="16" width="11" style="85"/>
    <col min="17" max="17" width="11" style="61"/>
  </cols>
  <sheetData>
    <row r="1" spans="1:17" s="229" customFormat="1" x14ac:dyDescent="0.2">
      <c r="A1" s="228" t="s">
        <v>782</v>
      </c>
      <c r="B1" s="229" t="s">
        <v>783</v>
      </c>
      <c r="C1" s="229" t="s">
        <v>784</v>
      </c>
      <c r="D1" s="230" t="s">
        <v>785</v>
      </c>
      <c r="E1" s="230" t="s">
        <v>786</v>
      </c>
      <c r="F1" s="230" t="s">
        <v>787</v>
      </c>
      <c r="G1" s="231" t="s">
        <v>788</v>
      </c>
      <c r="H1" s="230" t="s">
        <v>789</v>
      </c>
      <c r="I1" s="230" t="s">
        <v>790</v>
      </c>
      <c r="J1" s="230" t="s">
        <v>791</v>
      </c>
      <c r="K1" s="230" t="s">
        <v>792</v>
      </c>
      <c r="L1" s="230" t="s">
        <v>793</v>
      </c>
      <c r="M1" s="230" t="s">
        <v>794</v>
      </c>
      <c r="N1" s="230" t="s">
        <v>795</v>
      </c>
      <c r="O1" s="232" t="s">
        <v>796</v>
      </c>
      <c r="P1" s="232" t="s">
        <v>797</v>
      </c>
      <c r="Q1" s="233"/>
    </row>
    <row r="2" spans="1:17" x14ac:dyDescent="0.2">
      <c r="A2">
        <v>35388</v>
      </c>
      <c r="B2" t="s">
        <v>798</v>
      </c>
      <c r="C2" t="s">
        <v>214</v>
      </c>
      <c r="D2" s="85">
        <v>0</v>
      </c>
      <c r="E2" s="165"/>
      <c r="G2" s="63" t="str">
        <f>IFERROR(VLOOKUP($A2,sectionidss,7,FALSE)," ")</f>
        <v>MHRAV</v>
      </c>
      <c r="H2" s="63" t="str">
        <f t="shared" ref="H2:H65" si="0">IFERROR(VLOOKUP($G2,otherinfo,2,FALSE)," ")</f>
        <v>M_HR</v>
      </c>
      <c r="J2" s="90">
        <f t="shared" ref="J2:J65" si="1">IFERROR(VLOOKUP($G2,otherinfo,3,FALSE)," ")</f>
        <v>3200</v>
      </c>
      <c r="O2" s="86"/>
      <c r="P2" s="86"/>
      <c r="Q2"/>
    </row>
    <row r="3" spans="1:17" x14ac:dyDescent="0.2">
      <c r="A3">
        <v>35388</v>
      </c>
      <c r="B3" t="s">
        <v>798</v>
      </c>
      <c r="C3" t="s">
        <v>214</v>
      </c>
      <c r="D3" s="85">
        <v>0</v>
      </c>
      <c r="E3" s="165"/>
      <c r="G3" s="63" t="str">
        <f>IFERROR(VLOOKUP($A3,sectionidss,6,FALSE)," ")</f>
        <v>MM7C5</v>
      </c>
      <c r="H3" s="63" t="str">
        <f t="shared" si="0"/>
        <v>M_INT_MATH7</v>
      </c>
      <c r="J3" s="90">
        <f t="shared" si="1"/>
        <v>3200</v>
      </c>
      <c r="O3" s="86"/>
      <c r="P3" s="86"/>
      <c r="Q3"/>
    </row>
    <row r="4" spans="1:17" x14ac:dyDescent="0.2">
      <c r="A4">
        <v>35388</v>
      </c>
      <c r="B4" t="s">
        <v>798</v>
      </c>
      <c r="C4" t="s">
        <v>214</v>
      </c>
      <c r="D4" s="85">
        <v>0</v>
      </c>
      <c r="E4" s="165"/>
      <c r="G4" s="63" t="str">
        <f>IFERROR(VLOOKUP($A4,sectionidss,5,FALSE)," ")</f>
        <v>MSSC4</v>
      </c>
      <c r="H4" s="63" t="str">
        <f t="shared" si="0"/>
        <v>M_SS_7_8</v>
      </c>
      <c r="J4" s="90">
        <f t="shared" si="1"/>
        <v>3200</v>
      </c>
      <c r="O4" s="86"/>
      <c r="P4" s="86"/>
      <c r="Q4"/>
    </row>
    <row r="5" spans="1:17" x14ac:dyDescent="0.2">
      <c r="A5">
        <v>35388</v>
      </c>
      <c r="B5" t="s">
        <v>798</v>
      </c>
      <c r="C5" t="s">
        <v>214</v>
      </c>
      <c r="D5" s="85">
        <v>0</v>
      </c>
      <c r="E5" s="165"/>
      <c r="G5" s="63" t="str">
        <f>IFERROR(VLOOKUP($A5,sectionidss,4,FALSE)," ")</f>
        <v>MSPC3</v>
      </c>
      <c r="H5" s="63" t="str">
        <f t="shared" si="0"/>
        <v>M_SPN</v>
      </c>
      <c r="J5" s="90">
        <f t="shared" si="1"/>
        <v>3200</v>
      </c>
      <c r="O5" s="86"/>
      <c r="P5" s="86"/>
      <c r="Q5"/>
    </row>
    <row r="6" spans="1:17" x14ac:dyDescent="0.2">
      <c r="A6">
        <v>35388</v>
      </c>
      <c r="B6" t="s">
        <v>798</v>
      </c>
      <c r="C6" t="s">
        <v>214</v>
      </c>
      <c r="D6" s="85">
        <v>0</v>
      </c>
      <c r="E6" s="165"/>
      <c r="G6" s="63" t="str">
        <f>IFERROR(VLOOKUP($A6,sectionidss,3,FALSE)," ")</f>
        <v>MSCIC2</v>
      </c>
      <c r="H6" s="63" t="str">
        <f t="shared" si="0"/>
        <v>M_SCI</v>
      </c>
      <c r="J6" s="90">
        <f t="shared" si="1"/>
        <v>3200</v>
      </c>
      <c r="O6" s="86"/>
      <c r="P6" s="86"/>
      <c r="Q6"/>
    </row>
    <row r="7" spans="1:17" x14ac:dyDescent="0.2">
      <c r="A7">
        <v>35388</v>
      </c>
      <c r="B7" t="s">
        <v>798</v>
      </c>
      <c r="C7" t="s">
        <v>214</v>
      </c>
      <c r="D7" s="85">
        <v>0</v>
      </c>
      <c r="E7" s="165"/>
      <c r="G7" s="63" t="str">
        <f>IFERROR(VLOOKUP($A7,sectionidss,2,FALSE)," ")</f>
        <v>MLAC1</v>
      </c>
      <c r="H7" s="63" t="str">
        <f t="shared" si="0"/>
        <v>M_LA</v>
      </c>
      <c r="J7" s="90">
        <f t="shared" si="1"/>
        <v>3200</v>
      </c>
      <c r="O7" s="86"/>
      <c r="P7" s="86"/>
      <c r="Q7"/>
    </row>
    <row r="8" spans="1:17" x14ac:dyDescent="0.2">
      <c r="A8">
        <v>35371</v>
      </c>
      <c r="B8" t="s">
        <v>799</v>
      </c>
      <c r="C8" t="s">
        <v>214</v>
      </c>
      <c r="D8" s="85">
        <v>0</v>
      </c>
      <c r="E8" s="165"/>
      <c r="G8" s="63" t="str">
        <f>IFERROR(VLOOKUP($A8,sectionidss,7,FALSE)," ")</f>
        <v>MHRWB</v>
      </c>
      <c r="H8" s="63" t="str">
        <f t="shared" si="0"/>
        <v>M_HR</v>
      </c>
      <c r="J8" s="90">
        <f t="shared" si="1"/>
        <v>3200</v>
      </c>
      <c r="O8" s="86"/>
      <c r="P8" s="86"/>
      <c r="Q8"/>
    </row>
    <row r="9" spans="1:17" x14ac:dyDescent="0.2">
      <c r="A9">
        <v>35371</v>
      </c>
      <c r="B9" t="s">
        <v>799</v>
      </c>
      <c r="C9" t="s">
        <v>214</v>
      </c>
      <c r="D9" s="85">
        <v>0</v>
      </c>
      <c r="E9" s="165"/>
      <c r="G9" s="63" t="str">
        <f>IFERROR(VLOOKUP($A9,sectionidss,6,FALSE)," ")</f>
        <v>MLAC5</v>
      </c>
      <c r="H9" s="63" t="str">
        <f t="shared" si="0"/>
        <v>M_LA</v>
      </c>
      <c r="J9" s="90">
        <f t="shared" si="1"/>
        <v>3200</v>
      </c>
      <c r="O9" s="86"/>
      <c r="P9" s="86"/>
      <c r="Q9"/>
    </row>
    <row r="10" spans="1:17" x14ac:dyDescent="0.2">
      <c r="A10">
        <v>35371</v>
      </c>
      <c r="B10" t="s">
        <v>799</v>
      </c>
      <c r="C10" t="s">
        <v>214</v>
      </c>
      <c r="D10" s="85">
        <v>0</v>
      </c>
      <c r="E10" s="165"/>
      <c r="G10" s="63" t="str">
        <f>IFERROR(VLOOKUP($A10,sectionidss,5,FALSE)," ")</f>
        <v>MSPC4</v>
      </c>
      <c r="H10" s="63" t="str">
        <f t="shared" si="0"/>
        <v>M_SPN</v>
      </c>
      <c r="J10" s="90">
        <f t="shared" si="1"/>
        <v>3200</v>
      </c>
      <c r="O10" s="86"/>
      <c r="P10" s="86"/>
      <c r="Q10"/>
    </row>
    <row r="11" spans="1:17" x14ac:dyDescent="0.2">
      <c r="A11">
        <v>35371</v>
      </c>
      <c r="B11" t="s">
        <v>799</v>
      </c>
      <c r="C11" t="s">
        <v>214</v>
      </c>
      <c r="D11" s="85">
        <v>0</v>
      </c>
      <c r="E11" s="165"/>
      <c r="G11" s="63" t="str">
        <f>IFERROR(VLOOKUP($A11,sectionidss,4,FALSE)," ")</f>
        <v>MSSC3</v>
      </c>
      <c r="H11" s="63" t="str">
        <f t="shared" si="0"/>
        <v>M_SS_7_8</v>
      </c>
      <c r="J11" s="90">
        <f t="shared" si="1"/>
        <v>3200</v>
      </c>
      <c r="O11" s="86"/>
      <c r="P11" s="86"/>
      <c r="Q11"/>
    </row>
    <row r="12" spans="1:17" x14ac:dyDescent="0.2">
      <c r="A12">
        <v>35371</v>
      </c>
      <c r="B12" t="s">
        <v>799</v>
      </c>
      <c r="C12" t="s">
        <v>214</v>
      </c>
      <c r="D12" s="85">
        <v>0</v>
      </c>
      <c r="E12" s="165"/>
      <c r="G12" s="63" t="str">
        <f>IFERROR(VLOOKUP($A12,sectionidss,3,FALSE)," ")</f>
        <v>MM7C2</v>
      </c>
      <c r="H12" s="63" t="str">
        <f t="shared" si="0"/>
        <v>M_INT_MATH7</v>
      </c>
      <c r="J12" s="90">
        <f t="shared" si="1"/>
        <v>3200</v>
      </c>
      <c r="O12" s="86"/>
      <c r="P12" s="86"/>
      <c r="Q12"/>
    </row>
    <row r="13" spans="1:17" x14ac:dyDescent="0.2">
      <c r="A13">
        <v>35371</v>
      </c>
      <c r="B13" t="s">
        <v>799</v>
      </c>
      <c r="C13" t="s">
        <v>214</v>
      </c>
      <c r="D13" s="85">
        <v>0</v>
      </c>
      <c r="E13" s="165"/>
      <c r="G13" s="63" t="str">
        <f>IFERROR(VLOOKUP($A13,sectionidss,2,FALSE)," ")</f>
        <v>MSCIC1</v>
      </c>
      <c r="H13" s="63" t="str">
        <f t="shared" si="0"/>
        <v>M_SCI</v>
      </c>
      <c r="J13" s="90">
        <f t="shared" si="1"/>
        <v>3200</v>
      </c>
      <c r="O13" s="86"/>
      <c r="P13" s="86"/>
      <c r="Q13"/>
    </row>
    <row r="14" spans="1:17" x14ac:dyDescent="0.2">
      <c r="A14">
        <v>39676</v>
      </c>
      <c r="B14" t="s">
        <v>800</v>
      </c>
      <c r="C14" t="s">
        <v>214</v>
      </c>
      <c r="D14" s="85">
        <v>0</v>
      </c>
      <c r="E14" s="165"/>
      <c r="G14" s="63" t="str">
        <f>IFERROR(VLOOKUP($A14,sectionidss,7,FALSE)," ")</f>
        <v>MHRAV</v>
      </c>
      <c r="H14" s="63" t="str">
        <f t="shared" si="0"/>
        <v>M_HR</v>
      </c>
      <c r="J14" s="90">
        <f t="shared" si="1"/>
        <v>3200</v>
      </c>
      <c r="O14" s="86"/>
      <c r="P14" s="86"/>
      <c r="Q14"/>
    </row>
    <row r="15" spans="1:17" x14ac:dyDescent="0.2">
      <c r="A15">
        <v>39676</v>
      </c>
      <c r="B15" t="s">
        <v>800</v>
      </c>
      <c r="C15" t="s">
        <v>214</v>
      </c>
      <c r="D15" s="85">
        <v>0</v>
      </c>
      <c r="E15" s="165"/>
      <c r="G15" s="63" t="str">
        <f>IFERROR(VLOOKUP($A15,sectionidss,6,FALSE)," ")</f>
        <v>MSCIC5</v>
      </c>
      <c r="H15" s="63" t="str">
        <f t="shared" si="0"/>
        <v>M_SCI</v>
      </c>
      <c r="J15" s="90">
        <f t="shared" si="1"/>
        <v>3200</v>
      </c>
      <c r="O15" s="86"/>
      <c r="P15" s="86"/>
      <c r="Q15"/>
    </row>
    <row r="16" spans="1:17" x14ac:dyDescent="0.2">
      <c r="A16">
        <v>39676</v>
      </c>
      <c r="B16" t="s">
        <v>800</v>
      </c>
      <c r="C16" t="s">
        <v>214</v>
      </c>
      <c r="D16" s="85">
        <v>0</v>
      </c>
      <c r="E16" s="165"/>
      <c r="G16" s="63" t="str">
        <f>IFERROR(VLOOKUP($A16,sectionidss,5,FALSE)," ")</f>
        <v>MSSC4</v>
      </c>
      <c r="H16" s="63" t="str">
        <f t="shared" si="0"/>
        <v>M_SS_7_8</v>
      </c>
      <c r="J16" s="90">
        <f t="shared" si="1"/>
        <v>3200</v>
      </c>
      <c r="O16" s="86"/>
      <c r="P16" s="86"/>
      <c r="Q16"/>
    </row>
    <row r="17" spans="1:17" x14ac:dyDescent="0.2">
      <c r="A17">
        <v>39676</v>
      </c>
      <c r="B17" t="s">
        <v>800</v>
      </c>
      <c r="C17" t="s">
        <v>214</v>
      </c>
      <c r="D17" s="85">
        <v>0</v>
      </c>
      <c r="E17" s="165"/>
      <c r="G17" s="63" t="str">
        <f>IFERROR(VLOOKUP($A17,sectionidss,4,FALSE)," ")</f>
        <v>MM8C3</v>
      </c>
      <c r="H17" s="63" t="str">
        <f t="shared" si="0"/>
        <v>M_INT_MATH8</v>
      </c>
      <c r="J17" s="90">
        <f t="shared" si="1"/>
        <v>3200</v>
      </c>
      <c r="O17" s="86"/>
      <c r="P17" s="86"/>
      <c r="Q17"/>
    </row>
    <row r="18" spans="1:17" x14ac:dyDescent="0.2">
      <c r="A18">
        <v>39676</v>
      </c>
      <c r="B18" t="s">
        <v>800</v>
      </c>
      <c r="C18" t="s">
        <v>214</v>
      </c>
      <c r="D18" s="85">
        <v>0</v>
      </c>
      <c r="E18" s="165"/>
      <c r="G18" s="63" t="str">
        <f>IFERROR(VLOOKUP($A18,sectionidss,3,FALSE)," ")</f>
        <v>MLAC2</v>
      </c>
      <c r="H18" s="63" t="str">
        <f t="shared" si="0"/>
        <v>M_LA</v>
      </c>
      <c r="J18" s="90">
        <f t="shared" si="1"/>
        <v>3200</v>
      </c>
      <c r="O18" s="86"/>
      <c r="P18" s="86"/>
      <c r="Q18"/>
    </row>
    <row r="19" spans="1:17" x14ac:dyDescent="0.2">
      <c r="A19">
        <v>39676</v>
      </c>
      <c r="B19" t="s">
        <v>800</v>
      </c>
      <c r="C19" t="s">
        <v>214</v>
      </c>
      <c r="D19" s="85">
        <v>0</v>
      </c>
      <c r="E19" s="165"/>
      <c r="G19" s="63" t="b">
        <f>IFERROR(VLOOKUP($A19,sectionidss,2,FALSE)," ")</f>
        <v>0</v>
      </c>
      <c r="H19" s="63" t="str">
        <f t="shared" si="0"/>
        <v xml:space="preserve"> </v>
      </c>
      <c r="J19" s="90" t="str">
        <f t="shared" si="1"/>
        <v xml:space="preserve"> </v>
      </c>
      <c r="O19" s="86"/>
      <c r="P19" s="86"/>
      <c r="Q19"/>
    </row>
    <row r="20" spans="1:17" x14ac:dyDescent="0.2">
      <c r="A20">
        <v>35067</v>
      </c>
      <c r="B20" t="s">
        <v>801</v>
      </c>
      <c r="C20" t="s">
        <v>214</v>
      </c>
      <c r="D20" s="85">
        <v>0</v>
      </c>
      <c r="E20" s="165"/>
      <c r="G20" s="63" t="str">
        <f>IFERROR(VLOOKUP($A20,sectionidss,7,FALSE)," ")</f>
        <v>MHRTH</v>
      </c>
      <c r="H20" s="63" t="str">
        <f t="shared" si="0"/>
        <v>M_HR</v>
      </c>
      <c r="J20" s="90">
        <f t="shared" si="1"/>
        <v>3200</v>
      </c>
      <c r="O20" s="86"/>
      <c r="P20" s="86"/>
      <c r="Q20"/>
    </row>
    <row r="21" spans="1:17" x14ac:dyDescent="0.2">
      <c r="A21">
        <v>35067</v>
      </c>
      <c r="B21" t="s">
        <v>801</v>
      </c>
      <c r="C21" t="s">
        <v>214</v>
      </c>
      <c r="D21" s="85">
        <v>0</v>
      </c>
      <c r="E21" s="165"/>
      <c r="G21" s="63" t="str">
        <f>IFERROR(VLOOKUP($A21,sectionidss,6,FALSE)," ")</f>
        <v>MSSC5</v>
      </c>
      <c r="H21" s="63" t="str">
        <f t="shared" si="0"/>
        <v>M_SS_7_8</v>
      </c>
      <c r="J21" s="90">
        <f t="shared" si="1"/>
        <v>3200</v>
      </c>
      <c r="O21" s="86"/>
      <c r="P21" s="86"/>
      <c r="Q21"/>
    </row>
    <row r="22" spans="1:17" x14ac:dyDescent="0.2">
      <c r="A22">
        <v>35067</v>
      </c>
      <c r="B22" t="s">
        <v>801</v>
      </c>
      <c r="C22" t="s">
        <v>214</v>
      </c>
      <c r="D22" s="85">
        <v>0</v>
      </c>
      <c r="E22" s="165"/>
      <c r="G22" s="63" t="str">
        <f>IFERROR(VLOOKUP($A22,sectionidss,5,FALSE)," ")</f>
        <v>MM8C4</v>
      </c>
      <c r="H22" s="63" t="str">
        <f t="shared" si="0"/>
        <v>M_INT_MATH8</v>
      </c>
      <c r="J22" s="90">
        <f t="shared" si="1"/>
        <v>3200</v>
      </c>
      <c r="O22" s="86"/>
      <c r="P22" s="86"/>
      <c r="Q22"/>
    </row>
    <row r="23" spans="1:17" x14ac:dyDescent="0.2">
      <c r="A23">
        <v>35067</v>
      </c>
      <c r="B23" t="s">
        <v>801</v>
      </c>
      <c r="C23" t="s">
        <v>214</v>
      </c>
      <c r="D23" s="85">
        <v>0</v>
      </c>
      <c r="E23" s="165"/>
      <c r="G23" s="63" t="str">
        <f>IFERROR(VLOOKUP($A23,sectionidss,4,FALSE)," ")</f>
        <v>MSCIC3</v>
      </c>
      <c r="H23" s="63" t="str">
        <f t="shared" si="0"/>
        <v>M_SCI</v>
      </c>
      <c r="J23" s="90">
        <f t="shared" si="1"/>
        <v>3200</v>
      </c>
      <c r="O23" s="86"/>
      <c r="P23" s="86"/>
      <c r="Q23"/>
    </row>
    <row r="24" spans="1:17" x14ac:dyDescent="0.2">
      <c r="A24">
        <v>35067</v>
      </c>
      <c r="B24" t="s">
        <v>801</v>
      </c>
      <c r="C24" t="s">
        <v>214</v>
      </c>
      <c r="D24" s="85">
        <v>0</v>
      </c>
      <c r="E24" s="165"/>
      <c r="G24" s="63" t="b">
        <f>IFERROR(VLOOKUP($A24,sectionidss,3,FALSE)," ")</f>
        <v>0</v>
      </c>
      <c r="H24" s="63" t="str">
        <f t="shared" si="0"/>
        <v xml:space="preserve"> </v>
      </c>
      <c r="J24" s="90" t="str">
        <f t="shared" si="1"/>
        <v xml:space="preserve"> </v>
      </c>
      <c r="O24" s="86"/>
      <c r="P24" s="86"/>
      <c r="Q24"/>
    </row>
    <row r="25" spans="1:17" x14ac:dyDescent="0.2">
      <c r="A25">
        <v>35067</v>
      </c>
      <c r="B25" t="s">
        <v>801</v>
      </c>
      <c r="C25" t="s">
        <v>214</v>
      </c>
      <c r="D25" s="85">
        <v>0</v>
      </c>
      <c r="E25" s="165"/>
      <c r="G25" s="63" t="str">
        <f>IFERROR(VLOOKUP($A25,sectionidss,2,FALSE)," ")</f>
        <v>MLAC1</v>
      </c>
      <c r="H25" s="63" t="str">
        <f t="shared" si="0"/>
        <v>M_LA</v>
      </c>
      <c r="J25" s="90">
        <f t="shared" si="1"/>
        <v>3200</v>
      </c>
      <c r="O25" s="86"/>
      <c r="P25" s="86"/>
      <c r="Q25"/>
    </row>
    <row r="26" spans="1:17" x14ac:dyDescent="0.2">
      <c r="A26">
        <v>38619</v>
      </c>
      <c r="B26" t="s">
        <v>802</v>
      </c>
      <c r="C26" t="s">
        <v>214</v>
      </c>
      <c r="D26" s="85">
        <v>0</v>
      </c>
      <c r="E26" s="165"/>
      <c r="G26" s="63" t="str">
        <f>IFERROR(VLOOKUP($A26,sectionidss,7,FALSE)," ")</f>
        <v>MHRKP</v>
      </c>
      <c r="H26" s="63" t="str">
        <f t="shared" si="0"/>
        <v>M_HR</v>
      </c>
      <c r="J26" s="90">
        <f t="shared" si="1"/>
        <v>3200</v>
      </c>
      <c r="O26" s="86"/>
      <c r="P26" s="86"/>
      <c r="Q26"/>
    </row>
    <row r="27" spans="1:17" x14ac:dyDescent="0.2">
      <c r="A27">
        <v>38619</v>
      </c>
      <c r="B27" t="s">
        <v>802</v>
      </c>
      <c r="C27" t="s">
        <v>214</v>
      </c>
      <c r="D27" s="85">
        <v>0</v>
      </c>
      <c r="E27" s="165"/>
      <c r="G27" s="63" t="str">
        <f>IFERROR(VLOOKUP($A27,sectionidss,6,FALSE)," ")</f>
        <v>MSSC5</v>
      </c>
      <c r="H27" s="63" t="str">
        <f t="shared" si="0"/>
        <v>M_SS_7_8</v>
      </c>
      <c r="J27" s="90">
        <f t="shared" si="1"/>
        <v>3200</v>
      </c>
      <c r="O27" s="86"/>
      <c r="P27" s="86"/>
      <c r="Q27"/>
    </row>
    <row r="28" spans="1:17" x14ac:dyDescent="0.2">
      <c r="A28">
        <v>38619</v>
      </c>
      <c r="B28" t="s">
        <v>802</v>
      </c>
      <c r="C28" t="s">
        <v>214</v>
      </c>
      <c r="D28" s="85">
        <v>0</v>
      </c>
      <c r="E28" s="165"/>
      <c r="G28" s="63" t="str">
        <f>IFERROR(VLOOKUP($A28,sectionidss,5,FALSE)," ")</f>
        <v>MLAC4</v>
      </c>
      <c r="H28" s="63" t="str">
        <f t="shared" si="0"/>
        <v>M_LA</v>
      </c>
      <c r="J28" s="90">
        <f t="shared" si="1"/>
        <v>3200</v>
      </c>
      <c r="O28" s="86"/>
      <c r="P28" s="86"/>
      <c r="Q28"/>
    </row>
    <row r="29" spans="1:17" x14ac:dyDescent="0.2">
      <c r="A29">
        <v>38619</v>
      </c>
      <c r="B29" t="s">
        <v>802</v>
      </c>
      <c r="C29" t="s">
        <v>214</v>
      </c>
      <c r="D29" s="85">
        <v>0</v>
      </c>
      <c r="E29" s="165"/>
      <c r="G29" s="63" t="str">
        <f>IFERROR(VLOOKUP($A29,sectionidss,4,FALSE)," ")</f>
        <v>MSPC3</v>
      </c>
      <c r="H29" s="63" t="str">
        <f t="shared" si="0"/>
        <v>M_SPN</v>
      </c>
      <c r="J29" s="90">
        <f t="shared" si="1"/>
        <v>3200</v>
      </c>
      <c r="O29" s="86"/>
      <c r="P29" s="86"/>
      <c r="Q29"/>
    </row>
    <row r="30" spans="1:17" x14ac:dyDescent="0.2">
      <c r="A30">
        <v>38619</v>
      </c>
      <c r="B30" t="s">
        <v>802</v>
      </c>
      <c r="C30" t="s">
        <v>214</v>
      </c>
      <c r="D30" s="85">
        <v>0</v>
      </c>
      <c r="E30" s="165"/>
      <c r="G30" s="63" t="str">
        <f>IFERROR(VLOOKUP($A30,sectionidss,3,FALSE)," ")</f>
        <v>MSCIC2</v>
      </c>
      <c r="H30" s="63" t="str">
        <f t="shared" si="0"/>
        <v>M_SCI</v>
      </c>
      <c r="J30" s="90">
        <f t="shared" si="1"/>
        <v>3200</v>
      </c>
      <c r="O30" s="86"/>
      <c r="P30" s="86"/>
      <c r="Q30"/>
    </row>
    <row r="31" spans="1:17" x14ac:dyDescent="0.2">
      <c r="A31">
        <v>38619</v>
      </c>
      <c r="B31" t="s">
        <v>802</v>
      </c>
      <c r="C31" t="s">
        <v>214</v>
      </c>
      <c r="D31" s="85">
        <v>0</v>
      </c>
      <c r="E31" s="165"/>
      <c r="G31" s="63" t="str">
        <f>IFERROR(VLOOKUP($A31,sectionidss,2,FALSE)," ")</f>
        <v>MM7C1</v>
      </c>
      <c r="H31" s="63" t="str">
        <f t="shared" si="0"/>
        <v>M_INT_MATH7</v>
      </c>
      <c r="J31" s="90">
        <f t="shared" si="1"/>
        <v>3200</v>
      </c>
      <c r="O31" s="86"/>
      <c r="P31" s="86"/>
      <c r="Q31"/>
    </row>
    <row r="32" spans="1:17" x14ac:dyDescent="0.2">
      <c r="A32">
        <v>35082</v>
      </c>
      <c r="B32" t="s">
        <v>803</v>
      </c>
      <c r="C32" t="s">
        <v>214</v>
      </c>
      <c r="D32" s="85">
        <v>0</v>
      </c>
      <c r="E32" s="165"/>
      <c r="G32" s="63" t="str">
        <f>IFERROR(VLOOKUP($A32,sectionidss,7,FALSE)," ")</f>
        <v>MHRTH</v>
      </c>
      <c r="H32" s="63" t="str">
        <f t="shared" si="0"/>
        <v>M_HR</v>
      </c>
      <c r="J32" s="90">
        <f t="shared" si="1"/>
        <v>3200</v>
      </c>
      <c r="O32" s="86"/>
      <c r="P32" s="86"/>
      <c r="Q32"/>
    </row>
    <row r="33" spans="1:17" x14ac:dyDescent="0.2">
      <c r="A33">
        <v>35082</v>
      </c>
      <c r="B33" t="s">
        <v>803</v>
      </c>
      <c r="C33" t="s">
        <v>214</v>
      </c>
      <c r="D33" s="85">
        <v>0</v>
      </c>
      <c r="E33" s="165"/>
      <c r="G33" s="63" t="str">
        <f>IFERROR(VLOOKUP($A33,sectionidss,6,FALSE)," ")</f>
        <v>MSSC5</v>
      </c>
      <c r="H33" s="63" t="str">
        <f t="shared" si="0"/>
        <v>M_SS_7_8</v>
      </c>
      <c r="J33" s="90">
        <f t="shared" si="1"/>
        <v>3200</v>
      </c>
      <c r="O33" s="86"/>
      <c r="P33" s="86"/>
      <c r="Q33"/>
    </row>
    <row r="34" spans="1:17" x14ac:dyDescent="0.2">
      <c r="A34">
        <v>35082</v>
      </c>
      <c r="B34" t="s">
        <v>803</v>
      </c>
      <c r="C34" t="s">
        <v>214</v>
      </c>
      <c r="D34" s="85">
        <v>0</v>
      </c>
      <c r="E34" s="165"/>
      <c r="G34" s="63" t="str">
        <f>IFERROR(VLOOKUP($A34,sectionidss,5,FALSE)," ")</f>
        <v>MSCIC4</v>
      </c>
      <c r="H34" s="63" t="str">
        <f t="shared" si="0"/>
        <v>M_SCI</v>
      </c>
      <c r="J34" s="90">
        <f t="shared" si="1"/>
        <v>3200</v>
      </c>
      <c r="O34" s="86"/>
      <c r="P34" s="86"/>
      <c r="Q34"/>
    </row>
    <row r="35" spans="1:17" x14ac:dyDescent="0.2">
      <c r="A35">
        <v>35082</v>
      </c>
      <c r="B35" t="s">
        <v>803</v>
      </c>
      <c r="C35" t="s">
        <v>214</v>
      </c>
      <c r="D35" s="85">
        <v>0</v>
      </c>
      <c r="E35" s="165"/>
      <c r="G35" s="63" t="str">
        <f>IFERROR(VLOOKUP($A35,sectionidss,4,FALSE)," ")</f>
        <v>MM8C3</v>
      </c>
      <c r="H35" s="63" t="str">
        <f t="shared" si="0"/>
        <v>M_INT_MATH8</v>
      </c>
      <c r="J35" s="90">
        <f t="shared" si="1"/>
        <v>3200</v>
      </c>
      <c r="O35" s="86"/>
      <c r="P35" s="86"/>
      <c r="Q35"/>
    </row>
    <row r="36" spans="1:17" x14ac:dyDescent="0.2">
      <c r="A36">
        <v>35082</v>
      </c>
      <c r="B36" t="s">
        <v>803</v>
      </c>
      <c r="C36" t="s">
        <v>214</v>
      </c>
      <c r="D36" s="85">
        <v>0</v>
      </c>
      <c r="E36" s="165"/>
      <c r="G36" s="63" t="b">
        <f>IFERROR(VLOOKUP($A36,sectionidss,3,FALSE)," ")</f>
        <v>0</v>
      </c>
      <c r="H36" s="63" t="str">
        <f t="shared" si="0"/>
        <v xml:space="preserve"> </v>
      </c>
      <c r="J36" s="90" t="str">
        <f t="shared" si="1"/>
        <v xml:space="preserve"> </v>
      </c>
      <c r="O36" s="86"/>
      <c r="P36" s="86"/>
      <c r="Q36"/>
    </row>
    <row r="37" spans="1:17" x14ac:dyDescent="0.2">
      <c r="A37">
        <v>35082</v>
      </c>
      <c r="B37" t="s">
        <v>803</v>
      </c>
      <c r="C37" t="s">
        <v>214</v>
      </c>
      <c r="D37" s="85">
        <v>0</v>
      </c>
      <c r="E37" s="165"/>
      <c r="G37" s="63" t="str">
        <f>IFERROR(VLOOKUP($A37,sectionidss,2,FALSE)," ")</f>
        <v>MLAC1</v>
      </c>
      <c r="H37" s="63" t="str">
        <f t="shared" si="0"/>
        <v>M_LA</v>
      </c>
      <c r="J37" s="90">
        <f t="shared" si="1"/>
        <v>3200</v>
      </c>
      <c r="O37" s="86"/>
      <c r="P37" s="86"/>
      <c r="Q37"/>
    </row>
    <row r="38" spans="1:17" x14ac:dyDescent="0.2">
      <c r="A38">
        <v>35078</v>
      </c>
      <c r="B38" t="s">
        <v>804</v>
      </c>
      <c r="C38" t="s">
        <v>214</v>
      </c>
      <c r="D38" s="85">
        <v>0</v>
      </c>
      <c r="E38" s="165"/>
      <c r="G38" s="63" t="str">
        <f>IFERROR(VLOOKUP($A38,sectionidss,7,FALSE)," ")</f>
        <v>MHRKP</v>
      </c>
      <c r="H38" s="63" t="str">
        <f t="shared" si="0"/>
        <v>M_HR</v>
      </c>
      <c r="J38" s="90">
        <f t="shared" si="1"/>
        <v>3200</v>
      </c>
      <c r="O38" s="86"/>
      <c r="P38" s="86"/>
      <c r="Q38"/>
    </row>
    <row r="39" spans="1:17" x14ac:dyDescent="0.2">
      <c r="A39">
        <v>35078</v>
      </c>
      <c r="B39" t="s">
        <v>804</v>
      </c>
      <c r="C39" t="s">
        <v>214</v>
      </c>
      <c r="D39" s="85">
        <v>0</v>
      </c>
      <c r="E39" s="165"/>
      <c r="G39" s="63" t="str">
        <f>IFERROR(VLOOKUP($A39,sectionidss,6,FALSE)," ")</f>
        <v>MSCIC5</v>
      </c>
      <c r="H39" s="63" t="str">
        <f t="shared" si="0"/>
        <v>M_SCI</v>
      </c>
      <c r="J39" s="90">
        <f t="shared" si="1"/>
        <v>3200</v>
      </c>
      <c r="O39" s="86"/>
      <c r="P39" s="86"/>
      <c r="Q39"/>
    </row>
    <row r="40" spans="1:17" x14ac:dyDescent="0.2">
      <c r="A40">
        <v>35078</v>
      </c>
      <c r="B40" t="s">
        <v>804</v>
      </c>
      <c r="C40" t="s">
        <v>214</v>
      </c>
      <c r="D40" s="85">
        <v>0</v>
      </c>
      <c r="E40" s="165"/>
      <c r="G40" s="63" t="str">
        <f>IFERROR(VLOOKUP($A40,sectionidss,5,FALSE)," ")</f>
        <v>MSSC4</v>
      </c>
      <c r="H40" s="63" t="str">
        <f t="shared" si="0"/>
        <v>M_SS_7_8</v>
      </c>
      <c r="J40" s="90">
        <f t="shared" si="1"/>
        <v>3200</v>
      </c>
      <c r="O40" s="86"/>
      <c r="P40" s="86"/>
      <c r="Q40"/>
    </row>
    <row r="41" spans="1:17" x14ac:dyDescent="0.2">
      <c r="A41">
        <v>35078</v>
      </c>
      <c r="B41" t="s">
        <v>804</v>
      </c>
      <c r="C41" t="s">
        <v>214</v>
      </c>
      <c r="D41" s="85">
        <v>0</v>
      </c>
      <c r="E41" s="165"/>
      <c r="G41" s="63" t="str">
        <f>IFERROR(VLOOKUP($A41,sectionidss,4,FALSE)," ")</f>
        <v>MM8C3</v>
      </c>
      <c r="H41" s="63" t="str">
        <f t="shared" si="0"/>
        <v>M_INT_MATH8</v>
      </c>
      <c r="J41" s="90">
        <f t="shared" si="1"/>
        <v>3200</v>
      </c>
      <c r="O41" s="86"/>
      <c r="P41" s="86"/>
      <c r="Q41"/>
    </row>
    <row r="42" spans="1:17" x14ac:dyDescent="0.2">
      <c r="A42">
        <v>35078</v>
      </c>
      <c r="B42" t="s">
        <v>804</v>
      </c>
      <c r="C42" t="s">
        <v>214</v>
      </c>
      <c r="D42" s="85">
        <v>0</v>
      </c>
      <c r="E42" s="165"/>
      <c r="G42" s="63" t="str">
        <f>IFERROR(VLOOKUP($A42,sectionidss,3,FALSE)," ")</f>
        <v>MLAC2</v>
      </c>
      <c r="H42" s="63" t="str">
        <f t="shared" si="0"/>
        <v>M_LA</v>
      </c>
      <c r="J42" s="90">
        <f t="shared" si="1"/>
        <v>3200</v>
      </c>
      <c r="O42" s="86"/>
      <c r="P42" s="86"/>
      <c r="Q42"/>
    </row>
    <row r="43" spans="1:17" x14ac:dyDescent="0.2">
      <c r="A43">
        <v>35078</v>
      </c>
      <c r="B43" t="s">
        <v>804</v>
      </c>
      <c r="C43" t="s">
        <v>214</v>
      </c>
      <c r="D43" s="85">
        <v>0</v>
      </c>
      <c r="E43" s="165"/>
      <c r="G43" s="63" t="b">
        <f>IFERROR(VLOOKUP($A43,sectionidss,2,FALSE)," ")</f>
        <v>0</v>
      </c>
      <c r="H43" s="63" t="str">
        <f t="shared" si="0"/>
        <v xml:space="preserve"> </v>
      </c>
      <c r="J43" s="90" t="str">
        <f t="shared" si="1"/>
        <v xml:space="preserve"> </v>
      </c>
      <c r="O43" s="86"/>
      <c r="P43" s="86"/>
      <c r="Q43"/>
    </row>
    <row r="44" spans="1:17" x14ac:dyDescent="0.2">
      <c r="A44">
        <v>35694</v>
      </c>
      <c r="B44" t="s">
        <v>805</v>
      </c>
      <c r="C44" t="s">
        <v>214</v>
      </c>
      <c r="D44" s="85">
        <v>0</v>
      </c>
      <c r="E44" s="165"/>
      <c r="G44" s="63" t="str">
        <f>IFERROR(VLOOKUP($A44,sectionidss,7,FALSE)," ")</f>
        <v>MHRJG</v>
      </c>
      <c r="H44" s="63" t="str">
        <f t="shared" si="0"/>
        <v>M_HR</v>
      </c>
      <c r="J44" s="90">
        <f t="shared" si="1"/>
        <v>3200</v>
      </c>
      <c r="O44" s="86"/>
      <c r="P44" s="86"/>
      <c r="Q44"/>
    </row>
    <row r="45" spans="1:17" x14ac:dyDescent="0.2">
      <c r="A45">
        <v>35694</v>
      </c>
      <c r="B45" t="s">
        <v>805</v>
      </c>
      <c r="C45" t="s">
        <v>214</v>
      </c>
      <c r="D45" s="85">
        <v>0</v>
      </c>
      <c r="E45" s="165"/>
      <c r="G45" s="63" t="str">
        <f>IFERROR(VLOOKUP($A45,sectionidss,6,FALSE)," ")</f>
        <v>MM7C5</v>
      </c>
      <c r="H45" s="63" t="str">
        <f t="shared" si="0"/>
        <v>M_INT_MATH7</v>
      </c>
      <c r="J45" s="90">
        <f t="shared" si="1"/>
        <v>3200</v>
      </c>
      <c r="O45" s="86"/>
      <c r="P45" s="86"/>
    </row>
    <row r="46" spans="1:17" x14ac:dyDescent="0.2">
      <c r="A46">
        <v>35694</v>
      </c>
      <c r="B46" t="s">
        <v>805</v>
      </c>
      <c r="C46" t="s">
        <v>214</v>
      </c>
      <c r="D46" s="85">
        <v>0</v>
      </c>
      <c r="E46" s="165"/>
      <c r="G46" s="63" t="str">
        <f>IFERROR(VLOOKUP($A46,sectionidss,5,FALSE)," ")</f>
        <v>MLAC4</v>
      </c>
      <c r="H46" s="63" t="str">
        <f t="shared" si="0"/>
        <v>M_LA</v>
      </c>
      <c r="J46" s="90">
        <f t="shared" si="1"/>
        <v>3200</v>
      </c>
      <c r="O46" s="86"/>
      <c r="P46" s="86"/>
    </row>
    <row r="47" spans="1:17" x14ac:dyDescent="0.2">
      <c r="A47">
        <v>35694</v>
      </c>
      <c r="B47" t="s">
        <v>805</v>
      </c>
      <c r="C47" t="s">
        <v>214</v>
      </c>
      <c r="D47" s="85">
        <v>0</v>
      </c>
      <c r="E47" s="165"/>
      <c r="G47" s="63" t="str">
        <f>IFERROR(VLOOKUP($A47,sectionidss,4,FALSE)," ")</f>
        <v>MSPC3</v>
      </c>
      <c r="H47" s="63" t="str">
        <f t="shared" si="0"/>
        <v>M_SPN</v>
      </c>
      <c r="J47" s="90">
        <f t="shared" si="1"/>
        <v>3200</v>
      </c>
      <c r="O47" s="86"/>
      <c r="P47" s="86"/>
    </row>
    <row r="48" spans="1:17" x14ac:dyDescent="0.2">
      <c r="A48">
        <v>35694</v>
      </c>
      <c r="B48" t="s">
        <v>805</v>
      </c>
      <c r="C48" t="s">
        <v>214</v>
      </c>
      <c r="D48" s="85">
        <v>0</v>
      </c>
      <c r="E48" s="165"/>
      <c r="G48" s="63" t="str">
        <f>IFERROR(VLOOKUP($A48,sectionidss,3,FALSE)," ")</f>
        <v>MSSC2</v>
      </c>
      <c r="H48" s="63" t="str">
        <f t="shared" si="0"/>
        <v>M_SS_7_8</v>
      </c>
      <c r="J48" s="90">
        <f t="shared" si="1"/>
        <v>3200</v>
      </c>
      <c r="O48" s="86"/>
      <c r="P48" s="86"/>
    </row>
    <row r="49" spans="1:17" x14ac:dyDescent="0.2">
      <c r="A49">
        <v>35694</v>
      </c>
      <c r="B49" t="s">
        <v>805</v>
      </c>
      <c r="C49" t="s">
        <v>214</v>
      </c>
      <c r="D49" s="85">
        <v>0</v>
      </c>
      <c r="E49" s="165"/>
      <c r="G49" s="63" t="str">
        <f>IFERROR(VLOOKUP($A49,sectionidss,2,FALSE)," ")</f>
        <v>MSCIC1</v>
      </c>
      <c r="H49" s="63" t="str">
        <f t="shared" si="0"/>
        <v>M_SCI</v>
      </c>
      <c r="J49" s="90">
        <f t="shared" si="1"/>
        <v>3200</v>
      </c>
      <c r="O49" s="86"/>
      <c r="P49" s="86"/>
    </row>
    <row r="50" spans="1:17" x14ac:dyDescent="0.2">
      <c r="A50">
        <v>35074</v>
      </c>
      <c r="B50" t="s">
        <v>806</v>
      </c>
      <c r="C50" t="s">
        <v>214</v>
      </c>
      <c r="D50" s="85">
        <v>0</v>
      </c>
      <c r="E50" s="165"/>
      <c r="G50" s="63" t="str">
        <f>IFERROR(VLOOKUP($A50,sectionidss,7,FALSE)," ")</f>
        <v>MHRWB</v>
      </c>
      <c r="H50" s="63" t="str">
        <f t="shared" si="0"/>
        <v>M_HR</v>
      </c>
      <c r="J50" s="90">
        <f t="shared" si="1"/>
        <v>3200</v>
      </c>
      <c r="O50" s="86"/>
      <c r="P50" s="86"/>
    </row>
    <row r="51" spans="1:17" x14ac:dyDescent="0.2">
      <c r="A51">
        <v>35074</v>
      </c>
      <c r="B51" t="s">
        <v>806</v>
      </c>
      <c r="C51" t="s">
        <v>214</v>
      </c>
      <c r="D51" s="85">
        <v>0</v>
      </c>
      <c r="E51" s="165"/>
      <c r="G51" s="63" t="str">
        <f>IFERROR(VLOOKUP($A51,sectionidss,6,FALSE)," ")</f>
        <v>MSCIC5</v>
      </c>
      <c r="H51" s="63" t="str">
        <f t="shared" si="0"/>
        <v>M_SCI</v>
      </c>
      <c r="J51" s="90">
        <f t="shared" si="1"/>
        <v>3200</v>
      </c>
      <c r="O51" s="86"/>
      <c r="P51" s="86"/>
      <c r="Q51"/>
    </row>
    <row r="52" spans="1:17" x14ac:dyDescent="0.2">
      <c r="A52">
        <v>35074</v>
      </c>
      <c r="B52" t="s">
        <v>806</v>
      </c>
      <c r="C52" t="s">
        <v>214</v>
      </c>
      <c r="D52" s="85">
        <v>0</v>
      </c>
      <c r="E52" s="165"/>
      <c r="G52" s="63" t="str">
        <f>IFERROR(VLOOKUP($A52,sectionidss,5,FALSE)," ")</f>
        <v>MM8C4</v>
      </c>
      <c r="H52" s="63" t="str">
        <f t="shared" si="0"/>
        <v>M_INT_MATH8</v>
      </c>
      <c r="J52" s="90">
        <f t="shared" si="1"/>
        <v>3200</v>
      </c>
      <c r="O52" s="86"/>
      <c r="P52" s="86"/>
      <c r="Q52"/>
    </row>
    <row r="53" spans="1:17" x14ac:dyDescent="0.2">
      <c r="A53">
        <v>35074</v>
      </c>
      <c r="B53" t="s">
        <v>806</v>
      </c>
      <c r="C53" t="s">
        <v>214</v>
      </c>
      <c r="D53" s="85">
        <v>0</v>
      </c>
      <c r="E53" s="165"/>
      <c r="G53" s="63" t="str">
        <f>IFERROR(VLOOKUP($A53,sectionidss,4,FALSE)," ")</f>
        <v>ASC1GT1</v>
      </c>
      <c r="H53" s="63" t="str">
        <f t="shared" si="0"/>
        <v>M_ASC</v>
      </c>
      <c r="J53" s="90">
        <f t="shared" si="1"/>
        <v>3203</v>
      </c>
      <c r="O53" s="86"/>
      <c r="P53" s="86"/>
      <c r="Q53"/>
    </row>
    <row r="54" spans="1:17" x14ac:dyDescent="0.2">
      <c r="A54">
        <v>35074</v>
      </c>
      <c r="B54" t="s">
        <v>806</v>
      </c>
      <c r="C54" t="s">
        <v>214</v>
      </c>
      <c r="D54" s="85">
        <v>0</v>
      </c>
      <c r="E54" s="165"/>
      <c r="G54" s="63" t="str">
        <f>IFERROR(VLOOKUP($A54,sectionidss,3,FALSE)," ")</f>
        <v>MLAC2</v>
      </c>
      <c r="H54" s="63" t="str">
        <f t="shared" si="0"/>
        <v>M_LA</v>
      </c>
      <c r="J54" s="90">
        <f t="shared" si="1"/>
        <v>3200</v>
      </c>
      <c r="O54" s="86"/>
      <c r="P54" s="86"/>
      <c r="Q54"/>
    </row>
    <row r="55" spans="1:17" x14ac:dyDescent="0.2">
      <c r="A55">
        <v>35074</v>
      </c>
      <c r="B55" t="s">
        <v>806</v>
      </c>
      <c r="C55" t="s">
        <v>214</v>
      </c>
      <c r="D55" s="85">
        <v>0</v>
      </c>
      <c r="E55" s="165"/>
      <c r="G55" s="63" t="b">
        <f>IFERROR(VLOOKUP($A55,sectionidss,2,FALSE)," ")</f>
        <v>0</v>
      </c>
      <c r="H55" s="63" t="str">
        <f t="shared" si="0"/>
        <v xml:space="preserve"> </v>
      </c>
      <c r="J55" s="90" t="str">
        <f t="shared" si="1"/>
        <v xml:space="preserve"> </v>
      </c>
      <c r="O55" s="86"/>
      <c r="P55" s="86"/>
      <c r="Q55"/>
    </row>
    <row r="56" spans="1:17" x14ac:dyDescent="0.2">
      <c r="A56">
        <v>35354</v>
      </c>
      <c r="B56" t="s">
        <v>807</v>
      </c>
      <c r="C56" t="s">
        <v>214</v>
      </c>
      <c r="D56" s="85">
        <v>0</v>
      </c>
      <c r="E56" s="165"/>
      <c r="G56" s="63" t="str">
        <f>IFERROR(VLOOKUP($A56,sectionidss,7,FALSE)," ")</f>
        <v>MHRWB</v>
      </c>
      <c r="H56" s="63" t="str">
        <f t="shared" si="0"/>
        <v>M_HR</v>
      </c>
      <c r="J56" s="90">
        <f t="shared" si="1"/>
        <v>3200</v>
      </c>
      <c r="O56" s="86"/>
      <c r="P56" s="86"/>
      <c r="Q56"/>
    </row>
    <row r="57" spans="1:17" x14ac:dyDescent="0.2">
      <c r="A57">
        <v>35354</v>
      </c>
      <c r="B57" t="s">
        <v>807</v>
      </c>
      <c r="C57" t="s">
        <v>214</v>
      </c>
      <c r="D57" s="85">
        <v>0</v>
      </c>
      <c r="E57" s="165"/>
      <c r="G57" s="63" t="str">
        <f>IFERROR(VLOOKUP($A57,sectionidss,6,FALSE)," ")</f>
        <v>MM7C5</v>
      </c>
      <c r="H57" s="63" t="str">
        <f t="shared" si="0"/>
        <v>M_INT_MATH7</v>
      </c>
      <c r="J57" s="90">
        <f t="shared" si="1"/>
        <v>3200</v>
      </c>
      <c r="O57" s="86"/>
      <c r="P57" s="86"/>
      <c r="Q57"/>
    </row>
    <row r="58" spans="1:17" x14ac:dyDescent="0.2">
      <c r="A58">
        <v>35354</v>
      </c>
      <c r="B58" t="s">
        <v>807</v>
      </c>
      <c r="C58" t="s">
        <v>214</v>
      </c>
      <c r="D58" s="85">
        <v>0</v>
      </c>
      <c r="E58" s="165"/>
      <c r="G58" s="63" t="str">
        <f>IFERROR(VLOOKUP($A58,sectionidss,5,FALSE)," ")</f>
        <v>MLAC4</v>
      </c>
      <c r="H58" s="63" t="str">
        <f t="shared" si="0"/>
        <v>M_LA</v>
      </c>
      <c r="J58" s="90">
        <f t="shared" si="1"/>
        <v>3200</v>
      </c>
      <c r="O58" s="86"/>
      <c r="P58" s="86"/>
      <c r="Q58"/>
    </row>
    <row r="59" spans="1:17" x14ac:dyDescent="0.2">
      <c r="A59">
        <v>35354</v>
      </c>
      <c r="B59" t="s">
        <v>807</v>
      </c>
      <c r="C59" t="s">
        <v>214</v>
      </c>
      <c r="D59" s="85">
        <v>0</v>
      </c>
      <c r="E59" s="165"/>
      <c r="G59" s="63" t="str">
        <f>IFERROR(VLOOKUP($A59,sectionidss,4,FALSE)," ")</f>
        <v>MSPC3</v>
      </c>
      <c r="H59" s="63" t="str">
        <f t="shared" si="0"/>
        <v>M_SPN</v>
      </c>
      <c r="J59" s="90">
        <f t="shared" si="1"/>
        <v>3200</v>
      </c>
      <c r="O59" s="86"/>
      <c r="P59" s="86"/>
      <c r="Q59"/>
    </row>
    <row r="60" spans="1:17" x14ac:dyDescent="0.2">
      <c r="A60">
        <v>35354</v>
      </c>
      <c r="B60" t="s">
        <v>807</v>
      </c>
      <c r="C60" t="s">
        <v>214</v>
      </c>
      <c r="D60" s="85">
        <v>0</v>
      </c>
      <c r="E60" s="165"/>
      <c r="G60" s="63" t="str">
        <f>IFERROR(VLOOKUP($A60,sectionidss,3,FALSE)," ")</f>
        <v>MSSC2</v>
      </c>
      <c r="H60" s="63" t="str">
        <f t="shared" si="0"/>
        <v>M_SS_7_8</v>
      </c>
      <c r="J60" s="90">
        <f t="shared" si="1"/>
        <v>3200</v>
      </c>
      <c r="O60" s="86"/>
      <c r="P60" s="86"/>
      <c r="Q60"/>
    </row>
    <row r="61" spans="1:17" x14ac:dyDescent="0.2">
      <c r="A61">
        <v>35354</v>
      </c>
      <c r="B61" t="s">
        <v>807</v>
      </c>
      <c r="C61" t="s">
        <v>214</v>
      </c>
      <c r="D61" s="85">
        <v>0</v>
      </c>
      <c r="E61" s="165"/>
      <c r="G61" s="63" t="str">
        <f>IFERROR(VLOOKUP($A61,sectionidss,2,FALSE)," ")</f>
        <v>MSCIC1</v>
      </c>
      <c r="H61" s="63" t="str">
        <f t="shared" si="0"/>
        <v>M_SCI</v>
      </c>
      <c r="J61" s="90">
        <f t="shared" si="1"/>
        <v>3200</v>
      </c>
      <c r="O61" s="86"/>
      <c r="P61" s="86"/>
      <c r="Q61"/>
    </row>
    <row r="62" spans="1:17" x14ac:dyDescent="0.2">
      <c r="A62">
        <v>35355</v>
      </c>
      <c r="B62" t="s">
        <v>808</v>
      </c>
      <c r="C62" t="s">
        <v>214</v>
      </c>
      <c r="D62" s="85">
        <v>0</v>
      </c>
      <c r="E62" s="165"/>
      <c r="G62" s="63" t="str">
        <f>IFERROR(VLOOKUP($A62,sectionidss,7,FALSE)," ")</f>
        <v>MHRKP</v>
      </c>
      <c r="H62" s="63" t="str">
        <f t="shared" si="0"/>
        <v>M_HR</v>
      </c>
      <c r="J62" s="90">
        <f t="shared" si="1"/>
        <v>3200</v>
      </c>
      <c r="O62" s="86"/>
      <c r="P62" s="86"/>
      <c r="Q62"/>
    </row>
    <row r="63" spans="1:17" x14ac:dyDescent="0.2">
      <c r="A63">
        <v>35355</v>
      </c>
      <c r="B63" t="s">
        <v>808</v>
      </c>
      <c r="C63" t="s">
        <v>214</v>
      </c>
      <c r="D63" s="85">
        <v>0</v>
      </c>
      <c r="E63" s="165"/>
      <c r="G63" s="63" t="str">
        <f>IFERROR(VLOOKUP($A63,sectionidss,6,FALSE)," ")</f>
        <v>MLAC5</v>
      </c>
      <c r="H63" s="63" t="str">
        <f t="shared" si="0"/>
        <v>M_LA</v>
      </c>
      <c r="J63" s="90">
        <f t="shared" si="1"/>
        <v>3200</v>
      </c>
      <c r="O63" s="86"/>
      <c r="P63" s="86"/>
      <c r="Q63"/>
    </row>
    <row r="64" spans="1:17" x14ac:dyDescent="0.2">
      <c r="A64">
        <v>35355</v>
      </c>
      <c r="B64" t="s">
        <v>808</v>
      </c>
      <c r="C64" t="s">
        <v>214</v>
      </c>
      <c r="D64" s="85">
        <v>0</v>
      </c>
      <c r="E64" s="165"/>
      <c r="G64" s="63" t="str">
        <f>IFERROR(VLOOKUP($A64,sectionidss,5,FALSE)," ")</f>
        <v>MSPC4</v>
      </c>
      <c r="H64" s="63" t="str">
        <f t="shared" si="0"/>
        <v>M_SPN</v>
      </c>
      <c r="J64" s="90">
        <f t="shared" si="1"/>
        <v>3200</v>
      </c>
      <c r="O64" s="86"/>
      <c r="P64" s="86"/>
      <c r="Q64"/>
    </row>
    <row r="65" spans="1:17" x14ac:dyDescent="0.2">
      <c r="A65">
        <v>35355</v>
      </c>
      <c r="B65" t="s">
        <v>808</v>
      </c>
      <c r="C65" t="s">
        <v>214</v>
      </c>
      <c r="D65" s="85">
        <v>0</v>
      </c>
      <c r="E65" s="165"/>
      <c r="G65" s="63" t="str">
        <f>IFERROR(VLOOKUP($A65,sectionidss,4,FALSE)," ")</f>
        <v>MSCIC3</v>
      </c>
      <c r="H65" s="63" t="str">
        <f t="shared" si="0"/>
        <v>M_SCI</v>
      </c>
      <c r="J65" s="90">
        <f t="shared" si="1"/>
        <v>3200</v>
      </c>
      <c r="O65" s="86"/>
      <c r="P65" s="86"/>
      <c r="Q65"/>
    </row>
    <row r="66" spans="1:17" x14ac:dyDescent="0.2">
      <c r="A66">
        <v>35355</v>
      </c>
      <c r="B66" t="s">
        <v>808</v>
      </c>
      <c r="C66" t="s">
        <v>214</v>
      </c>
      <c r="D66" s="85">
        <v>0</v>
      </c>
      <c r="E66" s="165"/>
      <c r="G66" s="63" t="str">
        <f>IFERROR(VLOOKUP($A66,sectionidss,3,FALSE)," ")</f>
        <v>MSSC2</v>
      </c>
      <c r="H66" s="63" t="str">
        <f t="shared" ref="H66:H129" si="2">IFERROR(VLOOKUP($G66,otherinfo,2,FALSE)," ")</f>
        <v>M_SS_7_8</v>
      </c>
      <c r="J66" s="90">
        <f t="shared" ref="J66:J129" si="3">IFERROR(VLOOKUP($G66,otherinfo,3,FALSE)," ")</f>
        <v>3200</v>
      </c>
      <c r="O66" s="86"/>
      <c r="P66" s="86"/>
      <c r="Q66"/>
    </row>
    <row r="67" spans="1:17" x14ac:dyDescent="0.2">
      <c r="A67">
        <v>35355</v>
      </c>
      <c r="B67" t="s">
        <v>808</v>
      </c>
      <c r="C67" t="s">
        <v>214</v>
      </c>
      <c r="D67" s="85">
        <v>0</v>
      </c>
      <c r="E67" s="165"/>
      <c r="G67" s="63" t="str">
        <f>IFERROR(VLOOKUP($A67,sectionidss,2,FALSE)," ")</f>
        <v>MM7C1</v>
      </c>
      <c r="H67" s="63" t="str">
        <f t="shared" si="2"/>
        <v>M_INT_MATH7</v>
      </c>
      <c r="J67" s="90">
        <f t="shared" si="3"/>
        <v>3200</v>
      </c>
      <c r="O67" s="86"/>
      <c r="P67" s="86"/>
      <c r="Q67"/>
    </row>
    <row r="68" spans="1:17" x14ac:dyDescent="0.2">
      <c r="A68">
        <v>36175</v>
      </c>
      <c r="B68" t="s">
        <v>809</v>
      </c>
      <c r="C68" t="s">
        <v>214</v>
      </c>
      <c r="D68" s="85">
        <v>0</v>
      </c>
      <c r="E68" s="165"/>
      <c r="G68" s="63" t="str">
        <f>IFERROR(VLOOKUP($A68,sectionidss,7,FALSE)," ")</f>
        <v>MHRAV</v>
      </c>
      <c r="H68" s="63" t="str">
        <f t="shared" si="2"/>
        <v>M_HR</v>
      </c>
      <c r="J68" s="90">
        <f t="shared" si="3"/>
        <v>3200</v>
      </c>
      <c r="O68" s="86"/>
      <c r="P68" s="86"/>
      <c r="Q68"/>
    </row>
    <row r="69" spans="1:17" x14ac:dyDescent="0.2">
      <c r="A69">
        <v>36175</v>
      </c>
      <c r="B69" t="s">
        <v>809</v>
      </c>
      <c r="C69" t="s">
        <v>214</v>
      </c>
      <c r="D69" s="85">
        <v>0</v>
      </c>
      <c r="E69" s="165"/>
      <c r="G69" s="63" t="str">
        <f>IFERROR(VLOOKUP($A69,sectionidss,6,FALSE)," ")</f>
        <v>MLAC5</v>
      </c>
      <c r="H69" s="63" t="str">
        <f t="shared" si="2"/>
        <v>M_LA</v>
      </c>
      <c r="J69" s="90">
        <f t="shared" si="3"/>
        <v>3200</v>
      </c>
      <c r="O69" s="86"/>
      <c r="P69" s="86"/>
      <c r="Q69"/>
    </row>
    <row r="70" spans="1:17" x14ac:dyDescent="0.2">
      <c r="A70">
        <v>36175</v>
      </c>
      <c r="B70" t="s">
        <v>809</v>
      </c>
      <c r="C70" t="s">
        <v>214</v>
      </c>
      <c r="D70" s="85">
        <v>0</v>
      </c>
      <c r="E70" s="165"/>
      <c r="G70" s="63" t="str">
        <f>IFERROR(VLOOKUP($A70,sectionidss,5,FALSE)," ")</f>
        <v>MM8C4</v>
      </c>
      <c r="H70" s="63" t="str">
        <f t="shared" si="2"/>
        <v>M_INT_MATH8</v>
      </c>
      <c r="J70" s="90">
        <f t="shared" si="3"/>
        <v>3200</v>
      </c>
      <c r="O70" s="86"/>
      <c r="P70" s="86"/>
      <c r="Q70"/>
    </row>
    <row r="71" spans="1:17" x14ac:dyDescent="0.2">
      <c r="A71">
        <v>36175</v>
      </c>
      <c r="B71" t="s">
        <v>809</v>
      </c>
      <c r="C71" t="s">
        <v>214</v>
      </c>
      <c r="D71" s="85">
        <v>0</v>
      </c>
      <c r="E71" s="165"/>
      <c r="G71" s="63" t="str">
        <f>IFERROR(VLOOKUP($A71,sectionidss,4,FALSE)," ")</f>
        <v>MSCIC3</v>
      </c>
      <c r="H71" s="63" t="str">
        <f t="shared" si="2"/>
        <v>M_SCI</v>
      </c>
      <c r="J71" s="90">
        <f t="shared" si="3"/>
        <v>3200</v>
      </c>
      <c r="O71" s="86"/>
      <c r="P71" s="86"/>
      <c r="Q71"/>
    </row>
    <row r="72" spans="1:17" x14ac:dyDescent="0.2">
      <c r="A72">
        <v>36175</v>
      </c>
      <c r="B72" t="s">
        <v>809</v>
      </c>
      <c r="C72" t="s">
        <v>214</v>
      </c>
      <c r="D72" s="85">
        <v>0</v>
      </c>
      <c r="E72" s="165"/>
      <c r="G72" s="63" t="b">
        <f>IFERROR(VLOOKUP($A72,sectionidss,3,FALSE)," ")</f>
        <v>0</v>
      </c>
      <c r="H72" s="63" t="str">
        <f t="shared" si="2"/>
        <v xml:space="preserve"> </v>
      </c>
      <c r="J72" s="90" t="str">
        <f t="shared" si="3"/>
        <v xml:space="preserve"> </v>
      </c>
      <c r="O72" s="86"/>
      <c r="P72" s="86"/>
      <c r="Q72"/>
    </row>
    <row r="73" spans="1:17" x14ac:dyDescent="0.2">
      <c r="A73">
        <v>36175</v>
      </c>
      <c r="B73" t="s">
        <v>809</v>
      </c>
      <c r="C73" t="s">
        <v>214</v>
      </c>
      <c r="D73" s="85">
        <v>0</v>
      </c>
      <c r="E73" s="165"/>
      <c r="G73" s="63" t="str">
        <f>IFERROR(VLOOKUP($A73,sectionidss,2,FALSE)," ")</f>
        <v>MSSC1</v>
      </c>
      <c r="H73" s="63" t="str">
        <f t="shared" si="2"/>
        <v>M_SS_7_8</v>
      </c>
      <c r="J73" s="90">
        <f t="shared" si="3"/>
        <v>3200</v>
      </c>
      <c r="O73" s="86"/>
      <c r="P73" s="86"/>
      <c r="Q73"/>
    </row>
    <row r="74" spans="1:17" x14ac:dyDescent="0.2">
      <c r="A74">
        <v>39663</v>
      </c>
      <c r="B74" t="s">
        <v>810</v>
      </c>
      <c r="C74" t="s">
        <v>214</v>
      </c>
      <c r="D74" s="85">
        <v>0</v>
      </c>
      <c r="E74" s="165"/>
      <c r="G74" s="63" t="str">
        <f>IFERROR(VLOOKUP($A74,sectionidss,7,FALSE)," ")</f>
        <v>MHRTH</v>
      </c>
      <c r="H74" s="63" t="str">
        <f t="shared" si="2"/>
        <v>M_HR</v>
      </c>
      <c r="J74" s="90">
        <f t="shared" si="3"/>
        <v>3200</v>
      </c>
      <c r="O74" s="86"/>
      <c r="P74" s="86"/>
      <c r="Q74"/>
    </row>
    <row r="75" spans="1:17" x14ac:dyDescent="0.2">
      <c r="A75">
        <v>39663</v>
      </c>
      <c r="B75" t="s">
        <v>810</v>
      </c>
      <c r="C75" t="s">
        <v>214</v>
      </c>
      <c r="D75" s="85">
        <v>0</v>
      </c>
      <c r="E75" s="165"/>
      <c r="G75" s="63" t="b">
        <f>IFERROR(VLOOKUP($A75,sectionidss,6,FALSE)," ")</f>
        <v>0</v>
      </c>
      <c r="H75" s="63" t="str">
        <f t="shared" si="2"/>
        <v xml:space="preserve"> </v>
      </c>
      <c r="J75" s="90" t="str">
        <f t="shared" si="3"/>
        <v xml:space="preserve"> </v>
      </c>
      <c r="O75" s="86"/>
      <c r="P75" s="86"/>
      <c r="Q75"/>
    </row>
    <row r="76" spans="1:17" x14ac:dyDescent="0.2">
      <c r="A76">
        <v>39663</v>
      </c>
      <c r="B76" t="s">
        <v>810</v>
      </c>
      <c r="C76" t="s">
        <v>214</v>
      </c>
      <c r="D76" s="85">
        <v>0</v>
      </c>
      <c r="E76" s="165"/>
      <c r="G76" s="63" t="str">
        <f>IFERROR(VLOOKUP($A76,sectionidss,5,FALSE)," ")</f>
        <v>MM8C4</v>
      </c>
      <c r="H76" s="63" t="str">
        <f t="shared" si="2"/>
        <v>M_INT_MATH8</v>
      </c>
      <c r="J76" s="90">
        <f t="shared" si="3"/>
        <v>3200</v>
      </c>
      <c r="O76" s="86"/>
      <c r="P76" s="86"/>
      <c r="Q76"/>
    </row>
    <row r="77" spans="1:17" x14ac:dyDescent="0.2">
      <c r="A77">
        <v>39663</v>
      </c>
      <c r="B77" t="s">
        <v>810</v>
      </c>
      <c r="C77" t="s">
        <v>214</v>
      </c>
      <c r="D77" s="85">
        <v>0</v>
      </c>
      <c r="E77" s="165"/>
      <c r="G77" s="63" t="b">
        <f>IFERROR(VLOOKUP($A77,sectionidss,4,FALSE)," ")</f>
        <v>0</v>
      </c>
      <c r="H77" s="63" t="str">
        <f t="shared" si="2"/>
        <v xml:space="preserve"> </v>
      </c>
      <c r="J77" s="90" t="str">
        <f t="shared" si="3"/>
        <v xml:space="preserve"> </v>
      </c>
      <c r="O77" s="86"/>
      <c r="P77" s="86"/>
      <c r="Q77"/>
    </row>
    <row r="78" spans="1:17" x14ac:dyDescent="0.2">
      <c r="A78">
        <v>39663</v>
      </c>
      <c r="B78" t="s">
        <v>810</v>
      </c>
      <c r="C78" t="s">
        <v>214</v>
      </c>
      <c r="D78" s="85">
        <v>0</v>
      </c>
      <c r="E78" s="165"/>
      <c r="G78" s="63" t="str">
        <f>IFERROR(VLOOKUP($A78,sectionidss,3,FALSE)," ")</f>
        <v>MLAC2</v>
      </c>
      <c r="H78" s="63" t="str">
        <f t="shared" si="2"/>
        <v>M_LA</v>
      </c>
      <c r="J78" s="90">
        <f t="shared" si="3"/>
        <v>3200</v>
      </c>
      <c r="O78" s="86"/>
      <c r="P78" s="86"/>
      <c r="Q78"/>
    </row>
    <row r="79" spans="1:17" x14ac:dyDescent="0.2">
      <c r="A79">
        <v>39663</v>
      </c>
      <c r="B79" t="s">
        <v>810</v>
      </c>
      <c r="C79" t="s">
        <v>214</v>
      </c>
      <c r="D79" s="85">
        <v>0</v>
      </c>
      <c r="E79" s="165"/>
      <c r="G79" s="63" t="str">
        <f>IFERROR(VLOOKUP($A79,sectionidss,2,FALSE)," ")</f>
        <v>MSCIC1</v>
      </c>
      <c r="H79" s="63" t="str">
        <f t="shared" si="2"/>
        <v>M_SCI</v>
      </c>
      <c r="J79" s="90">
        <f t="shared" si="3"/>
        <v>3200</v>
      </c>
      <c r="O79" s="86"/>
      <c r="P79" s="86"/>
      <c r="Q79"/>
    </row>
    <row r="80" spans="1:17" x14ac:dyDescent="0.2">
      <c r="A80">
        <v>35360</v>
      </c>
      <c r="B80" t="s">
        <v>811</v>
      </c>
      <c r="C80" t="s">
        <v>214</v>
      </c>
      <c r="D80" s="85">
        <v>0</v>
      </c>
      <c r="E80" s="165"/>
      <c r="G80" s="63" t="str">
        <f>IFERROR(VLOOKUP($A80,sectionidss,7,FALSE)," ")</f>
        <v>MHRAV</v>
      </c>
      <c r="H80" s="63" t="str">
        <f t="shared" si="2"/>
        <v>M_HR</v>
      </c>
      <c r="J80" s="90">
        <f t="shared" si="3"/>
        <v>3200</v>
      </c>
      <c r="O80" s="86"/>
      <c r="P80" s="86"/>
      <c r="Q80"/>
    </row>
    <row r="81" spans="1:17" x14ac:dyDescent="0.2">
      <c r="A81">
        <v>35360</v>
      </c>
      <c r="B81" t="s">
        <v>811</v>
      </c>
      <c r="C81" t="s">
        <v>214</v>
      </c>
      <c r="D81" s="85">
        <v>0</v>
      </c>
      <c r="E81" s="165"/>
      <c r="G81" s="63" t="str">
        <f>IFERROR(VLOOKUP($A81,sectionidss,6,FALSE)," ")</f>
        <v>MM7C5</v>
      </c>
      <c r="H81" s="63" t="str">
        <f t="shared" si="2"/>
        <v>M_INT_MATH7</v>
      </c>
      <c r="J81" s="90">
        <f t="shared" si="3"/>
        <v>3200</v>
      </c>
      <c r="O81" s="86"/>
      <c r="P81" s="86"/>
      <c r="Q81"/>
    </row>
    <row r="82" spans="1:17" x14ac:dyDescent="0.2">
      <c r="A82">
        <v>35360</v>
      </c>
      <c r="B82" t="s">
        <v>811</v>
      </c>
      <c r="C82" t="s">
        <v>214</v>
      </c>
      <c r="D82" s="85">
        <v>0</v>
      </c>
      <c r="E82" s="165"/>
      <c r="G82" s="63" t="str">
        <f>IFERROR(VLOOKUP($A82,sectionidss,5,FALSE)," ")</f>
        <v>MSPC4</v>
      </c>
      <c r="H82" s="63" t="str">
        <f t="shared" si="2"/>
        <v>M_SPN</v>
      </c>
      <c r="J82" s="90">
        <f t="shared" si="3"/>
        <v>3200</v>
      </c>
      <c r="O82" s="86"/>
      <c r="P82" s="86"/>
      <c r="Q82"/>
    </row>
    <row r="83" spans="1:17" x14ac:dyDescent="0.2">
      <c r="A83">
        <v>35360</v>
      </c>
      <c r="B83" t="s">
        <v>811</v>
      </c>
      <c r="C83" t="s">
        <v>214</v>
      </c>
      <c r="D83" s="85">
        <v>0</v>
      </c>
      <c r="E83" s="165"/>
      <c r="G83" s="63" t="str">
        <f>IFERROR(VLOOKUP($A83,sectionidss,4,FALSE)," ")</f>
        <v>MSSC3</v>
      </c>
      <c r="H83" s="63" t="str">
        <f t="shared" si="2"/>
        <v>M_SS_7_8</v>
      </c>
      <c r="J83" s="90">
        <f t="shared" si="3"/>
        <v>3200</v>
      </c>
      <c r="O83" s="86"/>
      <c r="P83" s="86"/>
      <c r="Q83"/>
    </row>
    <row r="84" spans="1:17" x14ac:dyDescent="0.2">
      <c r="A84">
        <v>35360</v>
      </c>
      <c r="B84" t="s">
        <v>811</v>
      </c>
      <c r="C84" t="s">
        <v>214</v>
      </c>
      <c r="D84" s="85">
        <v>0</v>
      </c>
      <c r="E84" s="165"/>
      <c r="G84" s="63" t="str">
        <f>IFERROR(VLOOKUP($A84,sectionidss,3,FALSE)," ")</f>
        <v>MSCIC2</v>
      </c>
      <c r="H84" s="63" t="str">
        <f t="shared" si="2"/>
        <v>M_SCI</v>
      </c>
      <c r="J84" s="90">
        <f t="shared" si="3"/>
        <v>3200</v>
      </c>
      <c r="O84" s="86"/>
      <c r="P84" s="86"/>
      <c r="Q84"/>
    </row>
    <row r="85" spans="1:17" x14ac:dyDescent="0.2">
      <c r="A85">
        <v>35360</v>
      </c>
      <c r="B85" t="s">
        <v>811</v>
      </c>
      <c r="C85" t="s">
        <v>214</v>
      </c>
      <c r="D85" s="85">
        <v>0</v>
      </c>
      <c r="E85" s="165"/>
      <c r="G85" s="63" t="str">
        <f>IFERROR(VLOOKUP($A85,sectionidss,2,FALSE)," ")</f>
        <v>MLAC1</v>
      </c>
      <c r="H85" s="63" t="str">
        <f t="shared" si="2"/>
        <v>M_LA</v>
      </c>
      <c r="J85" s="90">
        <f t="shared" si="3"/>
        <v>3200</v>
      </c>
      <c r="O85" s="86"/>
      <c r="P85" s="86"/>
      <c r="Q85"/>
    </row>
    <row r="86" spans="1:17" x14ac:dyDescent="0.2">
      <c r="A86">
        <v>35101</v>
      </c>
      <c r="B86" t="s">
        <v>812</v>
      </c>
      <c r="C86" t="s">
        <v>214</v>
      </c>
      <c r="D86" s="85">
        <v>0</v>
      </c>
      <c r="E86" s="165"/>
      <c r="G86" s="63" t="str">
        <f>IFERROR(VLOOKUP($A86,sectionidss,7,FALSE)," ")</f>
        <v>MHRAV</v>
      </c>
      <c r="H86" s="63" t="str">
        <f t="shared" si="2"/>
        <v>M_HR</v>
      </c>
      <c r="J86" s="90">
        <f t="shared" si="3"/>
        <v>3200</v>
      </c>
      <c r="O86" s="86"/>
      <c r="P86" s="86"/>
      <c r="Q86"/>
    </row>
    <row r="87" spans="1:17" x14ac:dyDescent="0.2">
      <c r="A87">
        <v>35101</v>
      </c>
      <c r="B87" t="s">
        <v>812</v>
      </c>
      <c r="C87" t="s">
        <v>214</v>
      </c>
      <c r="D87" s="85">
        <v>0</v>
      </c>
      <c r="E87" s="165"/>
      <c r="G87" s="63" t="str">
        <f>IFERROR(VLOOKUP($A87,sectionidss,6,FALSE)," ")</f>
        <v>MLAC5</v>
      </c>
      <c r="H87" s="63" t="str">
        <f t="shared" si="2"/>
        <v>M_LA</v>
      </c>
      <c r="J87" s="90">
        <f t="shared" si="3"/>
        <v>3200</v>
      </c>
      <c r="O87" s="86"/>
      <c r="P87" s="86"/>
      <c r="Q87"/>
    </row>
    <row r="88" spans="1:17" x14ac:dyDescent="0.2">
      <c r="A88">
        <v>35101</v>
      </c>
      <c r="B88" t="s">
        <v>812</v>
      </c>
      <c r="C88" t="s">
        <v>214</v>
      </c>
      <c r="D88" s="85">
        <v>0</v>
      </c>
      <c r="E88" s="165"/>
      <c r="G88" s="63" t="str">
        <f>IFERROR(VLOOKUP($A88,sectionidss,5,FALSE)," ")</f>
        <v>MM8C4</v>
      </c>
      <c r="H88" s="63" t="str">
        <f t="shared" si="2"/>
        <v>M_INT_MATH8</v>
      </c>
      <c r="J88" s="90">
        <f t="shared" si="3"/>
        <v>3200</v>
      </c>
      <c r="O88" s="86"/>
      <c r="P88" s="86"/>
      <c r="Q88"/>
    </row>
    <row r="89" spans="1:17" x14ac:dyDescent="0.2">
      <c r="A89">
        <v>35101</v>
      </c>
      <c r="B89" t="s">
        <v>812</v>
      </c>
      <c r="C89" t="s">
        <v>214</v>
      </c>
      <c r="D89" s="85">
        <v>0</v>
      </c>
      <c r="E89" s="165"/>
      <c r="G89" s="63" t="str">
        <f>IFERROR(VLOOKUP($A89,sectionidss,4,FALSE)," ")</f>
        <v>ASC1GT1</v>
      </c>
      <c r="H89" s="63" t="str">
        <f t="shared" si="2"/>
        <v>M_ASC</v>
      </c>
      <c r="J89" s="90">
        <f t="shared" si="3"/>
        <v>3203</v>
      </c>
      <c r="O89" s="86"/>
      <c r="P89" s="86"/>
      <c r="Q89"/>
    </row>
    <row r="90" spans="1:17" x14ac:dyDescent="0.2">
      <c r="A90">
        <v>35101</v>
      </c>
      <c r="B90" t="s">
        <v>812</v>
      </c>
      <c r="C90" t="s">
        <v>214</v>
      </c>
      <c r="D90" s="85">
        <v>0</v>
      </c>
      <c r="E90" s="165"/>
      <c r="G90" s="63" t="b">
        <f>IFERROR(VLOOKUP($A90,sectionidss,3,FALSE)," ")</f>
        <v>0</v>
      </c>
      <c r="H90" s="63" t="str">
        <f t="shared" si="2"/>
        <v xml:space="preserve"> </v>
      </c>
      <c r="J90" s="90" t="str">
        <f t="shared" si="3"/>
        <v xml:space="preserve"> </v>
      </c>
      <c r="O90" s="86"/>
      <c r="P90" s="86"/>
      <c r="Q90"/>
    </row>
    <row r="91" spans="1:17" x14ac:dyDescent="0.2">
      <c r="A91">
        <v>35101</v>
      </c>
      <c r="B91" t="s">
        <v>812</v>
      </c>
      <c r="C91" t="s">
        <v>214</v>
      </c>
      <c r="D91" s="85">
        <v>0</v>
      </c>
      <c r="E91" s="165"/>
      <c r="G91" s="63" t="str">
        <f>IFERROR(VLOOKUP($A91,sectionidss,2,FALSE)," ")</f>
        <v>MSCIC1</v>
      </c>
      <c r="H91" s="63" t="str">
        <f t="shared" si="2"/>
        <v>M_SCI</v>
      </c>
      <c r="J91" s="90">
        <f t="shared" si="3"/>
        <v>3200</v>
      </c>
      <c r="O91" s="86"/>
      <c r="P91" s="86"/>
      <c r="Q91"/>
    </row>
    <row r="92" spans="1:17" x14ac:dyDescent="0.2">
      <c r="A92">
        <v>37735</v>
      </c>
      <c r="B92" t="s">
        <v>813</v>
      </c>
      <c r="C92" t="s">
        <v>214</v>
      </c>
      <c r="D92" s="85">
        <v>0</v>
      </c>
      <c r="E92" s="165"/>
      <c r="G92" s="63" t="str">
        <f>IFERROR(VLOOKUP($A92,sectionidss,7,FALSE)," ")</f>
        <v>MHRKP</v>
      </c>
      <c r="H92" s="63" t="str">
        <f t="shared" si="2"/>
        <v>M_HR</v>
      </c>
      <c r="J92" s="90">
        <f t="shared" si="3"/>
        <v>3200</v>
      </c>
      <c r="O92" s="86"/>
      <c r="P92" s="86"/>
      <c r="Q92"/>
    </row>
    <row r="93" spans="1:17" x14ac:dyDescent="0.2">
      <c r="A93">
        <v>37735</v>
      </c>
      <c r="B93" t="s">
        <v>813</v>
      </c>
      <c r="C93" t="s">
        <v>214</v>
      </c>
      <c r="D93" s="85">
        <v>0</v>
      </c>
      <c r="E93" s="165"/>
      <c r="G93" s="63" t="str">
        <f>IFERROR(VLOOKUP($A93,sectionidss,6,FALSE)," ")</f>
        <v>MSSC5</v>
      </c>
      <c r="H93" s="63" t="str">
        <f t="shared" si="2"/>
        <v>M_SS_7_8</v>
      </c>
      <c r="J93" s="90">
        <f t="shared" si="3"/>
        <v>3200</v>
      </c>
      <c r="O93" s="86"/>
      <c r="P93" s="86"/>
      <c r="Q93"/>
    </row>
    <row r="94" spans="1:17" x14ac:dyDescent="0.2">
      <c r="A94">
        <v>37735</v>
      </c>
      <c r="B94" t="s">
        <v>813</v>
      </c>
      <c r="C94" t="s">
        <v>214</v>
      </c>
      <c r="D94" s="85">
        <v>0</v>
      </c>
      <c r="E94" s="165"/>
      <c r="G94" s="63" t="str">
        <f>IFERROR(VLOOKUP($A94,sectionidss,5,FALSE)," ")</f>
        <v>MM8C4</v>
      </c>
      <c r="H94" s="63" t="str">
        <f t="shared" si="2"/>
        <v>M_INT_MATH8</v>
      </c>
      <c r="J94" s="90">
        <f t="shared" si="3"/>
        <v>3200</v>
      </c>
      <c r="O94" s="86"/>
      <c r="P94" s="86"/>
      <c r="Q94"/>
    </row>
    <row r="95" spans="1:17" x14ac:dyDescent="0.2">
      <c r="A95">
        <v>37735</v>
      </c>
      <c r="B95" t="s">
        <v>813</v>
      </c>
      <c r="C95" t="s">
        <v>214</v>
      </c>
      <c r="D95" s="85">
        <v>0</v>
      </c>
      <c r="E95" s="165"/>
      <c r="G95" s="63" t="str">
        <f>IFERROR(VLOOKUP($A95,sectionidss,4,FALSE)," ")</f>
        <v>MSCIC3</v>
      </c>
      <c r="H95" s="63" t="str">
        <f t="shared" si="2"/>
        <v>M_SCI</v>
      </c>
      <c r="J95" s="90">
        <f t="shared" si="3"/>
        <v>3200</v>
      </c>
      <c r="O95" s="86"/>
      <c r="P95" s="86"/>
      <c r="Q95"/>
    </row>
    <row r="96" spans="1:17" x14ac:dyDescent="0.2">
      <c r="A96">
        <v>37735</v>
      </c>
      <c r="B96" t="s">
        <v>813</v>
      </c>
      <c r="C96" t="s">
        <v>214</v>
      </c>
      <c r="D96" s="85">
        <v>0</v>
      </c>
      <c r="E96" s="165"/>
      <c r="G96" s="63" t="b">
        <f>IFERROR(VLOOKUP($A96,sectionidss,3,FALSE)," ")</f>
        <v>0</v>
      </c>
      <c r="H96" s="63" t="str">
        <f t="shared" si="2"/>
        <v xml:space="preserve"> </v>
      </c>
      <c r="J96" s="90" t="str">
        <f t="shared" si="3"/>
        <v xml:space="preserve"> </v>
      </c>
      <c r="O96" s="86"/>
      <c r="P96" s="86"/>
      <c r="Q96"/>
    </row>
    <row r="97" spans="1:17" x14ac:dyDescent="0.2">
      <c r="A97">
        <v>37735</v>
      </c>
      <c r="B97" t="s">
        <v>813</v>
      </c>
      <c r="C97" t="s">
        <v>214</v>
      </c>
      <c r="D97" s="85">
        <v>0</v>
      </c>
      <c r="E97" s="165"/>
      <c r="G97" s="63" t="str">
        <f>IFERROR(VLOOKUP($A97,sectionidss,2,FALSE)," ")</f>
        <v>MLAC1</v>
      </c>
      <c r="H97" s="63" t="str">
        <f t="shared" si="2"/>
        <v>M_LA</v>
      </c>
      <c r="J97" s="90">
        <f t="shared" si="3"/>
        <v>3200</v>
      </c>
      <c r="O97" s="86"/>
      <c r="P97" s="86"/>
      <c r="Q97"/>
    </row>
    <row r="98" spans="1:17" x14ac:dyDescent="0.2">
      <c r="A98">
        <v>34900</v>
      </c>
      <c r="B98" t="s">
        <v>814</v>
      </c>
      <c r="C98" t="s">
        <v>214</v>
      </c>
      <c r="D98" s="85">
        <v>0</v>
      </c>
      <c r="E98" s="165"/>
      <c r="G98" s="63" t="str">
        <f>IFERROR(VLOOKUP($A98,sectionidss,7,FALSE)," ")</f>
        <v>MHRJG</v>
      </c>
      <c r="H98" s="63" t="str">
        <f t="shared" si="2"/>
        <v>M_HR</v>
      </c>
      <c r="J98" s="90">
        <f t="shared" si="3"/>
        <v>3200</v>
      </c>
      <c r="O98" s="86"/>
      <c r="P98" s="86"/>
      <c r="Q98"/>
    </row>
    <row r="99" spans="1:17" x14ac:dyDescent="0.2">
      <c r="A99">
        <v>34900</v>
      </c>
      <c r="B99" t="s">
        <v>814</v>
      </c>
      <c r="C99" t="s">
        <v>214</v>
      </c>
      <c r="D99" s="85">
        <v>0</v>
      </c>
      <c r="E99" s="165"/>
      <c r="G99" s="63" t="str">
        <f>IFERROR(VLOOKUP($A99,sectionidss,6,FALSE)," ")</f>
        <v>MSCIC5</v>
      </c>
      <c r="H99" s="63" t="str">
        <f t="shared" si="2"/>
        <v>M_SCI</v>
      </c>
      <c r="J99" s="90">
        <f t="shared" si="3"/>
        <v>3200</v>
      </c>
      <c r="O99" s="86"/>
      <c r="P99" s="86"/>
      <c r="Q99"/>
    </row>
    <row r="100" spans="1:17" x14ac:dyDescent="0.2">
      <c r="A100">
        <v>34900</v>
      </c>
      <c r="B100" t="s">
        <v>814</v>
      </c>
      <c r="C100" t="s">
        <v>214</v>
      </c>
      <c r="D100" s="85">
        <v>0</v>
      </c>
      <c r="E100" s="165"/>
      <c r="G100" s="63" t="str">
        <f>IFERROR(VLOOKUP($A100,sectionidss,5,FALSE)," ")</f>
        <v>MM8C4</v>
      </c>
      <c r="H100" s="63" t="str">
        <f t="shared" si="2"/>
        <v>M_INT_MATH8</v>
      </c>
      <c r="J100" s="90">
        <f t="shared" si="3"/>
        <v>3200</v>
      </c>
      <c r="O100" s="86"/>
      <c r="P100" s="86"/>
      <c r="Q100"/>
    </row>
    <row r="101" spans="1:17" x14ac:dyDescent="0.2">
      <c r="A101">
        <v>34900</v>
      </c>
      <c r="B101" t="s">
        <v>814</v>
      </c>
      <c r="C101" t="s">
        <v>214</v>
      </c>
      <c r="D101" s="85">
        <v>0</v>
      </c>
      <c r="E101" s="165"/>
      <c r="G101" s="63" t="str">
        <f>IFERROR(VLOOKUP($A101,sectionidss,4,FALSE)," ")</f>
        <v>MSSC3</v>
      </c>
      <c r="H101" s="63" t="str">
        <f t="shared" si="2"/>
        <v>M_SS_7_8</v>
      </c>
      <c r="J101" s="90">
        <f t="shared" si="3"/>
        <v>3200</v>
      </c>
      <c r="O101" s="86"/>
      <c r="P101" s="86"/>
      <c r="Q101"/>
    </row>
    <row r="102" spans="1:17" x14ac:dyDescent="0.2">
      <c r="A102">
        <v>34900</v>
      </c>
      <c r="B102" t="s">
        <v>814</v>
      </c>
      <c r="C102" t="s">
        <v>214</v>
      </c>
      <c r="D102" s="85">
        <v>0</v>
      </c>
      <c r="E102" s="165"/>
      <c r="G102" s="63" t="str">
        <f>IFERROR(VLOOKUP($A102,sectionidss,3,FALSE)," ")</f>
        <v>MLAC2</v>
      </c>
      <c r="H102" s="63" t="str">
        <f t="shared" si="2"/>
        <v>M_LA</v>
      </c>
      <c r="J102" s="90">
        <f t="shared" si="3"/>
        <v>3200</v>
      </c>
      <c r="O102" s="86"/>
      <c r="P102" s="86"/>
      <c r="Q102"/>
    </row>
    <row r="103" spans="1:17" x14ac:dyDescent="0.2">
      <c r="A103">
        <v>34900</v>
      </c>
      <c r="B103" t="s">
        <v>814</v>
      </c>
      <c r="C103" t="s">
        <v>214</v>
      </c>
      <c r="D103" s="85">
        <v>0</v>
      </c>
      <c r="E103" s="165"/>
      <c r="G103" s="63" t="b">
        <f>IFERROR(VLOOKUP($A103,sectionidss,2,FALSE)," ")</f>
        <v>0</v>
      </c>
      <c r="H103" s="63" t="str">
        <f t="shared" si="2"/>
        <v xml:space="preserve"> </v>
      </c>
      <c r="J103" s="90" t="str">
        <f t="shared" si="3"/>
        <v xml:space="preserve"> </v>
      </c>
      <c r="O103" s="86"/>
      <c r="P103" s="86"/>
      <c r="Q103"/>
    </row>
    <row r="104" spans="1:17" x14ac:dyDescent="0.2">
      <c r="A104">
        <v>36368</v>
      </c>
      <c r="B104" t="s">
        <v>815</v>
      </c>
      <c r="C104" t="s">
        <v>214</v>
      </c>
      <c r="D104" s="85">
        <v>0</v>
      </c>
      <c r="E104" s="165"/>
      <c r="G104" s="63" t="str">
        <f>IFERROR(VLOOKUP($A104,sectionidss,7,FALSE)," ")</f>
        <v>MHRWB</v>
      </c>
      <c r="H104" s="63" t="str">
        <f t="shared" si="2"/>
        <v>M_HR</v>
      </c>
      <c r="J104" s="90">
        <f t="shared" si="3"/>
        <v>3200</v>
      </c>
      <c r="O104" s="86"/>
      <c r="P104" s="86"/>
      <c r="Q104"/>
    </row>
    <row r="105" spans="1:17" x14ac:dyDescent="0.2">
      <c r="A105">
        <v>36368</v>
      </c>
      <c r="B105" t="s">
        <v>815</v>
      </c>
      <c r="C105" t="s">
        <v>214</v>
      </c>
      <c r="D105" s="85">
        <v>0</v>
      </c>
      <c r="E105" s="165"/>
      <c r="G105" s="63" t="str">
        <f>IFERROR(VLOOKUP($A105,sectionidss,6,FALSE)," ")</f>
        <v>MLAC5</v>
      </c>
      <c r="H105" s="63" t="str">
        <f t="shared" si="2"/>
        <v>M_LA</v>
      </c>
      <c r="J105" s="90">
        <f t="shared" si="3"/>
        <v>3200</v>
      </c>
      <c r="O105" s="86"/>
      <c r="P105" s="86"/>
      <c r="Q105"/>
    </row>
    <row r="106" spans="1:17" x14ac:dyDescent="0.2">
      <c r="A106">
        <v>36368</v>
      </c>
      <c r="B106" t="s">
        <v>815</v>
      </c>
      <c r="C106" t="s">
        <v>214</v>
      </c>
      <c r="D106" s="85">
        <v>0</v>
      </c>
      <c r="E106" s="165"/>
      <c r="G106" s="63" t="str">
        <f>IFERROR(VLOOKUP($A106,sectionidss,5,FALSE)," ")</f>
        <v>MSSC4</v>
      </c>
      <c r="H106" s="63" t="str">
        <f t="shared" si="2"/>
        <v>M_SS_7_8</v>
      </c>
      <c r="J106" s="90">
        <f t="shared" si="3"/>
        <v>3200</v>
      </c>
      <c r="O106" s="86"/>
      <c r="P106" s="86"/>
      <c r="Q106"/>
    </row>
    <row r="107" spans="1:17" x14ac:dyDescent="0.2">
      <c r="A107">
        <v>36368</v>
      </c>
      <c r="B107" t="s">
        <v>815</v>
      </c>
      <c r="C107" t="s">
        <v>214</v>
      </c>
      <c r="D107" s="85">
        <v>0</v>
      </c>
      <c r="E107" s="165"/>
      <c r="G107" s="63" t="str">
        <f>IFERROR(VLOOKUP($A107,sectionidss,4,FALSE)," ")</f>
        <v>MM8C3</v>
      </c>
      <c r="H107" s="63" t="str">
        <f t="shared" si="2"/>
        <v>M_INT_MATH8</v>
      </c>
      <c r="J107" s="90">
        <f t="shared" si="3"/>
        <v>3200</v>
      </c>
      <c r="O107" s="86"/>
      <c r="P107" s="86"/>
      <c r="Q107"/>
    </row>
    <row r="108" spans="1:17" x14ac:dyDescent="0.2">
      <c r="A108">
        <v>36368</v>
      </c>
      <c r="B108" t="s">
        <v>815</v>
      </c>
      <c r="C108" t="s">
        <v>214</v>
      </c>
      <c r="D108" s="85">
        <v>0</v>
      </c>
      <c r="E108" s="165"/>
      <c r="G108" s="63" t="str">
        <f>IFERROR(VLOOKUP($A108,sectionidss,3,FALSE)," ")</f>
        <v>MSCIC2</v>
      </c>
      <c r="H108" s="63" t="str">
        <f t="shared" si="2"/>
        <v>M_SCI</v>
      </c>
      <c r="J108" s="90">
        <f t="shared" si="3"/>
        <v>3200</v>
      </c>
      <c r="O108" s="86"/>
      <c r="P108" s="86"/>
      <c r="Q108"/>
    </row>
    <row r="109" spans="1:17" x14ac:dyDescent="0.2">
      <c r="A109">
        <v>36368</v>
      </c>
      <c r="B109" t="s">
        <v>815</v>
      </c>
      <c r="C109" t="s">
        <v>214</v>
      </c>
      <c r="D109" s="85">
        <v>0</v>
      </c>
      <c r="E109" s="165"/>
      <c r="G109" s="63" t="b">
        <f>IFERROR(VLOOKUP($A109,sectionidss,2,FALSE)," ")</f>
        <v>0</v>
      </c>
      <c r="H109" s="63" t="str">
        <f t="shared" si="2"/>
        <v xml:space="preserve"> </v>
      </c>
      <c r="J109" s="90" t="str">
        <f t="shared" si="3"/>
        <v xml:space="preserve"> </v>
      </c>
      <c r="O109" s="86"/>
      <c r="P109" s="86"/>
      <c r="Q109"/>
    </row>
    <row r="110" spans="1:17" x14ac:dyDescent="0.2">
      <c r="A110">
        <v>35384</v>
      </c>
      <c r="B110" t="s">
        <v>816</v>
      </c>
      <c r="C110" t="s">
        <v>214</v>
      </c>
      <c r="D110" s="85">
        <v>0</v>
      </c>
      <c r="E110" s="165"/>
      <c r="G110" s="63" t="str">
        <f>IFERROR(VLOOKUP($A110,sectionidss,7,FALSE)," ")</f>
        <v>MHRJG</v>
      </c>
      <c r="H110" s="63" t="str">
        <f t="shared" si="2"/>
        <v>M_HR</v>
      </c>
      <c r="J110" s="90">
        <f t="shared" si="3"/>
        <v>3200</v>
      </c>
      <c r="O110" s="86"/>
      <c r="P110" s="86"/>
      <c r="Q110"/>
    </row>
    <row r="111" spans="1:17" x14ac:dyDescent="0.2">
      <c r="A111">
        <v>35384</v>
      </c>
      <c r="B111" t="s">
        <v>816</v>
      </c>
      <c r="C111" t="s">
        <v>214</v>
      </c>
      <c r="D111" s="85">
        <v>0</v>
      </c>
      <c r="E111" s="165"/>
      <c r="G111" s="63" t="str">
        <f>IFERROR(VLOOKUP($A111,sectionidss,6,FALSE)," ")</f>
        <v>MSPC5</v>
      </c>
      <c r="H111" s="63" t="str">
        <f t="shared" si="2"/>
        <v>M_SPN</v>
      </c>
      <c r="J111" s="90">
        <f t="shared" si="3"/>
        <v>3200</v>
      </c>
      <c r="O111" s="86"/>
      <c r="P111" s="86"/>
      <c r="Q111"/>
    </row>
    <row r="112" spans="1:17" x14ac:dyDescent="0.2">
      <c r="A112">
        <v>35384</v>
      </c>
      <c r="B112" t="s">
        <v>816</v>
      </c>
      <c r="C112" t="s">
        <v>214</v>
      </c>
      <c r="D112" s="85">
        <v>0</v>
      </c>
      <c r="E112" s="165"/>
      <c r="G112" s="63" t="str">
        <f>IFERROR(VLOOKUP($A112,sectionidss,5,FALSE)," ")</f>
        <v>MSSC4</v>
      </c>
      <c r="H112" s="63" t="str">
        <f t="shared" si="2"/>
        <v>M_SS_7_8</v>
      </c>
      <c r="J112" s="90">
        <f t="shared" si="3"/>
        <v>3200</v>
      </c>
      <c r="O112" s="86"/>
      <c r="P112" s="86"/>
      <c r="Q112"/>
    </row>
    <row r="113" spans="1:17" x14ac:dyDescent="0.2">
      <c r="A113">
        <v>35384</v>
      </c>
      <c r="B113" t="s">
        <v>816</v>
      </c>
      <c r="C113" t="s">
        <v>214</v>
      </c>
      <c r="D113" s="85">
        <v>0</v>
      </c>
      <c r="E113" s="165"/>
      <c r="G113" s="63" t="str">
        <f>IFERROR(VLOOKUP($A113,sectionidss,4,FALSE)," ")</f>
        <v>MSCIC3</v>
      </c>
      <c r="H113" s="63" t="str">
        <f t="shared" si="2"/>
        <v>M_SCI</v>
      </c>
      <c r="J113" s="90">
        <f t="shared" si="3"/>
        <v>3200</v>
      </c>
      <c r="O113" s="86"/>
      <c r="P113" s="86"/>
      <c r="Q113"/>
    </row>
    <row r="114" spans="1:17" x14ac:dyDescent="0.2">
      <c r="A114">
        <v>35384</v>
      </c>
      <c r="B114" t="s">
        <v>816</v>
      </c>
      <c r="C114" t="s">
        <v>214</v>
      </c>
      <c r="D114" s="85">
        <v>0</v>
      </c>
      <c r="E114" s="165"/>
      <c r="G114" s="63" t="str">
        <f>IFERROR(VLOOKUP($A114,sectionidss,3,FALSE)," ")</f>
        <v>MLAC2</v>
      </c>
      <c r="H114" s="63" t="str">
        <f t="shared" si="2"/>
        <v>M_LA</v>
      </c>
      <c r="J114" s="90">
        <f t="shared" si="3"/>
        <v>3200</v>
      </c>
      <c r="O114" s="86"/>
      <c r="P114" s="86"/>
      <c r="Q114"/>
    </row>
    <row r="115" spans="1:17" x14ac:dyDescent="0.2">
      <c r="A115">
        <v>35384</v>
      </c>
      <c r="B115" t="s">
        <v>816</v>
      </c>
      <c r="C115" t="s">
        <v>214</v>
      </c>
      <c r="D115" s="85">
        <v>0</v>
      </c>
      <c r="E115" s="165"/>
      <c r="G115" s="63" t="str">
        <f>IFERROR(VLOOKUP($A115,sectionidss,2,FALSE)," ")</f>
        <v>MM7C1</v>
      </c>
      <c r="H115" s="63" t="str">
        <f t="shared" si="2"/>
        <v>M_INT_MATH7</v>
      </c>
      <c r="J115" s="90">
        <f t="shared" si="3"/>
        <v>3200</v>
      </c>
      <c r="O115" s="86"/>
      <c r="P115" s="86"/>
      <c r="Q115"/>
    </row>
    <row r="116" spans="1:17" x14ac:dyDescent="0.2">
      <c r="A116">
        <v>35085</v>
      </c>
      <c r="B116" t="s">
        <v>817</v>
      </c>
      <c r="C116" t="s">
        <v>214</v>
      </c>
      <c r="D116" s="85">
        <v>0</v>
      </c>
      <c r="E116" s="165"/>
      <c r="G116" s="63" t="str">
        <f>IFERROR(VLOOKUP($A116,sectionidss,7,FALSE)," ")</f>
        <v>MHRKP</v>
      </c>
      <c r="H116" s="63" t="str">
        <f t="shared" si="2"/>
        <v>M_HR</v>
      </c>
      <c r="J116" s="90">
        <f t="shared" si="3"/>
        <v>3200</v>
      </c>
      <c r="O116" s="86"/>
      <c r="P116" s="86"/>
      <c r="Q116"/>
    </row>
    <row r="117" spans="1:17" x14ac:dyDescent="0.2">
      <c r="A117">
        <v>35085</v>
      </c>
      <c r="B117" t="s">
        <v>817</v>
      </c>
      <c r="C117" t="s">
        <v>214</v>
      </c>
      <c r="D117" s="85">
        <v>0</v>
      </c>
      <c r="E117" s="165"/>
      <c r="G117" s="63" t="str">
        <f>IFERROR(VLOOKUP($A117,sectionidss,6,FALSE)," ")</f>
        <v>MSCIC5</v>
      </c>
      <c r="H117" s="63" t="str">
        <f t="shared" si="2"/>
        <v>M_SCI</v>
      </c>
      <c r="J117" s="90">
        <f t="shared" si="3"/>
        <v>3200</v>
      </c>
      <c r="O117" s="86"/>
      <c r="P117" s="86"/>
      <c r="Q117"/>
    </row>
    <row r="118" spans="1:17" x14ac:dyDescent="0.2">
      <c r="A118">
        <v>35085</v>
      </c>
      <c r="B118" t="s">
        <v>817</v>
      </c>
      <c r="C118" t="s">
        <v>214</v>
      </c>
      <c r="D118" s="85">
        <v>0</v>
      </c>
      <c r="E118" s="165"/>
      <c r="G118" s="63" t="str">
        <f>IFERROR(VLOOKUP($A118,sectionidss,5,FALSE)," ")</f>
        <v>MM8C4</v>
      </c>
      <c r="H118" s="63" t="str">
        <f t="shared" si="2"/>
        <v>M_INT_MATH8</v>
      </c>
      <c r="J118" s="90">
        <f t="shared" si="3"/>
        <v>3200</v>
      </c>
      <c r="O118" s="86"/>
      <c r="P118" s="86"/>
      <c r="Q118"/>
    </row>
    <row r="119" spans="1:17" x14ac:dyDescent="0.2">
      <c r="A119">
        <v>35085</v>
      </c>
      <c r="B119" t="s">
        <v>817</v>
      </c>
      <c r="C119" t="s">
        <v>214</v>
      </c>
      <c r="D119" s="85">
        <v>0</v>
      </c>
      <c r="E119" s="165"/>
      <c r="G119" s="63" t="str">
        <f>IFERROR(VLOOKUP($A119,sectionidss,4,FALSE)," ")</f>
        <v>MSSC3</v>
      </c>
      <c r="H119" s="63" t="str">
        <f t="shared" si="2"/>
        <v>M_SS_7_8</v>
      </c>
      <c r="J119" s="90">
        <f t="shared" si="3"/>
        <v>3200</v>
      </c>
      <c r="O119" s="86"/>
      <c r="P119" s="86"/>
      <c r="Q119"/>
    </row>
    <row r="120" spans="1:17" x14ac:dyDescent="0.2">
      <c r="A120">
        <v>35085</v>
      </c>
      <c r="B120" t="s">
        <v>817</v>
      </c>
      <c r="C120" t="s">
        <v>214</v>
      </c>
      <c r="D120" s="85">
        <v>0</v>
      </c>
      <c r="E120" s="165"/>
      <c r="G120" s="63" t="str">
        <f>IFERROR(VLOOKUP($A120,sectionidss,3,FALSE)," ")</f>
        <v>MLAC2</v>
      </c>
      <c r="H120" s="63" t="str">
        <f t="shared" si="2"/>
        <v>M_LA</v>
      </c>
      <c r="J120" s="90">
        <f t="shared" si="3"/>
        <v>3200</v>
      </c>
      <c r="O120" s="86"/>
      <c r="P120" s="86"/>
      <c r="Q120"/>
    </row>
    <row r="121" spans="1:17" x14ac:dyDescent="0.2">
      <c r="A121">
        <v>35085</v>
      </c>
      <c r="B121" t="s">
        <v>817</v>
      </c>
      <c r="C121" t="s">
        <v>214</v>
      </c>
      <c r="D121" s="85">
        <v>0</v>
      </c>
      <c r="E121" s="165"/>
      <c r="G121" s="63" t="b">
        <f>IFERROR(VLOOKUP($A121,sectionidss,2,FALSE)," ")</f>
        <v>0</v>
      </c>
      <c r="H121" s="63" t="str">
        <f t="shared" si="2"/>
        <v xml:space="preserve"> </v>
      </c>
      <c r="J121" s="90" t="str">
        <f t="shared" si="3"/>
        <v xml:space="preserve"> </v>
      </c>
      <c r="O121" s="86"/>
      <c r="P121" s="86"/>
      <c r="Q121"/>
    </row>
    <row r="122" spans="1:17" x14ac:dyDescent="0.2">
      <c r="A122">
        <v>36793</v>
      </c>
      <c r="B122" t="s">
        <v>818</v>
      </c>
      <c r="C122" t="s">
        <v>214</v>
      </c>
      <c r="D122" s="85">
        <v>0</v>
      </c>
      <c r="E122" s="165"/>
      <c r="G122" s="63" t="str">
        <f>IFERROR(VLOOKUP($A122,sectionidss,7,FALSE)," ")</f>
        <v>MHRWB</v>
      </c>
      <c r="H122" s="63" t="str">
        <f t="shared" si="2"/>
        <v>M_HR</v>
      </c>
      <c r="J122" s="90">
        <f t="shared" si="3"/>
        <v>3200</v>
      </c>
      <c r="O122" s="86"/>
      <c r="P122" s="86"/>
      <c r="Q122"/>
    </row>
    <row r="123" spans="1:17" x14ac:dyDescent="0.2">
      <c r="A123">
        <v>36793</v>
      </c>
      <c r="B123" t="s">
        <v>818</v>
      </c>
      <c r="C123" t="s">
        <v>214</v>
      </c>
      <c r="D123" s="85">
        <v>0</v>
      </c>
      <c r="E123" s="165"/>
      <c r="G123" s="63" t="str">
        <f>IFERROR(VLOOKUP($A123,sectionidss,6,FALSE)," ")</f>
        <v>MLAC5</v>
      </c>
      <c r="H123" s="63" t="str">
        <f t="shared" si="2"/>
        <v>M_LA</v>
      </c>
      <c r="J123" s="90">
        <f t="shared" si="3"/>
        <v>3200</v>
      </c>
      <c r="O123" s="86"/>
      <c r="P123" s="86"/>
      <c r="Q123"/>
    </row>
    <row r="124" spans="1:17" x14ac:dyDescent="0.2">
      <c r="A124">
        <v>36793</v>
      </c>
      <c r="B124" t="s">
        <v>818</v>
      </c>
      <c r="C124" t="s">
        <v>214</v>
      </c>
      <c r="D124" s="85">
        <v>0</v>
      </c>
      <c r="E124" s="165"/>
      <c r="G124" s="63" t="str">
        <f>IFERROR(VLOOKUP($A124,sectionidss,5,FALSE)," ")</f>
        <v>MSSC4</v>
      </c>
      <c r="H124" s="63" t="str">
        <f t="shared" si="2"/>
        <v>M_SS_7_8</v>
      </c>
      <c r="J124" s="90">
        <f t="shared" si="3"/>
        <v>3200</v>
      </c>
      <c r="O124" s="86"/>
      <c r="P124" s="86"/>
      <c r="Q124"/>
    </row>
    <row r="125" spans="1:17" x14ac:dyDescent="0.2">
      <c r="A125">
        <v>36793</v>
      </c>
      <c r="B125" t="s">
        <v>818</v>
      </c>
      <c r="C125" t="s">
        <v>214</v>
      </c>
      <c r="D125" s="85">
        <v>0</v>
      </c>
      <c r="E125" s="165"/>
      <c r="G125" s="63" t="str">
        <f>IFERROR(VLOOKUP($A125,sectionidss,4,FALSE)," ")</f>
        <v>MM8C3</v>
      </c>
      <c r="H125" s="63" t="str">
        <f t="shared" si="2"/>
        <v>M_INT_MATH8</v>
      </c>
      <c r="J125" s="90">
        <f t="shared" si="3"/>
        <v>3200</v>
      </c>
      <c r="O125" s="86"/>
      <c r="P125" s="86"/>
      <c r="Q125"/>
    </row>
    <row r="126" spans="1:17" x14ac:dyDescent="0.2">
      <c r="A126">
        <v>36793</v>
      </c>
      <c r="B126" t="s">
        <v>818</v>
      </c>
      <c r="C126" t="s">
        <v>214</v>
      </c>
      <c r="D126" s="85">
        <v>0</v>
      </c>
      <c r="E126" s="165"/>
      <c r="G126" s="63" t="str">
        <f>IFERROR(VLOOKUP($A126,sectionidss,3,FALSE)," ")</f>
        <v>ASC2BT1</v>
      </c>
      <c r="H126" s="63" t="str">
        <f t="shared" si="2"/>
        <v>M_ASC</v>
      </c>
      <c r="J126" s="90">
        <f t="shared" si="3"/>
        <v>3203</v>
      </c>
      <c r="O126" s="86"/>
      <c r="P126" s="86"/>
      <c r="Q126"/>
    </row>
    <row r="127" spans="1:17" x14ac:dyDescent="0.2">
      <c r="A127">
        <v>36793</v>
      </c>
      <c r="B127" t="s">
        <v>818</v>
      </c>
      <c r="C127" t="s">
        <v>214</v>
      </c>
      <c r="D127" s="85">
        <v>0</v>
      </c>
      <c r="E127" s="165"/>
      <c r="G127" s="63" t="b">
        <f>IFERROR(VLOOKUP($A127,sectionidss,2,FALSE)," ")</f>
        <v>0</v>
      </c>
      <c r="H127" s="63" t="str">
        <f t="shared" si="2"/>
        <v xml:space="preserve"> </v>
      </c>
      <c r="J127" s="90" t="str">
        <f t="shared" si="3"/>
        <v xml:space="preserve"> </v>
      </c>
      <c r="O127" s="86"/>
      <c r="P127" s="86"/>
      <c r="Q127"/>
    </row>
    <row r="128" spans="1:17" x14ac:dyDescent="0.2">
      <c r="A128">
        <v>35427</v>
      </c>
      <c r="B128" t="s">
        <v>819</v>
      </c>
      <c r="C128" t="s">
        <v>214</v>
      </c>
      <c r="D128" s="85">
        <v>0</v>
      </c>
      <c r="E128" s="165"/>
      <c r="G128" s="63" t="str">
        <f>IFERROR(VLOOKUP($A128,sectionidss,7,FALSE)," ")</f>
        <v xml:space="preserve"> </v>
      </c>
      <c r="H128" s="63" t="str">
        <f t="shared" si="2"/>
        <v xml:space="preserve"> </v>
      </c>
      <c r="J128" s="90" t="str">
        <f t="shared" si="3"/>
        <v xml:space="preserve"> </v>
      </c>
      <c r="O128" s="86"/>
      <c r="P128" s="86"/>
      <c r="Q128"/>
    </row>
    <row r="129" spans="1:17" x14ac:dyDescent="0.2">
      <c r="A129">
        <v>35427</v>
      </c>
      <c r="B129" t="s">
        <v>819</v>
      </c>
      <c r="C129" t="s">
        <v>214</v>
      </c>
      <c r="D129" s="85">
        <v>0</v>
      </c>
      <c r="E129" s="165"/>
      <c r="G129" s="63" t="str">
        <f>IFERROR(VLOOKUP($A129,sectionidss,6,FALSE)," ")</f>
        <v xml:space="preserve"> </v>
      </c>
      <c r="H129" s="63" t="str">
        <f t="shared" si="2"/>
        <v xml:space="preserve"> </v>
      </c>
      <c r="J129" s="90" t="str">
        <f t="shared" si="3"/>
        <v xml:space="preserve"> </v>
      </c>
      <c r="O129" s="86"/>
      <c r="P129" s="86"/>
      <c r="Q129"/>
    </row>
    <row r="130" spans="1:17" x14ac:dyDescent="0.2">
      <c r="A130">
        <v>35427</v>
      </c>
      <c r="B130" t="s">
        <v>819</v>
      </c>
      <c r="C130" t="s">
        <v>214</v>
      </c>
      <c r="D130" s="85">
        <v>0</v>
      </c>
      <c r="E130" s="165"/>
      <c r="G130" s="63" t="str">
        <f>IFERROR(VLOOKUP($A130,sectionidss,5,FALSE)," ")</f>
        <v xml:space="preserve"> </v>
      </c>
      <c r="H130" s="63" t="str">
        <f t="shared" ref="H130:H193" si="4">IFERROR(VLOOKUP($G130,otherinfo,2,FALSE)," ")</f>
        <v xml:space="preserve"> </v>
      </c>
      <c r="J130" s="90" t="str">
        <f t="shared" ref="J130:J193" si="5">IFERROR(VLOOKUP($G130,otherinfo,3,FALSE)," ")</f>
        <v xml:space="preserve"> </v>
      </c>
      <c r="O130" s="86"/>
      <c r="P130" s="86"/>
      <c r="Q130"/>
    </row>
    <row r="131" spans="1:17" x14ac:dyDescent="0.2">
      <c r="A131">
        <v>35427</v>
      </c>
      <c r="B131" t="s">
        <v>819</v>
      </c>
      <c r="C131" t="s">
        <v>214</v>
      </c>
      <c r="D131" s="85">
        <v>0</v>
      </c>
      <c r="E131" s="165"/>
      <c r="G131" s="63" t="str">
        <f>IFERROR(VLOOKUP($A131,sectionidss,4,FALSE)," ")</f>
        <v xml:space="preserve"> </v>
      </c>
      <c r="H131" s="63" t="str">
        <f t="shared" si="4"/>
        <v xml:space="preserve"> </v>
      </c>
      <c r="J131" s="90" t="str">
        <f t="shared" si="5"/>
        <v xml:space="preserve"> </v>
      </c>
      <c r="O131" s="86"/>
      <c r="P131" s="86"/>
      <c r="Q131"/>
    </row>
    <row r="132" spans="1:17" x14ac:dyDescent="0.2">
      <c r="A132">
        <v>35427</v>
      </c>
      <c r="B132" t="s">
        <v>819</v>
      </c>
      <c r="C132" t="s">
        <v>214</v>
      </c>
      <c r="D132" s="85">
        <v>0</v>
      </c>
      <c r="E132" s="165"/>
      <c r="G132" s="63" t="str">
        <f>IFERROR(VLOOKUP($A132,sectionidss,3,FALSE)," ")</f>
        <v xml:space="preserve"> </v>
      </c>
      <c r="H132" s="63" t="str">
        <f t="shared" si="4"/>
        <v xml:space="preserve"> </v>
      </c>
      <c r="J132" s="90" t="str">
        <f t="shared" si="5"/>
        <v xml:space="preserve"> </v>
      </c>
      <c r="O132" s="86"/>
      <c r="P132" s="86"/>
      <c r="Q132"/>
    </row>
    <row r="133" spans="1:17" x14ac:dyDescent="0.2">
      <c r="A133">
        <v>35427</v>
      </c>
      <c r="B133" t="s">
        <v>819</v>
      </c>
      <c r="C133" t="s">
        <v>214</v>
      </c>
      <c r="D133" s="85">
        <v>0</v>
      </c>
      <c r="E133" s="165"/>
      <c r="G133" s="63" t="str">
        <f>IFERROR(VLOOKUP($A133,sectionidss,2,FALSE)," ")</f>
        <v xml:space="preserve"> </v>
      </c>
      <c r="H133" s="63" t="str">
        <f t="shared" si="4"/>
        <v xml:space="preserve"> </v>
      </c>
      <c r="J133" s="90" t="str">
        <f t="shared" si="5"/>
        <v xml:space="preserve"> </v>
      </c>
      <c r="O133" s="86"/>
      <c r="P133" s="86"/>
      <c r="Q133"/>
    </row>
    <row r="134" spans="1:17" x14ac:dyDescent="0.2">
      <c r="A134">
        <v>39368</v>
      </c>
      <c r="B134" t="s">
        <v>820</v>
      </c>
      <c r="C134" t="s">
        <v>214</v>
      </c>
      <c r="D134" s="85">
        <v>0</v>
      </c>
      <c r="E134" s="165"/>
      <c r="G134" s="63" t="str">
        <f>IFERROR(VLOOKUP($A134,sectionidss,7,FALSE)," ")</f>
        <v xml:space="preserve"> </v>
      </c>
      <c r="H134" s="63" t="str">
        <f t="shared" si="4"/>
        <v xml:space="preserve"> </v>
      </c>
      <c r="J134" s="90" t="str">
        <f t="shared" si="5"/>
        <v xml:space="preserve"> </v>
      </c>
      <c r="O134" s="86"/>
      <c r="P134" s="86"/>
      <c r="Q134"/>
    </row>
    <row r="135" spans="1:17" x14ac:dyDescent="0.2">
      <c r="A135">
        <v>39368</v>
      </c>
      <c r="B135" t="s">
        <v>820</v>
      </c>
      <c r="C135" t="s">
        <v>214</v>
      </c>
      <c r="D135" s="85">
        <v>0</v>
      </c>
      <c r="E135" s="165"/>
      <c r="G135" s="63" t="str">
        <f>IFERROR(VLOOKUP($A135,sectionidss,6,FALSE)," ")</f>
        <v xml:space="preserve"> </v>
      </c>
      <c r="H135" s="63" t="str">
        <f t="shared" si="4"/>
        <v xml:space="preserve"> </v>
      </c>
      <c r="J135" s="90" t="str">
        <f t="shared" si="5"/>
        <v xml:space="preserve"> </v>
      </c>
      <c r="O135" s="86"/>
      <c r="P135" s="86"/>
      <c r="Q135"/>
    </row>
    <row r="136" spans="1:17" x14ac:dyDescent="0.2">
      <c r="A136">
        <v>39368</v>
      </c>
      <c r="B136" t="s">
        <v>820</v>
      </c>
      <c r="C136" t="s">
        <v>214</v>
      </c>
      <c r="D136" s="85">
        <v>0</v>
      </c>
      <c r="E136" s="165"/>
      <c r="G136" s="63" t="str">
        <f>IFERROR(VLOOKUP($A136,sectionidss,5,FALSE)," ")</f>
        <v xml:space="preserve"> </v>
      </c>
      <c r="H136" s="63" t="str">
        <f t="shared" si="4"/>
        <v xml:space="preserve"> </v>
      </c>
      <c r="J136" s="90" t="str">
        <f t="shared" si="5"/>
        <v xml:space="preserve"> </v>
      </c>
      <c r="O136" s="86"/>
      <c r="P136" s="86"/>
      <c r="Q136"/>
    </row>
    <row r="137" spans="1:17" x14ac:dyDescent="0.2">
      <c r="A137">
        <v>39368</v>
      </c>
      <c r="B137" t="s">
        <v>820</v>
      </c>
      <c r="C137" t="s">
        <v>214</v>
      </c>
      <c r="D137" s="85">
        <v>0</v>
      </c>
      <c r="E137" s="165"/>
      <c r="G137" s="63" t="str">
        <f>IFERROR(VLOOKUP($A137,sectionidss,4,FALSE)," ")</f>
        <v xml:space="preserve"> </v>
      </c>
      <c r="H137" s="63" t="str">
        <f t="shared" si="4"/>
        <v xml:space="preserve"> </v>
      </c>
      <c r="J137" s="90" t="str">
        <f t="shared" si="5"/>
        <v xml:space="preserve"> </v>
      </c>
      <c r="O137" s="86"/>
      <c r="P137" s="86"/>
      <c r="Q137"/>
    </row>
    <row r="138" spans="1:17" x14ac:dyDescent="0.2">
      <c r="A138">
        <v>39368</v>
      </c>
      <c r="B138" t="s">
        <v>820</v>
      </c>
      <c r="C138" t="s">
        <v>214</v>
      </c>
      <c r="D138" s="85">
        <v>0</v>
      </c>
      <c r="E138" s="165"/>
      <c r="G138" s="63" t="str">
        <f>IFERROR(VLOOKUP($A138,sectionidss,3,FALSE)," ")</f>
        <v xml:space="preserve"> </v>
      </c>
      <c r="H138" s="63" t="str">
        <f t="shared" si="4"/>
        <v xml:space="preserve"> </v>
      </c>
      <c r="J138" s="90" t="str">
        <f t="shared" si="5"/>
        <v xml:space="preserve"> </v>
      </c>
      <c r="O138" s="86"/>
      <c r="P138" s="86"/>
      <c r="Q138"/>
    </row>
    <row r="139" spans="1:17" x14ac:dyDescent="0.2">
      <c r="A139">
        <v>39368</v>
      </c>
      <c r="B139" t="s">
        <v>820</v>
      </c>
      <c r="C139" t="s">
        <v>214</v>
      </c>
      <c r="D139" s="85">
        <v>0</v>
      </c>
      <c r="E139" s="165"/>
      <c r="G139" s="63" t="str">
        <f>IFERROR(VLOOKUP($A139,sectionidss,2,FALSE)," ")</f>
        <v xml:space="preserve"> </v>
      </c>
      <c r="H139" s="63" t="str">
        <f t="shared" si="4"/>
        <v xml:space="preserve"> </v>
      </c>
      <c r="J139" s="90" t="str">
        <f t="shared" si="5"/>
        <v xml:space="preserve"> </v>
      </c>
      <c r="O139" s="86"/>
      <c r="P139" s="86"/>
      <c r="Q139"/>
    </row>
    <row r="140" spans="1:17" x14ac:dyDescent="0.2">
      <c r="A140">
        <v>39160</v>
      </c>
      <c r="B140" t="s">
        <v>821</v>
      </c>
      <c r="C140" t="s">
        <v>214</v>
      </c>
      <c r="D140" s="85">
        <v>0</v>
      </c>
      <c r="E140" s="165"/>
      <c r="G140" s="63" t="str">
        <f>IFERROR(VLOOKUP($A140,sectionidss,7,FALSE)," ")</f>
        <v>MHRAV</v>
      </c>
      <c r="H140" s="63" t="str">
        <f t="shared" si="4"/>
        <v>M_HR</v>
      </c>
      <c r="J140" s="90">
        <f t="shared" si="5"/>
        <v>3200</v>
      </c>
      <c r="O140" s="86"/>
      <c r="P140" s="86"/>
      <c r="Q140"/>
    </row>
    <row r="141" spans="1:17" x14ac:dyDescent="0.2">
      <c r="A141">
        <v>39160</v>
      </c>
      <c r="B141" t="s">
        <v>821</v>
      </c>
      <c r="C141" t="s">
        <v>214</v>
      </c>
      <c r="D141" s="85">
        <v>0</v>
      </c>
      <c r="E141" s="165"/>
      <c r="G141" s="63" t="str">
        <f>IFERROR(VLOOKUP($A141,sectionidss,6,FALSE)," ")</f>
        <v>MSPC5</v>
      </c>
      <c r="H141" s="63" t="str">
        <f t="shared" si="4"/>
        <v>M_SPN</v>
      </c>
      <c r="J141" s="90">
        <f t="shared" si="5"/>
        <v>3200</v>
      </c>
      <c r="O141" s="86"/>
      <c r="P141" s="86"/>
      <c r="Q141"/>
    </row>
    <row r="142" spans="1:17" x14ac:dyDescent="0.2">
      <c r="A142">
        <v>39160</v>
      </c>
      <c r="B142" t="s">
        <v>821</v>
      </c>
      <c r="C142" t="s">
        <v>214</v>
      </c>
      <c r="D142" s="85">
        <v>0</v>
      </c>
      <c r="E142" s="165"/>
      <c r="G142" s="63" t="str">
        <f>IFERROR(VLOOKUP($A142,sectionidss,5,FALSE)," ")</f>
        <v>MSCIC4</v>
      </c>
      <c r="H142" s="63" t="str">
        <f t="shared" si="4"/>
        <v>M_SCI</v>
      </c>
      <c r="J142" s="90">
        <f t="shared" si="5"/>
        <v>3200</v>
      </c>
      <c r="O142" s="86"/>
      <c r="P142" s="86"/>
      <c r="Q142"/>
    </row>
    <row r="143" spans="1:17" x14ac:dyDescent="0.2">
      <c r="A143">
        <v>39160</v>
      </c>
      <c r="B143" t="s">
        <v>821</v>
      </c>
      <c r="C143" t="s">
        <v>214</v>
      </c>
      <c r="D143" s="85">
        <v>0</v>
      </c>
      <c r="E143" s="165"/>
      <c r="G143" s="63" t="str">
        <f>IFERROR(VLOOKUP($A143,sectionidss,4,FALSE)," ")</f>
        <v>MSSC3</v>
      </c>
      <c r="H143" s="63" t="str">
        <f t="shared" si="4"/>
        <v>M_SS_7_8</v>
      </c>
      <c r="J143" s="90">
        <f t="shared" si="5"/>
        <v>3200</v>
      </c>
      <c r="O143" s="86"/>
      <c r="P143" s="86"/>
      <c r="Q143"/>
    </row>
    <row r="144" spans="1:17" x14ac:dyDescent="0.2">
      <c r="A144">
        <v>39160</v>
      </c>
      <c r="B144" t="s">
        <v>821</v>
      </c>
      <c r="C144" t="s">
        <v>214</v>
      </c>
      <c r="D144" s="85">
        <v>0</v>
      </c>
      <c r="E144" s="165"/>
      <c r="G144" s="63" t="str">
        <f>IFERROR(VLOOKUP($A144,sectionidss,3,FALSE)," ")</f>
        <v>MM7C2</v>
      </c>
      <c r="H144" s="63" t="str">
        <f t="shared" si="4"/>
        <v>M_INT_MATH7</v>
      </c>
      <c r="J144" s="90">
        <f t="shared" si="5"/>
        <v>3200</v>
      </c>
      <c r="O144" s="86"/>
      <c r="P144" s="86"/>
      <c r="Q144"/>
    </row>
    <row r="145" spans="1:17" x14ac:dyDescent="0.2">
      <c r="A145">
        <v>39160</v>
      </c>
      <c r="B145" t="s">
        <v>821</v>
      </c>
      <c r="C145" t="s">
        <v>214</v>
      </c>
      <c r="D145" s="85">
        <v>0</v>
      </c>
      <c r="E145" s="165"/>
      <c r="G145" s="63" t="str">
        <f>IFERROR(VLOOKUP($A145,sectionidss,2,FALSE)," ")</f>
        <v>MLAC1</v>
      </c>
      <c r="H145" s="63" t="str">
        <f t="shared" si="4"/>
        <v>M_LA</v>
      </c>
      <c r="J145" s="90">
        <f t="shared" si="5"/>
        <v>3200</v>
      </c>
      <c r="O145" s="86"/>
      <c r="P145" s="86"/>
      <c r="Q145"/>
    </row>
    <row r="146" spans="1:17" x14ac:dyDescent="0.2">
      <c r="A146">
        <v>35382</v>
      </c>
      <c r="B146" t="s">
        <v>822</v>
      </c>
      <c r="C146" t="s">
        <v>214</v>
      </c>
      <c r="D146" s="85">
        <v>0</v>
      </c>
      <c r="E146" s="165"/>
      <c r="G146" s="63" t="str">
        <f>IFERROR(VLOOKUP($A146,sectionidss,7,FALSE)," ")</f>
        <v>MHRTH</v>
      </c>
      <c r="H146" s="63" t="str">
        <f t="shared" si="4"/>
        <v>M_HR</v>
      </c>
      <c r="J146" s="90">
        <f t="shared" si="5"/>
        <v>3200</v>
      </c>
      <c r="O146" s="86"/>
      <c r="P146" s="86"/>
      <c r="Q146"/>
    </row>
    <row r="147" spans="1:17" x14ac:dyDescent="0.2">
      <c r="A147">
        <v>35382</v>
      </c>
      <c r="B147" t="s">
        <v>822</v>
      </c>
      <c r="C147" t="s">
        <v>214</v>
      </c>
      <c r="D147" s="85">
        <v>0</v>
      </c>
      <c r="E147" s="165"/>
      <c r="G147" s="63" t="str">
        <f>IFERROR(VLOOKUP($A147,sectionidss,6,FALSE)," ")</f>
        <v>MM7C5</v>
      </c>
      <c r="H147" s="63" t="str">
        <f t="shared" si="4"/>
        <v>M_INT_MATH7</v>
      </c>
      <c r="J147" s="90">
        <f t="shared" si="5"/>
        <v>3200</v>
      </c>
    </row>
    <row r="148" spans="1:17" x14ac:dyDescent="0.2">
      <c r="A148">
        <v>35382</v>
      </c>
      <c r="B148" t="s">
        <v>822</v>
      </c>
      <c r="C148" t="s">
        <v>214</v>
      </c>
      <c r="D148" s="85">
        <v>0</v>
      </c>
      <c r="E148" s="165"/>
      <c r="G148" s="63" t="str">
        <f>IFERROR(VLOOKUP($A148,sectionidss,5,FALSE)," ")</f>
        <v>MSPC4</v>
      </c>
      <c r="H148" s="63" t="str">
        <f t="shared" si="4"/>
        <v>M_SPN</v>
      </c>
      <c r="J148" s="90">
        <f t="shared" si="5"/>
        <v>3200</v>
      </c>
    </row>
    <row r="149" spans="1:17" x14ac:dyDescent="0.2">
      <c r="A149">
        <v>35382</v>
      </c>
      <c r="B149" t="s">
        <v>822</v>
      </c>
      <c r="C149" t="s">
        <v>214</v>
      </c>
      <c r="D149" s="85">
        <v>0</v>
      </c>
      <c r="E149" s="165"/>
      <c r="G149" s="63" t="str">
        <f>IFERROR(VLOOKUP($A149,sectionidss,4,FALSE)," ")</f>
        <v>MSSC3</v>
      </c>
      <c r="H149" s="63" t="str">
        <f t="shared" si="4"/>
        <v>M_SS_7_8</v>
      </c>
      <c r="J149" s="90">
        <f t="shared" si="5"/>
        <v>3200</v>
      </c>
    </row>
    <row r="150" spans="1:17" x14ac:dyDescent="0.2">
      <c r="A150">
        <v>35382</v>
      </c>
      <c r="B150" t="s">
        <v>822</v>
      </c>
      <c r="C150" t="s">
        <v>214</v>
      </c>
      <c r="D150" s="85">
        <v>0</v>
      </c>
      <c r="E150" s="165"/>
      <c r="G150" s="63" t="str">
        <f>IFERROR(VLOOKUP($A150,sectionidss,3,FALSE)," ")</f>
        <v>MLAC2</v>
      </c>
      <c r="H150" s="63" t="str">
        <f t="shared" si="4"/>
        <v>M_LA</v>
      </c>
      <c r="J150" s="90">
        <f t="shared" si="5"/>
        <v>3200</v>
      </c>
    </row>
    <row r="151" spans="1:17" x14ac:dyDescent="0.2">
      <c r="A151">
        <v>35382</v>
      </c>
      <c r="B151" t="s">
        <v>822</v>
      </c>
      <c r="C151" t="s">
        <v>214</v>
      </c>
      <c r="D151" s="85">
        <v>0</v>
      </c>
      <c r="E151" s="165"/>
      <c r="G151" s="63" t="str">
        <f>IFERROR(VLOOKUP($A151,sectionidss,2,FALSE)," ")</f>
        <v>MSCIC1</v>
      </c>
      <c r="H151" s="63" t="str">
        <f t="shared" si="4"/>
        <v>M_SCI</v>
      </c>
      <c r="J151" s="90">
        <f t="shared" si="5"/>
        <v>3200</v>
      </c>
    </row>
    <row r="152" spans="1:17" x14ac:dyDescent="0.2">
      <c r="A152">
        <v>35093</v>
      </c>
      <c r="B152" t="s">
        <v>823</v>
      </c>
      <c r="C152" t="s">
        <v>214</v>
      </c>
      <c r="D152" s="85">
        <v>0</v>
      </c>
      <c r="E152" s="165"/>
      <c r="G152" s="63" t="str">
        <f>IFERROR(VLOOKUP($A152,sectionidss,7,FALSE)," ")</f>
        <v>MHRTH</v>
      </c>
      <c r="H152" s="63" t="str">
        <f t="shared" si="4"/>
        <v>M_HR</v>
      </c>
      <c r="J152" s="90">
        <f t="shared" si="5"/>
        <v>3200</v>
      </c>
    </row>
    <row r="153" spans="1:17" x14ac:dyDescent="0.2">
      <c r="A153">
        <v>35093</v>
      </c>
      <c r="B153" t="s">
        <v>823</v>
      </c>
      <c r="C153" t="s">
        <v>214</v>
      </c>
      <c r="D153" s="85">
        <v>0</v>
      </c>
      <c r="E153" s="165"/>
      <c r="G153" s="63" t="str">
        <f>IFERROR(VLOOKUP($A153,sectionidss,6,FALSE)," ")</f>
        <v>MSCIC5</v>
      </c>
      <c r="H153" s="63" t="str">
        <f t="shared" si="4"/>
        <v>M_SCI</v>
      </c>
      <c r="J153" s="90">
        <f t="shared" si="5"/>
        <v>3200</v>
      </c>
      <c r="O153" s="86"/>
      <c r="P153" s="86"/>
      <c r="Q153"/>
    </row>
    <row r="154" spans="1:17" x14ac:dyDescent="0.2">
      <c r="A154">
        <v>35093</v>
      </c>
      <c r="B154" t="s">
        <v>823</v>
      </c>
      <c r="C154" t="s">
        <v>214</v>
      </c>
      <c r="D154" s="85">
        <v>0</v>
      </c>
      <c r="E154" s="165"/>
      <c r="G154" s="63" t="str">
        <f>IFERROR(VLOOKUP($A154,sectionidss,5,FALSE)," ")</f>
        <v>MLAC4</v>
      </c>
      <c r="H154" s="63" t="str">
        <f t="shared" si="4"/>
        <v>M_LA</v>
      </c>
      <c r="J154" s="90">
        <f t="shared" si="5"/>
        <v>3200</v>
      </c>
      <c r="O154" s="86"/>
      <c r="P154" s="86"/>
      <c r="Q154"/>
    </row>
    <row r="155" spans="1:17" x14ac:dyDescent="0.2">
      <c r="A155">
        <v>35093</v>
      </c>
      <c r="B155" t="s">
        <v>823</v>
      </c>
      <c r="C155" t="s">
        <v>214</v>
      </c>
      <c r="D155" s="85">
        <v>0</v>
      </c>
      <c r="E155" s="165"/>
      <c r="G155" s="63" t="str">
        <f>IFERROR(VLOOKUP($A155,sectionidss,4,FALSE)," ")</f>
        <v>MM8C3</v>
      </c>
      <c r="H155" s="63" t="str">
        <f t="shared" si="4"/>
        <v>M_INT_MATH8</v>
      </c>
      <c r="J155" s="90">
        <f t="shared" si="5"/>
        <v>3200</v>
      </c>
      <c r="O155" s="86"/>
      <c r="P155" s="86"/>
      <c r="Q155"/>
    </row>
    <row r="156" spans="1:17" x14ac:dyDescent="0.2">
      <c r="A156">
        <v>35093</v>
      </c>
      <c r="B156" t="s">
        <v>823</v>
      </c>
      <c r="C156" t="s">
        <v>214</v>
      </c>
      <c r="D156" s="85">
        <v>0</v>
      </c>
      <c r="E156" s="165"/>
      <c r="G156" s="63" t="str">
        <f>IFERROR(VLOOKUP($A156,sectionidss,3,FALSE)," ")</f>
        <v>MSSC2</v>
      </c>
      <c r="H156" s="63" t="str">
        <f t="shared" si="4"/>
        <v>M_SS_7_8</v>
      </c>
      <c r="J156" s="90">
        <f t="shared" si="5"/>
        <v>3200</v>
      </c>
      <c r="O156" s="86"/>
      <c r="P156" s="86"/>
      <c r="Q156"/>
    </row>
    <row r="157" spans="1:17" x14ac:dyDescent="0.2">
      <c r="A157">
        <v>35093</v>
      </c>
      <c r="B157" t="s">
        <v>823</v>
      </c>
      <c r="C157" t="s">
        <v>214</v>
      </c>
      <c r="D157" s="85">
        <v>0</v>
      </c>
      <c r="E157" s="165"/>
      <c r="G157" s="63" t="b">
        <f>IFERROR(VLOOKUP($A157,sectionidss,2,FALSE)," ")</f>
        <v>0</v>
      </c>
      <c r="H157" s="63" t="str">
        <f t="shared" si="4"/>
        <v xml:space="preserve"> </v>
      </c>
      <c r="J157" s="90" t="str">
        <f t="shared" si="5"/>
        <v xml:space="preserve"> </v>
      </c>
      <c r="O157" s="86"/>
      <c r="P157" s="86"/>
      <c r="Q157"/>
    </row>
    <row r="158" spans="1:17" x14ac:dyDescent="0.2">
      <c r="A158">
        <v>39161</v>
      </c>
      <c r="B158" t="s">
        <v>824</v>
      </c>
      <c r="C158" t="s">
        <v>214</v>
      </c>
      <c r="D158" s="85">
        <v>0</v>
      </c>
      <c r="E158" s="165"/>
      <c r="G158" s="63" t="str">
        <f>IFERROR(VLOOKUP($A158,sectionidss,7,FALSE)," ")</f>
        <v>MHRKP</v>
      </c>
      <c r="H158" s="63" t="str">
        <f t="shared" si="4"/>
        <v>M_HR</v>
      </c>
      <c r="J158" s="90">
        <f t="shared" si="5"/>
        <v>3200</v>
      </c>
      <c r="O158" s="86"/>
      <c r="P158" s="86"/>
      <c r="Q158"/>
    </row>
    <row r="159" spans="1:17" x14ac:dyDescent="0.2">
      <c r="A159">
        <v>39161</v>
      </c>
      <c r="B159" t="s">
        <v>824</v>
      </c>
      <c r="C159" t="s">
        <v>214</v>
      </c>
      <c r="D159" s="85">
        <v>0</v>
      </c>
      <c r="E159" s="165"/>
      <c r="G159" s="63" t="str">
        <f>IFERROR(VLOOKUP($A159,sectionidss,6,FALSE)," ")</f>
        <v>MSPC5</v>
      </c>
      <c r="H159" s="63" t="str">
        <f t="shared" si="4"/>
        <v>M_SPN</v>
      </c>
      <c r="J159" s="90">
        <f t="shared" si="5"/>
        <v>3200</v>
      </c>
      <c r="O159" s="86"/>
      <c r="P159" s="86"/>
      <c r="Q159"/>
    </row>
    <row r="160" spans="1:17" x14ac:dyDescent="0.2">
      <c r="A160">
        <v>39161</v>
      </c>
      <c r="B160" t="s">
        <v>824</v>
      </c>
      <c r="C160" t="s">
        <v>214</v>
      </c>
      <c r="D160" s="85">
        <v>0</v>
      </c>
      <c r="E160" s="165"/>
      <c r="G160" s="63" t="str">
        <f>IFERROR(VLOOKUP($A160,sectionidss,5,FALSE)," ")</f>
        <v>MLAC4</v>
      </c>
      <c r="H160" s="63" t="str">
        <f t="shared" si="4"/>
        <v>M_LA</v>
      </c>
      <c r="J160" s="90">
        <f t="shared" si="5"/>
        <v>3200</v>
      </c>
      <c r="O160" s="86"/>
      <c r="P160" s="86"/>
      <c r="Q160"/>
    </row>
    <row r="161" spans="1:17" x14ac:dyDescent="0.2">
      <c r="A161">
        <v>39161</v>
      </c>
      <c r="B161" t="s">
        <v>824</v>
      </c>
      <c r="C161" t="s">
        <v>214</v>
      </c>
      <c r="D161" s="85">
        <v>0</v>
      </c>
      <c r="E161" s="165"/>
      <c r="G161" s="63" t="str">
        <f>IFERROR(VLOOKUP($A161,sectionidss,4,FALSE)," ")</f>
        <v>MSCIC3</v>
      </c>
      <c r="H161" s="63" t="str">
        <f t="shared" si="4"/>
        <v>M_SCI</v>
      </c>
      <c r="J161" s="90">
        <f t="shared" si="5"/>
        <v>3200</v>
      </c>
      <c r="O161" s="86"/>
      <c r="P161" s="86"/>
      <c r="Q161"/>
    </row>
    <row r="162" spans="1:17" x14ac:dyDescent="0.2">
      <c r="A162">
        <v>39161</v>
      </c>
      <c r="B162" t="s">
        <v>824</v>
      </c>
      <c r="C162" t="s">
        <v>214</v>
      </c>
      <c r="D162" s="85">
        <v>0</v>
      </c>
      <c r="E162" s="165"/>
      <c r="G162" s="63" t="str">
        <f>IFERROR(VLOOKUP($A162,sectionidss,3,FALSE)," ")</f>
        <v>MSSC2</v>
      </c>
      <c r="H162" s="63" t="str">
        <f t="shared" si="4"/>
        <v>M_SS_7_8</v>
      </c>
      <c r="J162" s="90">
        <f t="shared" si="5"/>
        <v>3200</v>
      </c>
      <c r="O162" s="86"/>
      <c r="P162" s="86"/>
      <c r="Q162"/>
    </row>
    <row r="163" spans="1:17" x14ac:dyDescent="0.2">
      <c r="A163">
        <v>39161</v>
      </c>
      <c r="B163" t="s">
        <v>824</v>
      </c>
      <c r="C163" t="s">
        <v>214</v>
      </c>
      <c r="D163" s="85">
        <v>0</v>
      </c>
      <c r="E163" s="165"/>
      <c r="G163" s="63" t="str">
        <f>IFERROR(VLOOKUP($A163,sectionidss,2,FALSE)," ")</f>
        <v>MM7C1</v>
      </c>
      <c r="H163" s="63" t="str">
        <f t="shared" si="4"/>
        <v>M_INT_MATH7</v>
      </c>
      <c r="J163" s="90">
        <f t="shared" si="5"/>
        <v>3200</v>
      </c>
      <c r="O163" s="86"/>
      <c r="P163" s="86"/>
      <c r="Q163"/>
    </row>
    <row r="164" spans="1:17" x14ac:dyDescent="0.2">
      <c r="A164">
        <v>38156</v>
      </c>
      <c r="B164" t="s">
        <v>825</v>
      </c>
      <c r="C164" t="s">
        <v>214</v>
      </c>
      <c r="D164" s="85">
        <v>0</v>
      </c>
      <c r="E164" s="165"/>
      <c r="G164" s="63" t="str">
        <f>IFERROR(VLOOKUP($A164,sectionidss,7,FALSE)," ")</f>
        <v>MHRKP</v>
      </c>
      <c r="H164" s="63" t="str">
        <f t="shared" si="4"/>
        <v>M_HR</v>
      </c>
      <c r="J164" s="90">
        <f t="shared" si="5"/>
        <v>3200</v>
      </c>
      <c r="O164" s="86"/>
      <c r="P164" s="86"/>
      <c r="Q164"/>
    </row>
    <row r="165" spans="1:17" x14ac:dyDescent="0.2">
      <c r="A165">
        <v>38156</v>
      </c>
      <c r="B165" t="s">
        <v>825</v>
      </c>
      <c r="C165" t="s">
        <v>214</v>
      </c>
      <c r="D165" s="85">
        <v>0</v>
      </c>
      <c r="E165" s="165"/>
      <c r="G165" s="63" t="b">
        <f>IFERROR(VLOOKUP($A165,sectionidss,6,FALSE)," ")</f>
        <v>0</v>
      </c>
      <c r="H165" s="63" t="str">
        <f t="shared" si="4"/>
        <v xml:space="preserve"> </v>
      </c>
      <c r="J165" s="90" t="str">
        <f t="shared" si="5"/>
        <v xml:space="preserve"> </v>
      </c>
      <c r="O165" s="86"/>
      <c r="P165" s="86"/>
      <c r="Q165"/>
    </row>
    <row r="166" spans="1:17" x14ac:dyDescent="0.2">
      <c r="A166">
        <v>38156</v>
      </c>
      <c r="B166" t="s">
        <v>825</v>
      </c>
      <c r="C166" t="s">
        <v>214</v>
      </c>
      <c r="D166" s="85">
        <v>0</v>
      </c>
      <c r="E166" s="165"/>
      <c r="G166" s="63" t="str">
        <f>IFERROR(VLOOKUP($A166,sectionidss,5,FALSE)," ")</f>
        <v>MSSC4</v>
      </c>
      <c r="H166" s="63" t="str">
        <f t="shared" si="4"/>
        <v>M_SS_7_8</v>
      </c>
      <c r="J166" s="90">
        <f t="shared" si="5"/>
        <v>3200</v>
      </c>
      <c r="O166" s="86"/>
      <c r="P166" s="86"/>
      <c r="Q166"/>
    </row>
    <row r="167" spans="1:17" x14ac:dyDescent="0.2">
      <c r="A167">
        <v>38156</v>
      </c>
      <c r="B167" t="s">
        <v>825</v>
      </c>
      <c r="C167" t="s">
        <v>214</v>
      </c>
      <c r="D167" s="85">
        <v>0</v>
      </c>
      <c r="E167" s="165"/>
      <c r="G167" s="63" t="str">
        <f>IFERROR(VLOOKUP($A167,sectionidss,4,FALSE)," ")</f>
        <v>MLAC3</v>
      </c>
      <c r="H167" s="63" t="str">
        <f t="shared" si="4"/>
        <v>M_LA</v>
      </c>
      <c r="J167" s="90">
        <f t="shared" si="5"/>
        <v>3200</v>
      </c>
      <c r="O167" s="86"/>
      <c r="P167" s="86"/>
      <c r="Q167"/>
    </row>
    <row r="168" spans="1:17" x14ac:dyDescent="0.2">
      <c r="A168">
        <v>38156</v>
      </c>
      <c r="B168" t="s">
        <v>825</v>
      </c>
      <c r="C168" t="s">
        <v>214</v>
      </c>
      <c r="D168" s="85">
        <v>0</v>
      </c>
      <c r="E168" s="165"/>
      <c r="G168" s="63" t="str">
        <f>IFERROR(VLOOKUP($A168,sectionidss,3,FALSE)," ")</f>
        <v>MSCIC2</v>
      </c>
      <c r="H168" s="63" t="str">
        <f t="shared" si="4"/>
        <v>M_SCI</v>
      </c>
      <c r="J168" s="90">
        <f t="shared" si="5"/>
        <v>3200</v>
      </c>
      <c r="O168" s="86"/>
      <c r="P168" s="86"/>
      <c r="Q168"/>
    </row>
    <row r="169" spans="1:17" x14ac:dyDescent="0.2">
      <c r="A169">
        <v>38156</v>
      </c>
      <c r="B169" t="s">
        <v>825</v>
      </c>
      <c r="C169" t="s">
        <v>214</v>
      </c>
      <c r="D169" s="85">
        <v>0</v>
      </c>
      <c r="E169" s="165"/>
      <c r="G169" s="63" t="str">
        <f>IFERROR(VLOOKUP($A169,sectionidss,2,FALSE)," ")</f>
        <v>MM7C1</v>
      </c>
      <c r="H169" s="63" t="str">
        <f t="shared" si="4"/>
        <v>M_INT_MATH7</v>
      </c>
      <c r="J169" s="90">
        <f t="shared" si="5"/>
        <v>3200</v>
      </c>
      <c r="O169" s="86"/>
      <c r="P169" s="86"/>
      <c r="Q169"/>
    </row>
    <row r="170" spans="1:17" x14ac:dyDescent="0.2">
      <c r="A170">
        <v>35276</v>
      </c>
      <c r="B170" t="s">
        <v>826</v>
      </c>
      <c r="C170" t="s">
        <v>214</v>
      </c>
      <c r="D170" s="85">
        <v>0</v>
      </c>
      <c r="E170" s="165"/>
      <c r="G170" s="63" t="str">
        <f>IFERROR(VLOOKUP($A170,sectionidss,7,FALSE)," ")</f>
        <v>MHRJG</v>
      </c>
      <c r="H170" s="63" t="str">
        <f t="shared" si="4"/>
        <v>M_HR</v>
      </c>
      <c r="J170" s="90">
        <f t="shared" si="5"/>
        <v>3200</v>
      </c>
      <c r="O170" s="86"/>
      <c r="P170" s="86"/>
      <c r="Q170"/>
    </row>
    <row r="171" spans="1:17" x14ac:dyDescent="0.2">
      <c r="A171">
        <v>35276</v>
      </c>
      <c r="B171" t="s">
        <v>826</v>
      </c>
      <c r="C171" t="s">
        <v>214</v>
      </c>
      <c r="D171" s="85">
        <v>0</v>
      </c>
      <c r="E171" s="165"/>
      <c r="G171" s="63" t="str">
        <f>IFERROR(VLOOKUP($A171,sectionidss,6,FALSE)," ")</f>
        <v>MSCIC5</v>
      </c>
      <c r="H171" s="63" t="str">
        <f t="shared" si="4"/>
        <v>M_SCI</v>
      </c>
      <c r="J171" s="90">
        <f t="shared" si="5"/>
        <v>3200</v>
      </c>
      <c r="O171" s="86"/>
      <c r="P171" s="86"/>
      <c r="Q171"/>
    </row>
    <row r="172" spans="1:17" x14ac:dyDescent="0.2">
      <c r="A172">
        <v>35276</v>
      </c>
      <c r="B172" t="s">
        <v>826</v>
      </c>
      <c r="C172" t="s">
        <v>214</v>
      </c>
      <c r="D172" s="85">
        <v>0</v>
      </c>
      <c r="E172" s="165"/>
      <c r="G172" s="63" t="str">
        <f>IFERROR(VLOOKUP($A172,sectionidss,5,FALSE)," ")</f>
        <v>MM8C4</v>
      </c>
      <c r="H172" s="63" t="str">
        <f t="shared" si="4"/>
        <v>M_INT_MATH8</v>
      </c>
      <c r="J172" s="90">
        <f t="shared" si="5"/>
        <v>3200</v>
      </c>
      <c r="O172" s="86"/>
      <c r="P172" s="86"/>
      <c r="Q172"/>
    </row>
    <row r="173" spans="1:17" x14ac:dyDescent="0.2">
      <c r="A173">
        <v>35276</v>
      </c>
      <c r="B173" t="s">
        <v>826</v>
      </c>
      <c r="C173" t="s">
        <v>214</v>
      </c>
      <c r="D173" s="85">
        <v>0</v>
      </c>
      <c r="E173" s="165"/>
      <c r="G173" s="63" t="str">
        <f>IFERROR(VLOOKUP($A173,sectionidss,4,FALSE)," ")</f>
        <v>MSSC3</v>
      </c>
      <c r="H173" s="63" t="str">
        <f t="shared" si="4"/>
        <v>M_SS_7_8</v>
      </c>
      <c r="J173" s="90">
        <f t="shared" si="5"/>
        <v>3200</v>
      </c>
      <c r="O173" s="86"/>
      <c r="P173" s="86"/>
      <c r="Q173"/>
    </row>
    <row r="174" spans="1:17" x14ac:dyDescent="0.2">
      <c r="A174">
        <v>35276</v>
      </c>
      <c r="B174" t="s">
        <v>826</v>
      </c>
      <c r="C174" t="s">
        <v>214</v>
      </c>
      <c r="D174" s="85">
        <v>0</v>
      </c>
      <c r="E174" s="165"/>
      <c r="G174" s="63" t="str">
        <f>IFERROR(VLOOKUP($A174,sectionidss,3,FALSE)," ")</f>
        <v>MLAC2</v>
      </c>
      <c r="H174" s="63" t="str">
        <f t="shared" si="4"/>
        <v>M_LA</v>
      </c>
      <c r="J174" s="90">
        <f t="shared" si="5"/>
        <v>3200</v>
      </c>
      <c r="O174" s="86"/>
      <c r="P174" s="86"/>
      <c r="Q174"/>
    </row>
    <row r="175" spans="1:17" x14ac:dyDescent="0.2">
      <c r="A175">
        <v>35276</v>
      </c>
      <c r="B175" t="s">
        <v>826</v>
      </c>
      <c r="C175" t="s">
        <v>214</v>
      </c>
      <c r="D175" s="85">
        <v>0</v>
      </c>
      <c r="E175" s="165"/>
      <c r="G175" s="63" t="b">
        <f>IFERROR(VLOOKUP($A175,sectionidss,2,FALSE)," ")</f>
        <v>0</v>
      </c>
      <c r="H175" s="63" t="str">
        <f t="shared" si="4"/>
        <v xml:space="preserve"> </v>
      </c>
      <c r="J175" s="90" t="str">
        <f t="shared" si="5"/>
        <v xml:space="preserve"> </v>
      </c>
      <c r="O175" s="86"/>
      <c r="P175" s="86"/>
      <c r="Q175"/>
    </row>
    <row r="176" spans="1:17" x14ac:dyDescent="0.2">
      <c r="A176">
        <v>35383</v>
      </c>
      <c r="B176" t="s">
        <v>827</v>
      </c>
      <c r="C176" t="s">
        <v>214</v>
      </c>
      <c r="D176" s="85">
        <v>0</v>
      </c>
      <c r="E176" s="165"/>
      <c r="G176" s="63" t="str">
        <f>IFERROR(VLOOKUP($A176,sectionidss,7,FALSE)," ")</f>
        <v>MHRTH</v>
      </c>
      <c r="H176" s="63" t="str">
        <f t="shared" si="4"/>
        <v>M_HR</v>
      </c>
      <c r="J176" s="90">
        <f t="shared" si="5"/>
        <v>3200</v>
      </c>
      <c r="O176" s="86"/>
      <c r="P176" s="86"/>
      <c r="Q176"/>
    </row>
    <row r="177" spans="1:17" x14ac:dyDescent="0.2">
      <c r="A177">
        <v>35383</v>
      </c>
      <c r="B177" t="s">
        <v>827</v>
      </c>
      <c r="C177" t="s">
        <v>214</v>
      </c>
      <c r="D177" s="85">
        <v>0</v>
      </c>
      <c r="E177" s="165"/>
      <c r="G177" s="63" t="str">
        <f>IFERROR(VLOOKUP($A177,sectionidss,6,FALSE)," ")</f>
        <v>MSCIC5</v>
      </c>
      <c r="H177" s="63" t="str">
        <f t="shared" si="4"/>
        <v>M_SCI</v>
      </c>
      <c r="J177" s="90">
        <f t="shared" si="5"/>
        <v>3200</v>
      </c>
      <c r="O177" s="86"/>
      <c r="P177" s="86"/>
      <c r="Q177"/>
    </row>
    <row r="178" spans="1:17" x14ac:dyDescent="0.2">
      <c r="A178">
        <v>35383</v>
      </c>
      <c r="B178" t="s">
        <v>827</v>
      </c>
      <c r="C178" t="s">
        <v>214</v>
      </c>
      <c r="D178" s="85">
        <v>0</v>
      </c>
      <c r="E178" s="165"/>
      <c r="G178" s="63" t="str">
        <f>IFERROR(VLOOKUP($A178,sectionidss,5,FALSE)," ")</f>
        <v>MSSC4</v>
      </c>
      <c r="H178" s="63" t="str">
        <f t="shared" si="4"/>
        <v>M_SS_7_8</v>
      </c>
      <c r="J178" s="90">
        <f t="shared" si="5"/>
        <v>3200</v>
      </c>
      <c r="O178" s="86"/>
      <c r="P178" s="86"/>
      <c r="Q178"/>
    </row>
    <row r="179" spans="1:17" x14ac:dyDescent="0.2">
      <c r="A179">
        <v>35383</v>
      </c>
      <c r="B179" t="s">
        <v>827</v>
      </c>
      <c r="C179" t="s">
        <v>214</v>
      </c>
      <c r="D179" s="85">
        <v>0</v>
      </c>
      <c r="E179" s="165"/>
      <c r="G179" s="63" t="str">
        <f>IFERROR(VLOOKUP($A179,sectionidss,4,FALSE)," ")</f>
        <v>MSPC3</v>
      </c>
      <c r="H179" s="63" t="str">
        <f t="shared" si="4"/>
        <v>M_SPN</v>
      </c>
      <c r="J179" s="90">
        <f t="shared" si="5"/>
        <v>3200</v>
      </c>
      <c r="O179" s="86"/>
      <c r="P179" s="86"/>
      <c r="Q179"/>
    </row>
    <row r="180" spans="1:17" x14ac:dyDescent="0.2">
      <c r="A180">
        <v>35383</v>
      </c>
      <c r="B180" t="s">
        <v>827</v>
      </c>
      <c r="C180" t="s">
        <v>214</v>
      </c>
      <c r="D180" s="85">
        <v>0</v>
      </c>
      <c r="E180" s="165"/>
      <c r="G180" s="63" t="str">
        <f>IFERROR(VLOOKUP($A180,sectionidss,3,FALSE)," ")</f>
        <v>MM7C2</v>
      </c>
      <c r="H180" s="63" t="str">
        <f t="shared" si="4"/>
        <v>M_INT_MATH7</v>
      </c>
      <c r="J180" s="90">
        <f t="shared" si="5"/>
        <v>3200</v>
      </c>
      <c r="O180" s="86"/>
      <c r="P180" s="86"/>
      <c r="Q180"/>
    </row>
    <row r="181" spans="1:17" x14ac:dyDescent="0.2">
      <c r="A181">
        <v>35383</v>
      </c>
      <c r="B181" t="s">
        <v>827</v>
      </c>
      <c r="C181" t="s">
        <v>214</v>
      </c>
      <c r="D181" s="85">
        <v>0</v>
      </c>
      <c r="E181" s="165"/>
      <c r="G181" s="63" t="str">
        <f>IFERROR(VLOOKUP($A181,sectionidss,2,FALSE)," ")</f>
        <v>MLAC1</v>
      </c>
      <c r="H181" s="63" t="str">
        <f t="shared" si="4"/>
        <v>M_LA</v>
      </c>
      <c r="J181" s="90">
        <f t="shared" si="5"/>
        <v>3200</v>
      </c>
      <c r="O181" s="86"/>
      <c r="P181" s="86"/>
      <c r="Q181"/>
    </row>
    <row r="182" spans="1:17" x14ac:dyDescent="0.2">
      <c r="A182">
        <v>39730</v>
      </c>
      <c r="B182" t="s">
        <v>828</v>
      </c>
      <c r="C182" t="s">
        <v>214</v>
      </c>
      <c r="D182" s="85">
        <v>0</v>
      </c>
      <c r="E182" s="165"/>
      <c r="G182" s="63" t="str">
        <f>IFERROR(VLOOKUP($A182,sectionidss,7,FALSE)," ")</f>
        <v>MHRJG</v>
      </c>
      <c r="H182" s="63" t="str">
        <f t="shared" si="4"/>
        <v>M_HR</v>
      </c>
      <c r="J182" s="90">
        <f t="shared" si="5"/>
        <v>3200</v>
      </c>
      <c r="O182" s="86"/>
      <c r="P182" s="86"/>
      <c r="Q182"/>
    </row>
    <row r="183" spans="1:17" x14ac:dyDescent="0.2">
      <c r="A183">
        <v>39730</v>
      </c>
      <c r="B183" t="s">
        <v>828</v>
      </c>
      <c r="C183" t="s">
        <v>214</v>
      </c>
      <c r="D183" s="85">
        <v>0</v>
      </c>
      <c r="E183" s="165"/>
      <c r="G183" s="63" t="str">
        <f>IFERROR(VLOOKUP($A183,sectionidss,6,FALSE)," ")</f>
        <v>MSCIC5</v>
      </c>
      <c r="H183" s="63" t="str">
        <f t="shared" si="4"/>
        <v>M_SCI</v>
      </c>
      <c r="J183" s="90">
        <f t="shared" si="5"/>
        <v>3200</v>
      </c>
      <c r="O183" s="86"/>
      <c r="P183" s="86"/>
      <c r="Q183"/>
    </row>
    <row r="184" spans="1:17" x14ac:dyDescent="0.2">
      <c r="A184">
        <v>39730</v>
      </c>
      <c r="B184" t="s">
        <v>828</v>
      </c>
      <c r="C184" t="s">
        <v>214</v>
      </c>
      <c r="D184" s="85">
        <v>0</v>
      </c>
      <c r="E184" s="165"/>
      <c r="G184" s="63" t="str">
        <f>IFERROR(VLOOKUP($A184,sectionidss,5,FALSE)," ")</f>
        <v>MM8C4</v>
      </c>
      <c r="H184" s="63" t="str">
        <f t="shared" si="4"/>
        <v>M_INT_MATH8</v>
      </c>
      <c r="J184" s="90">
        <f t="shared" si="5"/>
        <v>3200</v>
      </c>
      <c r="O184" s="86"/>
      <c r="P184" s="86"/>
      <c r="Q184"/>
    </row>
    <row r="185" spans="1:17" x14ac:dyDescent="0.2">
      <c r="A185">
        <v>39730</v>
      </c>
      <c r="B185" t="s">
        <v>828</v>
      </c>
      <c r="C185" t="s">
        <v>214</v>
      </c>
      <c r="D185" s="85">
        <v>0</v>
      </c>
      <c r="E185" s="165"/>
      <c r="G185" s="63" t="str">
        <f>IFERROR(VLOOKUP($A185,sectionidss,4,FALSE)," ")</f>
        <v>MSPC3</v>
      </c>
      <c r="H185" s="63" t="str">
        <f t="shared" si="4"/>
        <v>M_SPN</v>
      </c>
      <c r="J185" s="90">
        <f t="shared" si="5"/>
        <v>3200</v>
      </c>
      <c r="O185" s="86"/>
      <c r="P185" s="86"/>
      <c r="Q185"/>
    </row>
    <row r="186" spans="1:17" x14ac:dyDescent="0.2">
      <c r="A186">
        <v>39730</v>
      </c>
      <c r="B186" t="s">
        <v>828</v>
      </c>
      <c r="C186" t="s">
        <v>214</v>
      </c>
      <c r="D186" s="85">
        <v>0</v>
      </c>
      <c r="E186" s="165"/>
      <c r="G186" s="63" t="str">
        <f>IFERROR(VLOOKUP($A186,sectionidss,3,FALSE)," ")</f>
        <v>MSSC2</v>
      </c>
      <c r="H186" s="63" t="str">
        <f t="shared" si="4"/>
        <v>M_SS_7_8</v>
      </c>
      <c r="J186" s="90">
        <f t="shared" si="5"/>
        <v>3200</v>
      </c>
      <c r="O186" s="86"/>
      <c r="P186" s="86"/>
      <c r="Q186"/>
    </row>
    <row r="187" spans="1:17" x14ac:dyDescent="0.2">
      <c r="A187">
        <v>39730</v>
      </c>
      <c r="B187" t="s">
        <v>828</v>
      </c>
      <c r="C187" t="s">
        <v>214</v>
      </c>
      <c r="D187" s="85">
        <v>0</v>
      </c>
      <c r="E187" s="165"/>
      <c r="G187" s="63" t="str">
        <f>IFERROR(VLOOKUP($A187,sectionidss,2,FALSE)," ")</f>
        <v>MLAC1</v>
      </c>
      <c r="H187" s="63" t="str">
        <f t="shared" si="4"/>
        <v>M_LA</v>
      </c>
      <c r="J187" s="90">
        <f t="shared" si="5"/>
        <v>3200</v>
      </c>
      <c r="O187" s="86"/>
      <c r="P187" s="86"/>
      <c r="Q187"/>
    </row>
    <row r="188" spans="1:17" x14ac:dyDescent="0.2">
      <c r="A188">
        <v>35697</v>
      </c>
      <c r="B188" t="s">
        <v>829</v>
      </c>
      <c r="C188" t="s">
        <v>214</v>
      </c>
      <c r="D188" s="85">
        <v>0</v>
      </c>
      <c r="E188" s="165"/>
      <c r="G188" s="63" t="str">
        <f>IFERROR(VLOOKUP($A188,sectionidss,7,FALSE)," ")</f>
        <v>MHRKP</v>
      </c>
      <c r="H188" s="63" t="str">
        <f t="shared" si="4"/>
        <v>M_HR</v>
      </c>
      <c r="J188" s="90">
        <f t="shared" si="5"/>
        <v>3200</v>
      </c>
      <c r="O188" s="86"/>
      <c r="P188" s="86"/>
      <c r="Q188"/>
    </row>
    <row r="189" spans="1:17" x14ac:dyDescent="0.2">
      <c r="A189">
        <v>35697</v>
      </c>
      <c r="B189" t="s">
        <v>829</v>
      </c>
      <c r="C189" t="s">
        <v>214</v>
      </c>
      <c r="D189" s="85">
        <v>0</v>
      </c>
      <c r="E189" s="165"/>
      <c r="G189" s="63" t="str">
        <f>IFERROR(VLOOKUP($A189,sectionidss,6,FALSE)," ")</f>
        <v>MSPC5</v>
      </c>
      <c r="H189" s="63" t="str">
        <f t="shared" si="4"/>
        <v>M_SPN</v>
      </c>
      <c r="J189" s="90">
        <f t="shared" si="5"/>
        <v>3200</v>
      </c>
      <c r="O189" s="86"/>
      <c r="P189" s="86"/>
      <c r="Q189"/>
    </row>
    <row r="190" spans="1:17" x14ac:dyDescent="0.2">
      <c r="A190">
        <v>35697</v>
      </c>
      <c r="B190" t="s">
        <v>829</v>
      </c>
      <c r="C190" t="s">
        <v>214</v>
      </c>
      <c r="D190" s="85">
        <v>0</v>
      </c>
      <c r="E190" s="165"/>
      <c r="G190" s="63" t="str">
        <f>IFERROR(VLOOKUP($A190,sectionidss,5,FALSE)," ")</f>
        <v>MSCIC4</v>
      </c>
      <c r="H190" s="63" t="str">
        <f t="shared" si="4"/>
        <v>M_SCI</v>
      </c>
      <c r="J190" s="90">
        <f t="shared" si="5"/>
        <v>3200</v>
      </c>
      <c r="O190" s="86"/>
      <c r="P190" s="86"/>
      <c r="Q190"/>
    </row>
    <row r="191" spans="1:17" x14ac:dyDescent="0.2">
      <c r="A191">
        <v>35697</v>
      </c>
      <c r="B191" t="s">
        <v>829</v>
      </c>
      <c r="C191" t="s">
        <v>214</v>
      </c>
      <c r="D191" s="85">
        <v>0</v>
      </c>
      <c r="E191" s="165"/>
      <c r="G191" s="63" t="str">
        <f>IFERROR(VLOOKUP($A191,sectionidss,4,FALSE)," ")</f>
        <v>MSSC3</v>
      </c>
      <c r="H191" s="63" t="str">
        <f t="shared" si="4"/>
        <v>M_SS_7_8</v>
      </c>
      <c r="J191" s="90">
        <f t="shared" si="5"/>
        <v>3200</v>
      </c>
      <c r="O191" s="86"/>
      <c r="P191" s="86"/>
      <c r="Q191"/>
    </row>
    <row r="192" spans="1:17" x14ac:dyDescent="0.2">
      <c r="A192">
        <v>35697</v>
      </c>
      <c r="B192" t="s">
        <v>829</v>
      </c>
      <c r="C192" t="s">
        <v>214</v>
      </c>
      <c r="D192" s="85">
        <v>0</v>
      </c>
      <c r="E192" s="165"/>
      <c r="G192" s="63" t="str">
        <f>IFERROR(VLOOKUP($A192,sectionidss,3,FALSE)," ")</f>
        <v>MLAC2</v>
      </c>
      <c r="H192" s="63" t="str">
        <f t="shared" si="4"/>
        <v>M_LA</v>
      </c>
      <c r="J192" s="90">
        <f t="shared" si="5"/>
        <v>3200</v>
      </c>
      <c r="O192" s="86"/>
      <c r="P192" s="86"/>
      <c r="Q192"/>
    </row>
    <row r="193" spans="1:17" x14ac:dyDescent="0.2">
      <c r="A193">
        <v>35697</v>
      </c>
      <c r="B193" t="s">
        <v>829</v>
      </c>
      <c r="C193" t="s">
        <v>214</v>
      </c>
      <c r="D193" s="85">
        <v>0</v>
      </c>
      <c r="E193" s="165"/>
      <c r="G193" s="63" t="str">
        <f>IFERROR(VLOOKUP($A193,sectionidss,2,FALSE)," ")</f>
        <v>MM7C1</v>
      </c>
      <c r="H193" s="63" t="str">
        <f t="shared" si="4"/>
        <v>M_INT_MATH7</v>
      </c>
      <c r="J193" s="90">
        <f t="shared" si="5"/>
        <v>3200</v>
      </c>
      <c r="O193" s="86"/>
      <c r="P193" s="86"/>
      <c r="Q193"/>
    </row>
    <row r="194" spans="1:17" x14ac:dyDescent="0.2">
      <c r="A194">
        <v>34951</v>
      </c>
      <c r="B194" t="s">
        <v>830</v>
      </c>
      <c r="C194" t="s">
        <v>214</v>
      </c>
      <c r="D194" s="85">
        <v>0</v>
      </c>
      <c r="E194" s="165"/>
      <c r="G194" s="63" t="str">
        <f>IFERROR(VLOOKUP($A194,sectionidss,7,FALSE)," ")</f>
        <v>MHRWB</v>
      </c>
      <c r="H194" s="63" t="str">
        <f t="shared" ref="H194:H257" si="6">IFERROR(VLOOKUP($G194,otherinfo,2,FALSE)," ")</f>
        <v>M_HR</v>
      </c>
      <c r="J194" s="90">
        <f t="shared" ref="J194:J257" si="7">IFERROR(VLOOKUP($G194,otherinfo,3,FALSE)," ")</f>
        <v>3200</v>
      </c>
      <c r="O194" s="86"/>
      <c r="P194" s="86"/>
      <c r="Q194"/>
    </row>
    <row r="195" spans="1:17" x14ac:dyDescent="0.2">
      <c r="A195">
        <v>34951</v>
      </c>
      <c r="B195" t="s">
        <v>830</v>
      </c>
      <c r="C195" t="s">
        <v>214</v>
      </c>
      <c r="D195" s="85">
        <v>0</v>
      </c>
      <c r="E195" s="165"/>
      <c r="G195" s="63" t="str">
        <f>IFERROR(VLOOKUP($A195,sectionidss,6,FALSE)," ")</f>
        <v>MSSC5</v>
      </c>
      <c r="H195" s="63" t="str">
        <f t="shared" si="6"/>
        <v>M_SS_7_8</v>
      </c>
      <c r="J195" s="90">
        <f t="shared" si="7"/>
        <v>3200</v>
      </c>
      <c r="O195" s="86"/>
      <c r="P195" s="86"/>
      <c r="Q195"/>
    </row>
    <row r="196" spans="1:17" x14ac:dyDescent="0.2">
      <c r="A196">
        <v>34951</v>
      </c>
      <c r="B196" t="s">
        <v>830</v>
      </c>
      <c r="C196" t="s">
        <v>214</v>
      </c>
      <c r="D196" s="85">
        <v>0</v>
      </c>
      <c r="E196" s="165"/>
      <c r="G196" s="63" t="str">
        <f>IFERROR(VLOOKUP($A196,sectionidss,5,FALSE)," ")</f>
        <v>MM8C4</v>
      </c>
      <c r="H196" s="63" t="str">
        <f t="shared" si="6"/>
        <v>M_INT_MATH8</v>
      </c>
      <c r="J196" s="90">
        <f t="shared" si="7"/>
        <v>3200</v>
      </c>
      <c r="O196" s="86"/>
      <c r="P196" s="86"/>
      <c r="Q196"/>
    </row>
    <row r="197" spans="1:17" x14ac:dyDescent="0.2">
      <c r="A197">
        <v>34951</v>
      </c>
      <c r="B197" t="s">
        <v>830</v>
      </c>
      <c r="C197" t="s">
        <v>214</v>
      </c>
      <c r="D197" s="85">
        <v>0</v>
      </c>
      <c r="E197" s="165"/>
      <c r="G197" s="63" t="str">
        <f>IFERROR(VLOOKUP($A197,sectionidss,4,FALSE)," ")</f>
        <v>MSCIC3</v>
      </c>
      <c r="H197" s="63" t="str">
        <f t="shared" si="6"/>
        <v>M_SCI</v>
      </c>
      <c r="J197" s="90">
        <f t="shared" si="7"/>
        <v>3200</v>
      </c>
      <c r="O197" s="86"/>
      <c r="P197" s="86"/>
      <c r="Q197"/>
    </row>
    <row r="198" spans="1:17" x14ac:dyDescent="0.2">
      <c r="A198">
        <v>34951</v>
      </c>
      <c r="B198" t="s">
        <v>830</v>
      </c>
      <c r="C198" t="s">
        <v>214</v>
      </c>
      <c r="D198" s="85">
        <v>0</v>
      </c>
      <c r="E198" s="165"/>
      <c r="G198" s="63" t="str">
        <f>IFERROR(VLOOKUP($A198,sectionidss,3,FALSE)," ")</f>
        <v>MLAC2</v>
      </c>
      <c r="H198" s="63" t="str">
        <f t="shared" si="6"/>
        <v>M_LA</v>
      </c>
      <c r="J198" s="90">
        <f t="shared" si="7"/>
        <v>3200</v>
      </c>
      <c r="O198" s="86"/>
      <c r="P198" s="86"/>
      <c r="Q198"/>
    </row>
    <row r="199" spans="1:17" x14ac:dyDescent="0.2">
      <c r="A199">
        <v>34951</v>
      </c>
      <c r="B199" t="s">
        <v>830</v>
      </c>
      <c r="C199" t="s">
        <v>214</v>
      </c>
      <c r="D199" s="85">
        <v>0</v>
      </c>
      <c r="E199" s="165"/>
      <c r="G199" s="63" t="b">
        <f>IFERROR(VLOOKUP($A199,sectionidss,2,FALSE)," ")</f>
        <v>0</v>
      </c>
      <c r="H199" s="63" t="str">
        <f t="shared" si="6"/>
        <v xml:space="preserve"> </v>
      </c>
      <c r="J199" s="90" t="str">
        <f t="shared" si="7"/>
        <v xml:space="preserve"> </v>
      </c>
      <c r="O199" s="86"/>
      <c r="P199" s="86"/>
      <c r="Q199"/>
    </row>
    <row r="200" spans="1:17" x14ac:dyDescent="0.2">
      <c r="A200">
        <v>39782</v>
      </c>
      <c r="B200" t="s">
        <v>831</v>
      </c>
      <c r="C200" t="s">
        <v>214</v>
      </c>
      <c r="D200" s="85">
        <v>0</v>
      </c>
      <c r="E200" s="165"/>
      <c r="G200" s="63" t="str">
        <f>IFERROR(VLOOKUP($A200,sectionidss,7,FALSE)," ")</f>
        <v>MHRTH</v>
      </c>
      <c r="H200" s="63" t="str">
        <f t="shared" si="6"/>
        <v>M_HR</v>
      </c>
      <c r="J200" s="90">
        <f t="shared" si="7"/>
        <v>3200</v>
      </c>
      <c r="O200" s="86"/>
      <c r="P200" s="86"/>
      <c r="Q200"/>
    </row>
    <row r="201" spans="1:17" x14ac:dyDescent="0.2">
      <c r="A201">
        <v>39782</v>
      </c>
      <c r="B201" t="s">
        <v>831</v>
      </c>
      <c r="C201" t="s">
        <v>214</v>
      </c>
      <c r="D201" s="85">
        <v>0</v>
      </c>
      <c r="E201" s="165"/>
      <c r="G201" s="63" t="str">
        <f>IFERROR(VLOOKUP($A201,sectionidss,6,FALSE)," ")</f>
        <v>MLAC5</v>
      </c>
      <c r="H201" s="63" t="str">
        <f t="shared" si="6"/>
        <v>M_LA</v>
      </c>
      <c r="J201" s="90">
        <f t="shared" si="7"/>
        <v>3200</v>
      </c>
      <c r="O201" s="86"/>
      <c r="P201" s="86"/>
      <c r="Q201"/>
    </row>
    <row r="202" spans="1:17" x14ac:dyDescent="0.2">
      <c r="A202">
        <v>39782</v>
      </c>
      <c r="B202" t="s">
        <v>831</v>
      </c>
      <c r="C202" t="s">
        <v>214</v>
      </c>
      <c r="D202" s="85">
        <v>0</v>
      </c>
      <c r="E202" s="165"/>
      <c r="G202" s="63" t="b">
        <f>IFERROR(VLOOKUP($A202,sectionidss,5,FALSE)," ")</f>
        <v>0</v>
      </c>
      <c r="H202" s="63" t="str">
        <f t="shared" si="6"/>
        <v xml:space="preserve"> </v>
      </c>
      <c r="J202" s="90" t="str">
        <f t="shared" si="7"/>
        <v xml:space="preserve"> </v>
      </c>
      <c r="O202" s="86"/>
      <c r="P202" s="86"/>
      <c r="Q202"/>
    </row>
    <row r="203" spans="1:17" x14ac:dyDescent="0.2">
      <c r="A203">
        <v>39782</v>
      </c>
      <c r="B203" t="s">
        <v>831</v>
      </c>
      <c r="C203" t="s">
        <v>214</v>
      </c>
      <c r="D203" s="85">
        <v>0</v>
      </c>
      <c r="E203" s="165"/>
      <c r="G203" s="63" t="b">
        <f>IFERROR(VLOOKUP($A203,sectionidss,4,FALSE)," ")</f>
        <v>0</v>
      </c>
      <c r="H203" s="63" t="str">
        <f t="shared" si="6"/>
        <v xml:space="preserve"> </v>
      </c>
      <c r="J203" s="90" t="str">
        <f t="shared" si="7"/>
        <v xml:space="preserve"> </v>
      </c>
      <c r="O203" s="86"/>
      <c r="P203" s="86"/>
      <c r="Q203"/>
    </row>
    <row r="204" spans="1:17" x14ac:dyDescent="0.2">
      <c r="A204">
        <v>39782</v>
      </c>
      <c r="B204" t="s">
        <v>831</v>
      </c>
      <c r="C204" t="s">
        <v>214</v>
      </c>
      <c r="D204" s="85">
        <v>0</v>
      </c>
      <c r="E204" s="165"/>
      <c r="G204" s="63" t="str">
        <f>IFERROR(VLOOKUP($A204,sectionidss,3,FALSE)," ")</f>
        <v>MSCIC2</v>
      </c>
      <c r="H204" s="63" t="str">
        <f t="shared" si="6"/>
        <v>M_SCI</v>
      </c>
      <c r="J204" s="90">
        <f t="shared" si="7"/>
        <v>3200</v>
      </c>
      <c r="O204" s="86"/>
      <c r="P204" s="86"/>
      <c r="Q204"/>
    </row>
    <row r="205" spans="1:17" x14ac:dyDescent="0.2">
      <c r="A205">
        <v>39782</v>
      </c>
      <c r="B205" t="s">
        <v>831</v>
      </c>
      <c r="C205" t="s">
        <v>214</v>
      </c>
      <c r="D205" s="85">
        <v>0</v>
      </c>
      <c r="E205" s="165"/>
      <c r="G205" s="63" t="str">
        <f>IFERROR(VLOOKUP($A205,sectionidss,2,FALSE)," ")</f>
        <v>MSSC1</v>
      </c>
      <c r="H205" s="63" t="str">
        <f t="shared" si="6"/>
        <v>M_SS_7_8</v>
      </c>
      <c r="J205" s="90">
        <f t="shared" si="7"/>
        <v>3200</v>
      </c>
      <c r="O205" s="86"/>
      <c r="P205" s="86"/>
      <c r="Q205"/>
    </row>
    <row r="206" spans="1:17" x14ac:dyDescent="0.2">
      <c r="A206">
        <v>35678</v>
      </c>
      <c r="B206" t="s">
        <v>832</v>
      </c>
      <c r="C206" t="s">
        <v>214</v>
      </c>
      <c r="D206" s="85">
        <v>0</v>
      </c>
      <c r="E206" s="165"/>
      <c r="G206" s="63" t="str">
        <f>IFERROR(VLOOKUP($A206,sectionidss,7,FALSE)," ")</f>
        <v>MHRTH</v>
      </c>
      <c r="H206" s="63" t="str">
        <f t="shared" si="6"/>
        <v>M_HR</v>
      </c>
      <c r="J206" s="90">
        <f t="shared" si="7"/>
        <v>3200</v>
      </c>
      <c r="O206" s="86"/>
      <c r="P206" s="86"/>
      <c r="Q206"/>
    </row>
    <row r="207" spans="1:17" x14ac:dyDescent="0.2">
      <c r="A207">
        <v>35678</v>
      </c>
      <c r="B207" t="s">
        <v>832</v>
      </c>
      <c r="C207" t="s">
        <v>214</v>
      </c>
      <c r="D207" s="85">
        <v>0</v>
      </c>
      <c r="E207" s="165"/>
      <c r="G207" s="63" t="str">
        <f>IFERROR(VLOOKUP($A207,sectionidss,6,FALSE)," ")</f>
        <v>MM7C5</v>
      </c>
      <c r="H207" s="63" t="str">
        <f t="shared" si="6"/>
        <v>M_INT_MATH7</v>
      </c>
      <c r="J207" s="90">
        <f t="shared" si="7"/>
        <v>3200</v>
      </c>
      <c r="O207" s="86"/>
      <c r="P207" s="86"/>
      <c r="Q207"/>
    </row>
    <row r="208" spans="1:17" x14ac:dyDescent="0.2">
      <c r="A208">
        <v>35678</v>
      </c>
      <c r="B208" t="s">
        <v>832</v>
      </c>
      <c r="C208" t="s">
        <v>214</v>
      </c>
      <c r="D208" s="85">
        <v>0</v>
      </c>
      <c r="E208" s="165"/>
      <c r="G208" s="63" t="str">
        <f>IFERROR(VLOOKUP($A208,sectionidss,5,FALSE)," ")</f>
        <v>MLAC4</v>
      </c>
      <c r="H208" s="63" t="str">
        <f t="shared" si="6"/>
        <v>M_LA</v>
      </c>
      <c r="J208" s="90">
        <f t="shared" si="7"/>
        <v>3200</v>
      </c>
      <c r="O208" s="86"/>
      <c r="P208" s="86"/>
      <c r="Q208"/>
    </row>
    <row r="209" spans="1:17" x14ac:dyDescent="0.2">
      <c r="A209">
        <v>35678</v>
      </c>
      <c r="B209" t="s">
        <v>832</v>
      </c>
      <c r="C209" t="s">
        <v>214</v>
      </c>
      <c r="D209" s="85">
        <v>0</v>
      </c>
      <c r="E209" s="165"/>
      <c r="G209" s="63" t="str">
        <f>IFERROR(VLOOKUP($A209,sectionidss,4,FALSE)," ")</f>
        <v>MSPC3</v>
      </c>
      <c r="H209" s="63" t="str">
        <f t="shared" si="6"/>
        <v>M_SPN</v>
      </c>
      <c r="J209" s="90">
        <f t="shared" si="7"/>
        <v>3200</v>
      </c>
      <c r="O209" s="86"/>
      <c r="P209" s="86"/>
      <c r="Q209"/>
    </row>
    <row r="210" spans="1:17" x14ac:dyDescent="0.2">
      <c r="A210">
        <v>35678</v>
      </c>
      <c r="B210" t="s">
        <v>832</v>
      </c>
      <c r="C210" t="s">
        <v>214</v>
      </c>
      <c r="D210" s="85">
        <v>0</v>
      </c>
      <c r="E210" s="165"/>
      <c r="G210" s="63" t="str">
        <f>IFERROR(VLOOKUP($A210,sectionidss,3,FALSE)," ")</f>
        <v>MSSC2</v>
      </c>
      <c r="H210" s="63" t="str">
        <f t="shared" si="6"/>
        <v>M_SS_7_8</v>
      </c>
      <c r="J210" s="90">
        <f t="shared" si="7"/>
        <v>3200</v>
      </c>
      <c r="O210" s="86"/>
      <c r="P210" s="86"/>
      <c r="Q210"/>
    </row>
    <row r="211" spans="1:17" x14ac:dyDescent="0.2">
      <c r="A211">
        <v>35678</v>
      </c>
      <c r="B211" t="s">
        <v>832</v>
      </c>
      <c r="C211" t="s">
        <v>214</v>
      </c>
      <c r="D211" s="85">
        <v>0</v>
      </c>
      <c r="E211" s="165"/>
      <c r="G211" s="63" t="str">
        <f>IFERROR(VLOOKUP($A211,sectionidss,2,FALSE)," ")</f>
        <v>MSCIC1</v>
      </c>
      <c r="H211" s="63" t="str">
        <f t="shared" si="6"/>
        <v>M_SCI</v>
      </c>
      <c r="J211" s="90">
        <f t="shared" si="7"/>
        <v>3200</v>
      </c>
      <c r="O211" s="86"/>
      <c r="P211" s="86"/>
      <c r="Q211"/>
    </row>
    <row r="212" spans="1:17" x14ac:dyDescent="0.2">
      <c r="A212">
        <v>36088</v>
      </c>
      <c r="B212" t="s">
        <v>833</v>
      </c>
      <c r="C212" t="s">
        <v>214</v>
      </c>
      <c r="D212" s="85">
        <v>0</v>
      </c>
      <c r="E212" s="165"/>
      <c r="G212" s="63" t="str">
        <f>IFERROR(VLOOKUP($A212,sectionidss,7,FALSE)," ")</f>
        <v>MHRJG</v>
      </c>
      <c r="H212" s="63" t="str">
        <f t="shared" si="6"/>
        <v>M_HR</v>
      </c>
      <c r="J212" s="90">
        <f t="shared" si="7"/>
        <v>3200</v>
      </c>
      <c r="O212" s="86"/>
      <c r="P212" s="86"/>
      <c r="Q212"/>
    </row>
    <row r="213" spans="1:17" x14ac:dyDescent="0.2">
      <c r="A213">
        <v>36088</v>
      </c>
      <c r="B213" t="s">
        <v>833</v>
      </c>
      <c r="C213" t="s">
        <v>214</v>
      </c>
      <c r="D213" s="85">
        <v>0</v>
      </c>
      <c r="E213" s="165"/>
      <c r="G213" s="63" t="str">
        <f>IFERROR(VLOOKUP($A213,sectionidss,6,FALSE)," ")</f>
        <v>MSSC5</v>
      </c>
      <c r="H213" s="63" t="str">
        <f t="shared" si="6"/>
        <v>M_SS_7_8</v>
      </c>
      <c r="J213" s="90">
        <f t="shared" si="7"/>
        <v>3200</v>
      </c>
      <c r="O213" s="86"/>
      <c r="P213" s="86"/>
      <c r="Q213"/>
    </row>
    <row r="214" spans="1:17" x14ac:dyDescent="0.2">
      <c r="A214">
        <v>36088</v>
      </c>
      <c r="B214" t="s">
        <v>833</v>
      </c>
      <c r="C214" t="s">
        <v>214</v>
      </c>
      <c r="D214" s="85">
        <v>0</v>
      </c>
      <c r="E214" s="165"/>
      <c r="G214" s="63" t="str">
        <f>IFERROR(VLOOKUP($A214,sectionidss,5,FALSE)," ")</f>
        <v>MLAC4</v>
      </c>
      <c r="H214" s="63" t="str">
        <f t="shared" si="6"/>
        <v>M_LA</v>
      </c>
      <c r="J214" s="90">
        <f t="shared" si="7"/>
        <v>3200</v>
      </c>
      <c r="O214" s="86"/>
      <c r="P214" s="86"/>
      <c r="Q214"/>
    </row>
    <row r="215" spans="1:17" x14ac:dyDescent="0.2">
      <c r="A215">
        <v>36088</v>
      </c>
      <c r="B215" t="s">
        <v>833</v>
      </c>
      <c r="C215" t="s">
        <v>214</v>
      </c>
      <c r="D215" s="85">
        <v>0</v>
      </c>
      <c r="E215" s="165"/>
      <c r="G215" s="63" t="b">
        <f>IFERROR(VLOOKUP($A215,sectionidss,4,FALSE)," ")</f>
        <v>0</v>
      </c>
      <c r="H215" s="63" t="str">
        <f t="shared" si="6"/>
        <v xml:space="preserve"> </v>
      </c>
      <c r="J215" s="90" t="str">
        <f t="shared" si="7"/>
        <v xml:space="preserve"> </v>
      </c>
      <c r="O215" s="86"/>
      <c r="P215" s="86"/>
      <c r="Q215"/>
    </row>
    <row r="216" spans="1:17" x14ac:dyDescent="0.2">
      <c r="A216">
        <v>36088</v>
      </c>
      <c r="B216" t="s">
        <v>833</v>
      </c>
      <c r="C216" t="s">
        <v>214</v>
      </c>
      <c r="D216" s="85">
        <v>0</v>
      </c>
      <c r="E216" s="165"/>
      <c r="G216" s="63" t="str">
        <f>IFERROR(VLOOKUP($A216,sectionidss,3,FALSE)," ")</f>
        <v>MSCIC2</v>
      </c>
      <c r="H216" s="63" t="str">
        <f t="shared" si="6"/>
        <v>M_SCI</v>
      </c>
      <c r="J216" s="90">
        <f t="shared" si="7"/>
        <v>3200</v>
      </c>
      <c r="O216" s="86"/>
      <c r="P216" s="86"/>
      <c r="Q216"/>
    </row>
    <row r="217" spans="1:17" x14ac:dyDescent="0.2">
      <c r="A217">
        <v>36088</v>
      </c>
      <c r="B217" t="s">
        <v>833</v>
      </c>
      <c r="C217" t="s">
        <v>214</v>
      </c>
      <c r="D217" s="85">
        <v>0</v>
      </c>
      <c r="E217" s="165"/>
      <c r="G217" s="63" t="b">
        <f>IFERROR(VLOOKUP($A217,sectionidss,2,FALSE)," ")</f>
        <v>0</v>
      </c>
      <c r="H217" s="63" t="str">
        <f t="shared" si="6"/>
        <v xml:space="preserve"> </v>
      </c>
      <c r="J217" s="90" t="str">
        <f t="shared" si="7"/>
        <v xml:space="preserve"> </v>
      </c>
      <c r="O217" s="86"/>
      <c r="P217" s="86"/>
      <c r="Q217"/>
    </row>
    <row r="218" spans="1:17" x14ac:dyDescent="0.2">
      <c r="A218">
        <v>35392</v>
      </c>
      <c r="B218" t="s">
        <v>834</v>
      </c>
      <c r="C218" t="s">
        <v>214</v>
      </c>
      <c r="D218" s="85">
        <v>0</v>
      </c>
      <c r="E218" s="165"/>
      <c r="G218" s="63" t="str">
        <f>IFERROR(VLOOKUP($A218,sectionidss,7,FALSE)," ")</f>
        <v>MHRTH</v>
      </c>
      <c r="H218" s="63" t="str">
        <f t="shared" si="6"/>
        <v>M_HR</v>
      </c>
      <c r="J218" s="90">
        <f t="shared" si="7"/>
        <v>3200</v>
      </c>
      <c r="O218" s="86"/>
      <c r="P218" s="86"/>
      <c r="Q218"/>
    </row>
    <row r="219" spans="1:17" x14ac:dyDescent="0.2">
      <c r="A219">
        <v>35392</v>
      </c>
      <c r="B219" t="s">
        <v>834</v>
      </c>
      <c r="C219" t="s">
        <v>214</v>
      </c>
      <c r="D219" s="85">
        <v>0</v>
      </c>
      <c r="E219" s="165"/>
      <c r="G219" s="63" t="str">
        <f>IFERROR(VLOOKUP($A219,sectionidss,6,FALSE)," ")</f>
        <v>MSPC5</v>
      </c>
      <c r="H219" s="63" t="str">
        <f t="shared" si="6"/>
        <v>M_SPN</v>
      </c>
      <c r="J219" s="90">
        <f t="shared" si="7"/>
        <v>3200</v>
      </c>
      <c r="O219" s="86"/>
      <c r="P219" s="86"/>
      <c r="Q219"/>
    </row>
    <row r="220" spans="1:17" x14ac:dyDescent="0.2">
      <c r="A220">
        <v>35392</v>
      </c>
      <c r="B220" t="s">
        <v>834</v>
      </c>
      <c r="C220" t="s">
        <v>214</v>
      </c>
      <c r="D220" s="85">
        <v>0</v>
      </c>
      <c r="E220" s="165"/>
      <c r="G220" s="63" t="str">
        <f>IFERROR(VLOOKUP($A220,sectionidss,5,FALSE)," ")</f>
        <v>MLAC4</v>
      </c>
      <c r="H220" s="63" t="str">
        <f t="shared" si="6"/>
        <v>M_LA</v>
      </c>
      <c r="J220" s="90">
        <f t="shared" si="7"/>
        <v>3200</v>
      </c>
      <c r="O220" s="86"/>
      <c r="P220" s="86"/>
      <c r="Q220"/>
    </row>
    <row r="221" spans="1:17" x14ac:dyDescent="0.2">
      <c r="A221">
        <v>35392</v>
      </c>
      <c r="B221" t="s">
        <v>834</v>
      </c>
      <c r="C221" t="s">
        <v>214</v>
      </c>
      <c r="D221" s="85">
        <v>0</v>
      </c>
      <c r="E221" s="165"/>
      <c r="G221" s="63" t="str">
        <f>IFERROR(VLOOKUP($A221,sectionidss,4,FALSE)," ")</f>
        <v>MSCIC3</v>
      </c>
      <c r="H221" s="63" t="str">
        <f t="shared" si="6"/>
        <v>M_SCI</v>
      </c>
      <c r="J221" s="90">
        <f t="shared" si="7"/>
        <v>3200</v>
      </c>
      <c r="O221" s="86"/>
      <c r="P221" s="86"/>
      <c r="Q221"/>
    </row>
    <row r="222" spans="1:17" x14ac:dyDescent="0.2">
      <c r="A222">
        <v>35392</v>
      </c>
      <c r="B222" t="s">
        <v>834</v>
      </c>
      <c r="C222" t="s">
        <v>214</v>
      </c>
      <c r="D222" s="85">
        <v>0</v>
      </c>
      <c r="E222" s="165"/>
      <c r="G222" s="63" t="str">
        <f>IFERROR(VLOOKUP($A222,sectionidss,3,FALSE)," ")</f>
        <v>MM7C2</v>
      </c>
      <c r="H222" s="63" t="str">
        <f t="shared" si="6"/>
        <v>M_INT_MATH7</v>
      </c>
      <c r="J222" s="90">
        <f t="shared" si="7"/>
        <v>3200</v>
      </c>
      <c r="O222" s="86"/>
      <c r="P222" s="86"/>
      <c r="Q222"/>
    </row>
    <row r="223" spans="1:17" x14ac:dyDescent="0.2">
      <c r="A223">
        <v>35392</v>
      </c>
      <c r="B223" t="s">
        <v>834</v>
      </c>
      <c r="C223" t="s">
        <v>214</v>
      </c>
      <c r="D223" s="85">
        <v>0</v>
      </c>
      <c r="E223" s="165"/>
      <c r="G223" s="63" t="str">
        <f>IFERROR(VLOOKUP($A223,sectionidss,2,FALSE)," ")</f>
        <v>MSSC1</v>
      </c>
      <c r="H223" s="63" t="str">
        <f t="shared" si="6"/>
        <v>M_SS_7_8</v>
      </c>
      <c r="J223" s="90">
        <f t="shared" si="7"/>
        <v>3200</v>
      </c>
      <c r="O223" s="86"/>
      <c r="P223" s="86"/>
      <c r="Q223"/>
    </row>
    <row r="224" spans="1:17" x14ac:dyDescent="0.2">
      <c r="A224">
        <v>35195</v>
      </c>
      <c r="B224" t="s">
        <v>835</v>
      </c>
      <c r="C224" t="s">
        <v>214</v>
      </c>
      <c r="D224" s="85">
        <v>0</v>
      </c>
      <c r="E224" s="165"/>
      <c r="G224" s="63" t="str">
        <f>IFERROR(VLOOKUP($A224,sectionidss,7,FALSE)," ")</f>
        <v>MHRKP</v>
      </c>
      <c r="H224" s="63" t="str">
        <f t="shared" si="6"/>
        <v>M_HR</v>
      </c>
      <c r="J224" s="90">
        <f t="shared" si="7"/>
        <v>3200</v>
      </c>
      <c r="O224" s="86"/>
      <c r="P224" s="86"/>
      <c r="Q224"/>
    </row>
    <row r="225" spans="1:17" x14ac:dyDescent="0.2">
      <c r="A225">
        <v>35195</v>
      </c>
      <c r="B225" t="s">
        <v>835</v>
      </c>
      <c r="C225" t="s">
        <v>214</v>
      </c>
      <c r="D225" s="85">
        <v>0</v>
      </c>
      <c r="E225" s="165"/>
      <c r="G225" s="63" t="str">
        <f>IFERROR(VLOOKUP($A225,sectionidss,6,FALSE)," ")</f>
        <v>MSSC5</v>
      </c>
      <c r="H225" s="63" t="str">
        <f t="shared" si="6"/>
        <v>M_SS_7_8</v>
      </c>
      <c r="J225" s="90">
        <f t="shared" si="7"/>
        <v>3200</v>
      </c>
    </row>
    <row r="226" spans="1:17" x14ac:dyDescent="0.2">
      <c r="A226">
        <v>35195</v>
      </c>
      <c r="B226" t="s">
        <v>835</v>
      </c>
      <c r="C226" t="s">
        <v>214</v>
      </c>
      <c r="D226" s="85">
        <v>0</v>
      </c>
      <c r="E226" s="165"/>
      <c r="G226" s="63" t="str">
        <f>IFERROR(VLOOKUP($A226,sectionidss,5,FALSE)," ")</f>
        <v>MLAC4</v>
      </c>
      <c r="H226" s="63" t="str">
        <f t="shared" si="6"/>
        <v>M_LA</v>
      </c>
      <c r="J226" s="90">
        <f t="shared" si="7"/>
        <v>3200</v>
      </c>
    </row>
    <row r="227" spans="1:17" x14ac:dyDescent="0.2">
      <c r="A227">
        <v>35195</v>
      </c>
      <c r="B227" t="s">
        <v>835</v>
      </c>
      <c r="C227" t="s">
        <v>214</v>
      </c>
      <c r="D227" s="85">
        <v>0</v>
      </c>
      <c r="E227" s="165"/>
      <c r="G227" s="63" t="str">
        <f>IFERROR(VLOOKUP($A227,sectionidss,4,FALSE)," ")</f>
        <v>MM8C3</v>
      </c>
      <c r="H227" s="63" t="str">
        <f t="shared" si="6"/>
        <v>M_INT_MATH8</v>
      </c>
      <c r="J227" s="90">
        <f t="shared" si="7"/>
        <v>3200</v>
      </c>
    </row>
    <row r="228" spans="1:17" x14ac:dyDescent="0.2">
      <c r="A228">
        <v>35195</v>
      </c>
      <c r="B228" t="s">
        <v>835</v>
      </c>
      <c r="C228" t="s">
        <v>214</v>
      </c>
      <c r="D228" s="85">
        <v>0</v>
      </c>
      <c r="E228" s="165"/>
      <c r="G228" s="63" t="str">
        <f>IFERROR(VLOOKUP($A228,sectionidss,3,FALSE)," ")</f>
        <v>MSCIC2</v>
      </c>
      <c r="H228" s="63" t="str">
        <f t="shared" si="6"/>
        <v>M_SCI</v>
      </c>
      <c r="J228" s="90">
        <f t="shared" si="7"/>
        <v>3200</v>
      </c>
    </row>
    <row r="229" spans="1:17" x14ac:dyDescent="0.2">
      <c r="A229">
        <v>35195</v>
      </c>
      <c r="B229" t="s">
        <v>835</v>
      </c>
      <c r="C229" t="s">
        <v>214</v>
      </c>
      <c r="D229" s="85">
        <v>0</v>
      </c>
      <c r="E229" s="165"/>
      <c r="G229" s="63" t="b">
        <f>IFERROR(VLOOKUP($A229,sectionidss,2,FALSE)," ")</f>
        <v>0</v>
      </c>
      <c r="H229" s="63" t="str">
        <f t="shared" si="6"/>
        <v xml:space="preserve"> </v>
      </c>
      <c r="J229" s="90" t="str">
        <f t="shared" si="7"/>
        <v xml:space="preserve"> </v>
      </c>
    </row>
    <row r="230" spans="1:17" x14ac:dyDescent="0.2">
      <c r="A230">
        <v>35698</v>
      </c>
      <c r="B230" t="s">
        <v>836</v>
      </c>
      <c r="C230" t="s">
        <v>214</v>
      </c>
      <c r="D230" s="85">
        <v>0</v>
      </c>
      <c r="E230" s="165"/>
      <c r="G230" s="63" t="str">
        <f>IFERROR(VLOOKUP($A230,sectionidss,7,FALSE)," ")</f>
        <v>MHRKP</v>
      </c>
      <c r="H230" s="63" t="str">
        <f t="shared" si="6"/>
        <v>M_HR</v>
      </c>
      <c r="J230" s="90">
        <f t="shared" si="7"/>
        <v>3200</v>
      </c>
    </row>
    <row r="231" spans="1:17" x14ac:dyDescent="0.2">
      <c r="A231">
        <v>35698</v>
      </c>
      <c r="B231" t="s">
        <v>836</v>
      </c>
      <c r="C231" t="s">
        <v>214</v>
      </c>
      <c r="D231" s="85">
        <v>0</v>
      </c>
      <c r="E231" s="165"/>
      <c r="G231" s="63" t="str">
        <f>IFERROR(VLOOKUP($A231,sectionidss,6,FALSE)," ")</f>
        <v>MLAC5</v>
      </c>
      <c r="H231" s="63" t="str">
        <f t="shared" si="6"/>
        <v>M_LA</v>
      </c>
      <c r="J231" s="90">
        <f t="shared" si="7"/>
        <v>3200</v>
      </c>
      <c r="O231" s="86"/>
      <c r="P231" s="86"/>
      <c r="Q231"/>
    </row>
    <row r="232" spans="1:17" x14ac:dyDescent="0.2">
      <c r="A232">
        <v>35698</v>
      </c>
      <c r="B232" t="s">
        <v>836</v>
      </c>
      <c r="C232" t="s">
        <v>214</v>
      </c>
      <c r="D232" s="85">
        <v>0</v>
      </c>
      <c r="E232" s="165"/>
      <c r="G232" s="63" t="str">
        <f>IFERROR(VLOOKUP($A232,sectionidss,5,FALSE)," ")</f>
        <v>MSCIC4</v>
      </c>
      <c r="H232" s="63" t="str">
        <f t="shared" si="6"/>
        <v>M_SCI</v>
      </c>
      <c r="J232" s="90">
        <f t="shared" si="7"/>
        <v>3200</v>
      </c>
      <c r="O232" s="86"/>
      <c r="P232" s="86"/>
      <c r="Q232"/>
    </row>
    <row r="233" spans="1:17" x14ac:dyDescent="0.2">
      <c r="A233">
        <v>35698</v>
      </c>
      <c r="B233" t="s">
        <v>836</v>
      </c>
      <c r="C233" t="s">
        <v>214</v>
      </c>
      <c r="D233" s="85">
        <v>0</v>
      </c>
      <c r="E233" s="165"/>
      <c r="G233" s="63" t="str">
        <f>IFERROR(VLOOKUP($A233,sectionidss,4,FALSE)," ")</f>
        <v>MM8C3</v>
      </c>
      <c r="H233" s="63" t="str">
        <f t="shared" si="6"/>
        <v>M_INT_MATH8</v>
      </c>
      <c r="J233" s="90">
        <f t="shared" si="7"/>
        <v>3200</v>
      </c>
      <c r="O233" s="86"/>
      <c r="P233" s="86"/>
      <c r="Q233"/>
    </row>
    <row r="234" spans="1:17" x14ac:dyDescent="0.2">
      <c r="A234">
        <v>35698</v>
      </c>
      <c r="B234" t="s">
        <v>836</v>
      </c>
      <c r="C234" t="s">
        <v>214</v>
      </c>
      <c r="D234" s="85">
        <v>0</v>
      </c>
      <c r="E234" s="165"/>
      <c r="G234" s="63" t="b">
        <f>IFERROR(VLOOKUP($A234,sectionidss,3,FALSE)," ")</f>
        <v>0</v>
      </c>
      <c r="H234" s="63" t="str">
        <f t="shared" si="6"/>
        <v xml:space="preserve"> </v>
      </c>
      <c r="J234" s="90" t="str">
        <f t="shared" si="7"/>
        <v xml:space="preserve"> </v>
      </c>
      <c r="O234" s="86"/>
      <c r="P234" s="86"/>
      <c r="Q234"/>
    </row>
    <row r="235" spans="1:17" x14ac:dyDescent="0.2">
      <c r="A235">
        <v>35698</v>
      </c>
      <c r="B235" t="s">
        <v>836</v>
      </c>
      <c r="C235" t="s">
        <v>214</v>
      </c>
      <c r="D235" s="85">
        <v>0</v>
      </c>
      <c r="E235" s="165"/>
      <c r="G235" s="63" t="str">
        <f>IFERROR(VLOOKUP($A235,sectionidss,2,FALSE)," ")</f>
        <v>MSSC1</v>
      </c>
      <c r="H235" s="63" t="str">
        <f t="shared" si="6"/>
        <v>M_SS_7_8</v>
      </c>
      <c r="J235" s="90">
        <f t="shared" si="7"/>
        <v>3200</v>
      </c>
      <c r="O235" s="86"/>
      <c r="P235" s="86"/>
      <c r="Q235"/>
    </row>
    <row r="236" spans="1:17" x14ac:dyDescent="0.2">
      <c r="A236">
        <v>35394</v>
      </c>
      <c r="B236" t="s">
        <v>837</v>
      </c>
      <c r="C236" t="s">
        <v>214</v>
      </c>
      <c r="D236" s="85">
        <v>0</v>
      </c>
      <c r="E236" s="165"/>
      <c r="G236" s="63" t="str">
        <f>IFERROR(VLOOKUP($A236,sectionidss,7,FALSE)," ")</f>
        <v>MHRAV</v>
      </c>
      <c r="H236" s="63" t="str">
        <f t="shared" si="6"/>
        <v>M_HR</v>
      </c>
      <c r="J236" s="90">
        <f t="shared" si="7"/>
        <v>3200</v>
      </c>
      <c r="O236" s="86"/>
      <c r="P236" s="86"/>
      <c r="Q236"/>
    </row>
    <row r="237" spans="1:17" x14ac:dyDescent="0.2">
      <c r="A237">
        <v>35394</v>
      </c>
      <c r="B237" t="s">
        <v>837</v>
      </c>
      <c r="C237" t="s">
        <v>214</v>
      </c>
      <c r="D237" s="85">
        <v>0</v>
      </c>
      <c r="E237" s="165"/>
      <c r="G237" s="63" t="str">
        <f>IFERROR(VLOOKUP($A237,sectionidss,6,FALSE)," ")</f>
        <v>MSPC5</v>
      </c>
      <c r="H237" s="63" t="str">
        <f t="shared" si="6"/>
        <v>M_SPN</v>
      </c>
      <c r="J237" s="90">
        <f t="shared" si="7"/>
        <v>3200</v>
      </c>
      <c r="O237" s="86"/>
      <c r="P237" s="86"/>
      <c r="Q237"/>
    </row>
    <row r="238" spans="1:17" x14ac:dyDescent="0.2">
      <c r="A238">
        <v>35394</v>
      </c>
      <c r="B238" t="s">
        <v>837</v>
      </c>
      <c r="C238" t="s">
        <v>214</v>
      </c>
      <c r="D238" s="85">
        <v>0</v>
      </c>
      <c r="E238" s="165"/>
      <c r="G238" s="63" t="str">
        <f>IFERROR(VLOOKUP($A238,sectionidss,5,FALSE)," ")</f>
        <v>MLAC4</v>
      </c>
      <c r="H238" s="63" t="str">
        <f t="shared" si="6"/>
        <v>M_LA</v>
      </c>
      <c r="J238" s="90">
        <f t="shared" si="7"/>
        <v>3200</v>
      </c>
      <c r="O238" s="86"/>
      <c r="P238" s="86"/>
      <c r="Q238"/>
    </row>
    <row r="239" spans="1:17" x14ac:dyDescent="0.2">
      <c r="A239">
        <v>35394</v>
      </c>
      <c r="B239" t="s">
        <v>837</v>
      </c>
      <c r="C239" t="s">
        <v>214</v>
      </c>
      <c r="D239" s="85">
        <v>0</v>
      </c>
      <c r="E239" s="165"/>
      <c r="G239" s="63" t="str">
        <f>IFERROR(VLOOKUP($A239,sectionidss,4,FALSE)," ")</f>
        <v>MSSC3</v>
      </c>
      <c r="H239" s="63" t="str">
        <f t="shared" si="6"/>
        <v>M_SS_7_8</v>
      </c>
      <c r="J239" s="90">
        <f t="shared" si="7"/>
        <v>3200</v>
      </c>
      <c r="O239" s="86"/>
      <c r="P239" s="86"/>
      <c r="Q239"/>
    </row>
    <row r="240" spans="1:17" x14ac:dyDescent="0.2">
      <c r="A240">
        <v>35394</v>
      </c>
      <c r="B240" t="s">
        <v>837</v>
      </c>
      <c r="C240" t="s">
        <v>214</v>
      </c>
      <c r="D240" s="85">
        <v>0</v>
      </c>
      <c r="E240" s="165"/>
      <c r="G240" s="63" t="str">
        <f>IFERROR(VLOOKUP($A240,sectionidss,3,FALSE)," ")</f>
        <v>MM7C2</v>
      </c>
      <c r="H240" s="63" t="str">
        <f t="shared" si="6"/>
        <v>M_INT_MATH7</v>
      </c>
      <c r="J240" s="90">
        <f t="shared" si="7"/>
        <v>3200</v>
      </c>
      <c r="O240" s="86"/>
      <c r="P240" s="86"/>
      <c r="Q240"/>
    </row>
    <row r="241" spans="1:17" x14ac:dyDescent="0.2">
      <c r="A241">
        <v>35394</v>
      </c>
      <c r="B241" t="s">
        <v>837</v>
      </c>
      <c r="C241" t="s">
        <v>214</v>
      </c>
      <c r="D241" s="85">
        <v>0</v>
      </c>
      <c r="E241" s="165"/>
      <c r="G241" s="63" t="str">
        <f>IFERROR(VLOOKUP($A241,sectionidss,2,FALSE)," ")</f>
        <v>MSCIC1</v>
      </c>
      <c r="H241" s="63" t="str">
        <f t="shared" si="6"/>
        <v>M_SCI</v>
      </c>
      <c r="J241" s="90">
        <f t="shared" si="7"/>
        <v>3200</v>
      </c>
      <c r="O241" s="86"/>
      <c r="P241" s="86"/>
      <c r="Q241"/>
    </row>
    <row r="242" spans="1:17" x14ac:dyDescent="0.2">
      <c r="A242">
        <v>36283</v>
      </c>
      <c r="B242" t="s">
        <v>838</v>
      </c>
      <c r="C242" t="s">
        <v>214</v>
      </c>
      <c r="D242" s="85">
        <v>0</v>
      </c>
      <c r="E242" s="165"/>
      <c r="G242" s="63" t="str">
        <f>IFERROR(VLOOKUP($A242,sectionidss,7,FALSE)," ")</f>
        <v>MHRAV</v>
      </c>
      <c r="H242" s="63" t="str">
        <f t="shared" si="6"/>
        <v>M_HR</v>
      </c>
      <c r="J242" s="90">
        <f t="shared" si="7"/>
        <v>3200</v>
      </c>
      <c r="O242" s="86"/>
      <c r="P242" s="86"/>
      <c r="Q242"/>
    </row>
    <row r="243" spans="1:17" x14ac:dyDescent="0.2">
      <c r="A243">
        <v>36283</v>
      </c>
      <c r="B243" t="s">
        <v>838</v>
      </c>
      <c r="C243" t="s">
        <v>214</v>
      </c>
      <c r="D243" s="85">
        <v>0</v>
      </c>
      <c r="E243" s="165"/>
      <c r="G243" s="63" t="str">
        <f>IFERROR(VLOOKUP($A243,sectionidss,6,FALSE)," ")</f>
        <v>MLAC5</v>
      </c>
      <c r="H243" s="63" t="str">
        <f t="shared" si="6"/>
        <v>M_LA</v>
      </c>
      <c r="J243" s="90">
        <f t="shared" si="7"/>
        <v>3200</v>
      </c>
      <c r="O243" s="86"/>
      <c r="P243" s="86"/>
      <c r="Q243"/>
    </row>
    <row r="244" spans="1:17" x14ac:dyDescent="0.2">
      <c r="A244">
        <v>36283</v>
      </c>
      <c r="B244" t="s">
        <v>838</v>
      </c>
      <c r="C244" t="s">
        <v>214</v>
      </c>
      <c r="D244" s="85">
        <v>0</v>
      </c>
      <c r="E244" s="165"/>
      <c r="G244" s="63" t="str">
        <f>IFERROR(VLOOKUP($A244,sectionidss,5,FALSE)," ")</f>
        <v>MSPC4</v>
      </c>
      <c r="H244" s="63" t="str">
        <f t="shared" si="6"/>
        <v>M_SPN</v>
      </c>
      <c r="J244" s="90">
        <f t="shared" si="7"/>
        <v>3200</v>
      </c>
      <c r="O244" s="86"/>
      <c r="P244" s="86"/>
      <c r="Q244"/>
    </row>
    <row r="245" spans="1:17" x14ac:dyDescent="0.2">
      <c r="A245">
        <v>36283</v>
      </c>
      <c r="B245" t="s">
        <v>838</v>
      </c>
      <c r="C245" t="s">
        <v>214</v>
      </c>
      <c r="D245" s="85">
        <v>0</v>
      </c>
      <c r="E245" s="165"/>
      <c r="G245" s="63" t="str">
        <f>IFERROR(VLOOKUP($A245,sectionidss,4,FALSE)," ")</f>
        <v>MSCIC3</v>
      </c>
      <c r="H245" s="63" t="str">
        <f t="shared" si="6"/>
        <v>M_SCI</v>
      </c>
      <c r="J245" s="90">
        <f t="shared" si="7"/>
        <v>3200</v>
      </c>
      <c r="O245" s="86"/>
      <c r="P245" s="86"/>
      <c r="Q245"/>
    </row>
    <row r="246" spans="1:17" x14ac:dyDescent="0.2">
      <c r="A246">
        <v>36283</v>
      </c>
      <c r="B246" t="s">
        <v>838</v>
      </c>
      <c r="C246" t="s">
        <v>214</v>
      </c>
      <c r="D246" s="85">
        <v>0</v>
      </c>
      <c r="E246" s="165"/>
      <c r="G246" s="63" t="str">
        <f>IFERROR(VLOOKUP($A246,sectionidss,3,FALSE)," ")</f>
        <v>MSSC2</v>
      </c>
      <c r="H246" s="63" t="str">
        <f t="shared" si="6"/>
        <v>M_SS_7_8</v>
      </c>
      <c r="J246" s="90">
        <f t="shared" si="7"/>
        <v>3200</v>
      </c>
      <c r="O246" s="86"/>
      <c r="P246" s="86"/>
      <c r="Q246"/>
    </row>
    <row r="247" spans="1:17" x14ac:dyDescent="0.2">
      <c r="A247">
        <v>36283</v>
      </c>
      <c r="B247" t="s">
        <v>838</v>
      </c>
      <c r="C247" t="s">
        <v>214</v>
      </c>
      <c r="D247" s="85">
        <v>0</v>
      </c>
      <c r="E247" s="165"/>
      <c r="G247" s="63" t="str">
        <f>IFERROR(VLOOKUP($A247,sectionidss,2,FALSE)," ")</f>
        <v>MM7C1</v>
      </c>
      <c r="H247" s="63" t="str">
        <f t="shared" si="6"/>
        <v>M_INT_MATH7</v>
      </c>
      <c r="J247" s="90">
        <f t="shared" si="7"/>
        <v>3200</v>
      </c>
      <c r="O247" s="86"/>
      <c r="P247" s="86"/>
      <c r="Q247"/>
    </row>
    <row r="248" spans="1:17" x14ac:dyDescent="0.2">
      <c r="A248">
        <v>38398</v>
      </c>
      <c r="B248" t="s">
        <v>839</v>
      </c>
      <c r="C248" t="s">
        <v>214</v>
      </c>
      <c r="D248" s="85">
        <v>0</v>
      </c>
      <c r="E248" s="165"/>
      <c r="G248" s="63" t="str">
        <f>IFERROR(VLOOKUP($A248,sectionidss,7,FALSE)," ")</f>
        <v>MHRTH</v>
      </c>
      <c r="H248" s="63" t="str">
        <f t="shared" si="6"/>
        <v>M_HR</v>
      </c>
      <c r="J248" s="90">
        <f t="shared" si="7"/>
        <v>3200</v>
      </c>
      <c r="O248" s="86"/>
      <c r="P248" s="86"/>
      <c r="Q248"/>
    </row>
    <row r="249" spans="1:17" x14ac:dyDescent="0.2">
      <c r="A249">
        <v>38398</v>
      </c>
      <c r="B249" t="s">
        <v>839</v>
      </c>
      <c r="C249" t="s">
        <v>214</v>
      </c>
      <c r="D249" s="85">
        <v>0</v>
      </c>
      <c r="E249" s="165"/>
      <c r="G249" s="63" t="str">
        <f>IFERROR(VLOOKUP($A249,sectionidss,6,FALSE)," ")</f>
        <v>MSCIC5</v>
      </c>
      <c r="H249" s="63" t="str">
        <f t="shared" si="6"/>
        <v>M_SCI</v>
      </c>
      <c r="J249" s="90">
        <f t="shared" si="7"/>
        <v>3200</v>
      </c>
      <c r="O249" s="86"/>
      <c r="P249" s="86"/>
      <c r="Q249"/>
    </row>
    <row r="250" spans="1:17" x14ac:dyDescent="0.2">
      <c r="A250">
        <v>38398</v>
      </c>
      <c r="B250" t="s">
        <v>839</v>
      </c>
      <c r="C250" t="s">
        <v>214</v>
      </c>
      <c r="D250" s="85">
        <v>0</v>
      </c>
      <c r="E250" s="165"/>
      <c r="G250" s="63" t="str">
        <f>IFERROR(VLOOKUP($A250,sectionidss,5,FALSE)," ")</f>
        <v>MSPC4</v>
      </c>
      <c r="H250" s="63" t="str">
        <f t="shared" si="6"/>
        <v>M_SPN</v>
      </c>
      <c r="J250" s="90">
        <f t="shared" si="7"/>
        <v>3200</v>
      </c>
      <c r="O250" s="86"/>
      <c r="P250" s="86"/>
      <c r="Q250"/>
    </row>
    <row r="251" spans="1:17" x14ac:dyDescent="0.2">
      <c r="A251">
        <v>38398</v>
      </c>
      <c r="B251" t="s">
        <v>839</v>
      </c>
      <c r="C251" t="s">
        <v>214</v>
      </c>
      <c r="D251" s="85">
        <v>0</v>
      </c>
      <c r="E251" s="165"/>
      <c r="G251" s="63" t="str">
        <f>IFERROR(VLOOKUP($A251,sectionidss,4,FALSE)," ")</f>
        <v>MSSC3</v>
      </c>
      <c r="H251" s="63" t="str">
        <f t="shared" si="6"/>
        <v>M_SS_7_8</v>
      </c>
      <c r="J251" s="90">
        <f t="shared" si="7"/>
        <v>3200</v>
      </c>
      <c r="O251" s="86"/>
      <c r="P251" s="86"/>
      <c r="Q251"/>
    </row>
    <row r="252" spans="1:17" x14ac:dyDescent="0.2">
      <c r="A252">
        <v>38398</v>
      </c>
      <c r="B252" t="s">
        <v>839</v>
      </c>
      <c r="C252" t="s">
        <v>214</v>
      </c>
      <c r="D252" s="85">
        <v>0</v>
      </c>
      <c r="E252" s="165"/>
      <c r="G252" s="63" t="str">
        <f>IFERROR(VLOOKUP($A252,sectionidss,3,FALSE)," ")</f>
        <v>MM7C2</v>
      </c>
      <c r="H252" s="63" t="str">
        <f t="shared" si="6"/>
        <v>M_INT_MATH7</v>
      </c>
      <c r="J252" s="90">
        <f t="shared" si="7"/>
        <v>3200</v>
      </c>
      <c r="O252" s="86"/>
      <c r="P252" s="86"/>
      <c r="Q252"/>
    </row>
    <row r="253" spans="1:17" x14ac:dyDescent="0.2">
      <c r="A253">
        <v>38398</v>
      </c>
      <c r="B253" t="s">
        <v>839</v>
      </c>
      <c r="C253" t="s">
        <v>214</v>
      </c>
      <c r="D253" s="85">
        <v>0</v>
      </c>
      <c r="E253" s="165"/>
      <c r="G253" s="63" t="str">
        <f>IFERROR(VLOOKUP($A253,sectionidss,2,FALSE)," ")</f>
        <v>MLAC1</v>
      </c>
      <c r="H253" s="63" t="str">
        <f t="shared" si="6"/>
        <v>M_LA</v>
      </c>
      <c r="J253" s="90">
        <f t="shared" si="7"/>
        <v>3200</v>
      </c>
      <c r="O253" s="86"/>
      <c r="P253" s="86"/>
      <c r="Q253"/>
    </row>
    <row r="254" spans="1:17" x14ac:dyDescent="0.2">
      <c r="A254">
        <v>35362</v>
      </c>
      <c r="B254" t="s">
        <v>840</v>
      </c>
      <c r="C254" t="s">
        <v>214</v>
      </c>
      <c r="D254" s="85">
        <v>0</v>
      </c>
      <c r="E254" s="165"/>
      <c r="G254" s="63" t="str">
        <f>IFERROR(VLOOKUP($A254,sectionidss,7,FALSE)," ")</f>
        <v>MHRJG</v>
      </c>
      <c r="H254" s="63" t="str">
        <f t="shared" si="6"/>
        <v>M_HR</v>
      </c>
      <c r="J254" s="90">
        <f t="shared" si="7"/>
        <v>3200</v>
      </c>
      <c r="O254" s="86"/>
      <c r="P254" s="86"/>
      <c r="Q254"/>
    </row>
    <row r="255" spans="1:17" x14ac:dyDescent="0.2">
      <c r="A255">
        <v>35362</v>
      </c>
      <c r="B255" t="s">
        <v>840</v>
      </c>
      <c r="C255" t="s">
        <v>214</v>
      </c>
      <c r="D255" s="85">
        <v>0</v>
      </c>
      <c r="E255" s="165"/>
      <c r="G255" s="63" t="str">
        <f>IFERROR(VLOOKUP($A255,sectionidss,6,FALSE)," ")</f>
        <v>MM7C5</v>
      </c>
      <c r="H255" s="63" t="str">
        <f t="shared" si="6"/>
        <v>M_INT_MATH7</v>
      </c>
      <c r="J255" s="90">
        <f t="shared" si="7"/>
        <v>3200</v>
      </c>
      <c r="O255" s="86"/>
      <c r="P255" s="86"/>
      <c r="Q255"/>
    </row>
    <row r="256" spans="1:17" x14ac:dyDescent="0.2">
      <c r="A256">
        <v>35362</v>
      </c>
      <c r="B256" t="s">
        <v>840</v>
      </c>
      <c r="C256" t="s">
        <v>214</v>
      </c>
      <c r="D256" s="85">
        <v>0</v>
      </c>
      <c r="E256" s="165"/>
      <c r="G256" s="63" t="str">
        <f>IFERROR(VLOOKUP($A256,sectionidss,5,FALSE)," ")</f>
        <v>MSCIC4</v>
      </c>
      <c r="H256" s="63" t="str">
        <f t="shared" si="6"/>
        <v>M_SCI</v>
      </c>
      <c r="J256" s="90">
        <f t="shared" si="7"/>
        <v>3200</v>
      </c>
      <c r="O256" s="86"/>
      <c r="P256" s="86"/>
      <c r="Q256"/>
    </row>
    <row r="257" spans="1:17" x14ac:dyDescent="0.2">
      <c r="A257">
        <v>35362</v>
      </c>
      <c r="B257" t="s">
        <v>840</v>
      </c>
      <c r="C257" t="s">
        <v>214</v>
      </c>
      <c r="D257" s="85">
        <v>0</v>
      </c>
      <c r="E257" s="165"/>
      <c r="G257" s="63" t="str">
        <f>IFERROR(VLOOKUP($A257,sectionidss,4,FALSE)," ")</f>
        <v>MSPC3</v>
      </c>
      <c r="H257" s="63" t="str">
        <f t="shared" si="6"/>
        <v>M_SPN</v>
      </c>
      <c r="J257" s="90">
        <f t="shared" si="7"/>
        <v>3200</v>
      </c>
      <c r="O257" s="86"/>
      <c r="P257" s="86"/>
      <c r="Q257"/>
    </row>
    <row r="258" spans="1:17" x14ac:dyDescent="0.2">
      <c r="A258">
        <v>35362</v>
      </c>
      <c r="B258" t="s">
        <v>840</v>
      </c>
      <c r="C258" t="s">
        <v>214</v>
      </c>
      <c r="D258" s="85">
        <v>0</v>
      </c>
      <c r="E258" s="165"/>
      <c r="G258" s="63" t="str">
        <f>IFERROR(VLOOKUP($A258,sectionidss,3,FALSE)," ")</f>
        <v>MSSC2</v>
      </c>
      <c r="H258" s="63" t="str">
        <f t="shared" ref="H258:H321" si="8">IFERROR(VLOOKUP($G258,otherinfo,2,FALSE)," ")</f>
        <v>M_SS_7_8</v>
      </c>
      <c r="J258" s="90">
        <f t="shared" ref="J258:J321" si="9">IFERROR(VLOOKUP($G258,otherinfo,3,FALSE)," ")</f>
        <v>3200</v>
      </c>
      <c r="O258" s="86"/>
      <c r="P258" s="86"/>
      <c r="Q258"/>
    </row>
    <row r="259" spans="1:17" x14ac:dyDescent="0.2">
      <c r="A259">
        <v>35362</v>
      </c>
      <c r="B259" t="s">
        <v>840</v>
      </c>
      <c r="C259" t="s">
        <v>214</v>
      </c>
      <c r="D259" s="85">
        <v>0</v>
      </c>
      <c r="E259" s="165"/>
      <c r="G259" s="63" t="str">
        <f>IFERROR(VLOOKUP($A259,sectionidss,2,FALSE)," ")</f>
        <v>MLAC1</v>
      </c>
      <c r="H259" s="63" t="str">
        <f t="shared" si="8"/>
        <v>M_LA</v>
      </c>
      <c r="J259" s="90">
        <f t="shared" si="9"/>
        <v>3200</v>
      </c>
      <c r="O259" s="86"/>
      <c r="P259" s="86"/>
      <c r="Q259"/>
    </row>
    <row r="260" spans="1:17" x14ac:dyDescent="0.2">
      <c r="A260">
        <v>35373</v>
      </c>
      <c r="B260" t="s">
        <v>841</v>
      </c>
      <c r="C260" t="s">
        <v>214</v>
      </c>
      <c r="D260" s="85">
        <v>0</v>
      </c>
      <c r="E260" s="165"/>
      <c r="G260" s="63" t="str">
        <f>IFERROR(VLOOKUP($A260,sectionidss,7,FALSE)," ")</f>
        <v>MHRWB</v>
      </c>
      <c r="H260" s="63" t="str">
        <f t="shared" si="8"/>
        <v>M_HR</v>
      </c>
      <c r="J260" s="90">
        <f t="shared" si="9"/>
        <v>3200</v>
      </c>
      <c r="O260" s="86"/>
      <c r="P260" s="86"/>
      <c r="Q260"/>
    </row>
    <row r="261" spans="1:17" x14ac:dyDescent="0.2">
      <c r="A261">
        <v>35373</v>
      </c>
      <c r="B261" t="s">
        <v>841</v>
      </c>
      <c r="C261" t="s">
        <v>214</v>
      </c>
      <c r="D261" s="85">
        <v>0</v>
      </c>
      <c r="E261" s="165"/>
      <c r="G261" s="63" t="str">
        <f>IFERROR(VLOOKUP($A261,sectionidss,6,FALSE)," ")</f>
        <v>MSPC5</v>
      </c>
      <c r="H261" s="63" t="str">
        <f t="shared" si="8"/>
        <v>M_SPN</v>
      </c>
      <c r="J261" s="90">
        <f t="shared" si="9"/>
        <v>3200</v>
      </c>
      <c r="O261" s="86"/>
      <c r="P261" s="86"/>
      <c r="Q261"/>
    </row>
    <row r="262" spans="1:17" x14ac:dyDescent="0.2">
      <c r="A262">
        <v>35373</v>
      </c>
      <c r="B262" t="s">
        <v>841</v>
      </c>
      <c r="C262" t="s">
        <v>214</v>
      </c>
      <c r="D262" s="85">
        <v>0</v>
      </c>
      <c r="E262" s="165"/>
      <c r="G262" s="63" t="str">
        <f>IFERROR(VLOOKUP($A262,sectionidss,5,FALSE)," ")</f>
        <v>MSSC4</v>
      </c>
      <c r="H262" s="63" t="str">
        <f t="shared" si="8"/>
        <v>M_SS_7_8</v>
      </c>
      <c r="J262" s="90">
        <f t="shared" si="9"/>
        <v>3200</v>
      </c>
      <c r="O262" s="86"/>
      <c r="P262" s="86"/>
      <c r="Q262"/>
    </row>
    <row r="263" spans="1:17" x14ac:dyDescent="0.2">
      <c r="A263">
        <v>35373</v>
      </c>
      <c r="B263" t="s">
        <v>841</v>
      </c>
      <c r="C263" t="s">
        <v>214</v>
      </c>
      <c r="D263" s="85">
        <v>0</v>
      </c>
      <c r="E263" s="165"/>
      <c r="G263" s="63" t="str">
        <f>IFERROR(VLOOKUP($A263,sectionidss,4,FALSE)," ")</f>
        <v>MLAC3</v>
      </c>
      <c r="H263" s="63" t="str">
        <f t="shared" si="8"/>
        <v>M_LA</v>
      </c>
      <c r="J263" s="90">
        <f t="shared" si="9"/>
        <v>3200</v>
      </c>
      <c r="O263" s="86"/>
      <c r="P263" s="86"/>
      <c r="Q263"/>
    </row>
    <row r="264" spans="1:17" x14ac:dyDescent="0.2">
      <c r="A264">
        <v>35373</v>
      </c>
      <c r="B264" t="s">
        <v>841</v>
      </c>
      <c r="C264" t="s">
        <v>214</v>
      </c>
      <c r="D264" s="85">
        <v>0</v>
      </c>
      <c r="E264" s="165"/>
      <c r="G264" s="63" t="str">
        <f>IFERROR(VLOOKUP($A264,sectionidss,3,FALSE)," ")</f>
        <v>MSCIC2</v>
      </c>
      <c r="H264" s="63" t="str">
        <f t="shared" si="8"/>
        <v>M_SCI</v>
      </c>
      <c r="J264" s="90">
        <f t="shared" si="9"/>
        <v>3200</v>
      </c>
      <c r="O264" s="86"/>
      <c r="P264" s="86"/>
      <c r="Q264"/>
    </row>
    <row r="265" spans="1:17" x14ac:dyDescent="0.2">
      <c r="A265">
        <v>35373</v>
      </c>
      <c r="B265" t="s">
        <v>841</v>
      </c>
      <c r="C265" t="s">
        <v>214</v>
      </c>
      <c r="D265" s="85">
        <v>0</v>
      </c>
      <c r="E265" s="165"/>
      <c r="G265" s="63" t="str">
        <f>IFERROR(VLOOKUP($A265,sectionidss,2,FALSE)," ")</f>
        <v>MM7C1</v>
      </c>
      <c r="H265" s="63" t="str">
        <f t="shared" si="8"/>
        <v>M_INT_MATH7</v>
      </c>
      <c r="J265" s="90">
        <f t="shared" si="9"/>
        <v>3200</v>
      </c>
      <c r="O265" s="86"/>
      <c r="P265" s="86"/>
      <c r="Q265"/>
    </row>
    <row r="266" spans="1:17" x14ac:dyDescent="0.2">
      <c r="A266">
        <v>35111</v>
      </c>
      <c r="B266" t="s">
        <v>842</v>
      </c>
      <c r="C266" t="s">
        <v>214</v>
      </c>
      <c r="D266" s="85">
        <v>0</v>
      </c>
      <c r="E266" s="165"/>
      <c r="G266" s="63" t="str">
        <f>IFERROR(VLOOKUP($A266,sectionidss,7,FALSE)," ")</f>
        <v>MHRKP</v>
      </c>
      <c r="H266" s="63" t="str">
        <f t="shared" si="8"/>
        <v>M_HR</v>
      </c>
      <c r="J266" s="90">
        <f t="shared" si="9"/>
        <v>3200</v>
      </c>
      <c r="O266" s="86"/>
      <c r="P266" s="86"/>
      <c r="Q266"/>
    </row>
    <row r="267" spans="1:17" x14ac:dyDescent="0.2">
      <c r="A267">
        <v>35111</v>
      </c>
      <c r="B267" t="s">
        <v>842</v>
      </c>
      <c r="C267" t="s">
        <v>214</v>
      </c>
      <c r="D267" s="85">
        <v>0</v>
      </c>
      <c r="E267" s="165"/>
      <c r="G267" s="63" t="str">
        <f>IFERROR(VLOOKUP($A267,sectionidss,6,FALSE)," ")</f>
        <v>MSCIC5</v>
      </c>
      <c r="H267" s="63" t="str">
        <f t="shared" si="8"/>
        <v>M_SCI</v>
      </c>
      <c r="J267" s="90">
        <f t="shared" si="9"/>
        <v>3200</v>
      </c>
      <c r="O267" s="86"/>
      <c r="P267" s="86"/>
      <c r="Q267"/>
    </row>
    <row r="268" spans="1:17" x14ac:dyDescent="0.2">
      <c r="A268">
        <v>35111</v>
      </c>
      <c r="B268" t="s">
        <v>842</v>
      </c>
      <c r="C268" t="s">
        <v>214</v>
      </c>
      <c r="D268" s="85">
        <v>0</v>
      </c>
      <c r="E268" s="165"/>
      <c r="G268" s="63" t="str">
        <f>IFERROR(VLOOKUP($A268,sectionidss,5,FALSE)," ")</f>
        <v>MLAC4</v>
      </c>
      <c r="H268" s="63" t="str">
        <f t="shared" si="8"/>
        <v>M_LA</v>
      </c>
      <c r="J268" s="90">
        <f t="shared" si="9"/>
        <v>3200</v>
      </c>
      <c r="O268" s="86"/>
      <c r="P268" s="86"/>
      <c r="Q268"/>
    </row>
    <row r="269" spans="1:17" x14ac:dyDescent="0.2">
      <c r="A269">
        <v>35111</v>
      </c>
      <c r="B269" t="s">
        <v>842</v>
      </c>
      <c r="C269" t="s">
        <v>214</v>
      </c>
      <c r="D269" s="85">
        <v>0</v>
      </c>
      <c r="E269" s="165"/>
      <c r="G269" s="63" t="str">
        <f>IFERROR(VLOOKUP($A269,sectionidss,4,FALSE)," ")</f>
        <v>MM8C3</v>
      </c>
      <c r="H269" s="63" t="str">
        <f t="shared" si="8"/>
        <v>M_INT_MATH8</v>
      </c>
      <c r="J269" s="90">
        <f t="shared" si="9"/>
        <v>3200</v>
      </c>
      <c r="O269" s="86"/>
      <c r="P269" s="86"/>
      <c r="Q269"/>
    </row>
    <row r="270" spans="1:17" x14ac:dyDescent="0.2">
      <c r="A270">
        <v>35111</v>
      </c>
      <c r="B270" t="s">
        <v>842</v>
      </c>
      <c r="C270" t="s">
        <v>214</v>
      </c>
      <c r="D270" s="85">
        <v>0</v>
      </c>
      <c r="E270" s="165"/>
      <c r="G270" s="63" t="str">
        <f>IFERROR(VLOOKUP($A270,sectionidss,3,FALSE)," ")</f>
        <v>MSSC2</v>
      </c>
      <c r="H270" s="63" t="str">
        <f t="shared" si="8"/>
        <v>M_SS_7_8</v>
      </c>
      <c r="J270" s="90">
        <f t="shared" si="9"/>
        <v>3200</v>
      </c>
      <c r="O270" s="86"/>
      <c r="P270" s="86"/>
      <c r="Q270"/>
    </row>
    <row r="271" spans="1:17" x14ac:dyDescent="0.2">
      <c r="A271">
        <v>35111</v>
      </c>
      <c r="B271" t="s">
        <v>842</v>
      </c>
      <c r="C271" t="s">
        <v>214</v>
      </c>
      <c r="D271" s="85">
        <v>0</v>
      </c>
      <c r="E271" s="165"/>
      <c r="G271" s="63" t="b">
        <f>IFERROR(VLOOKUP($A271,sectionidss,2,FALSE)," ")</f>
        <v>0</v>
      </c>
      <c r="H271" s="63" t="str">
        <f t="shared" si="8"/>
        <v xml:space="preserve"> </v>
      </c>
      <c r="J271" s="90" t="str">
        <f t="shared" si="9"/>
        <v xml:space="preserve"> </v>
      </c>
      <c r="O271" s="86"/>
      <c r="P271" s="86"/>
      <c r="Q271"/>
    </row>
    <row r="272" spans="1:17" x14ac:dyDescent="0.2">
      <c r="A272">
        <v>35397</v>
      </c>
      <c r="B272" t="s">
        <v>843</v>
      </c>
      <c r="C272" t="s">
        <v>214</v>
      </c>
      <c r="D272" s="85">
        <v>0</v>
      </c>
      <c r="E272" s="165"/>
      <c r="G272" s="63" t="str">
        <f>IFERROR(VLOOKUP($A272,sectionidss,7,FALSE)," ")</f>
        <v>MHRWB</v>
      </c>
      <c r="H272" s="63" t="str">
        <f t="shared" si="8"/>
        <v>M_HR</v>
      </c>
      <c r="J272" s="90">
        <f t="shared" si="9"/>
        <v>3200</v>
      </c>
      <c r="O272" s="86"/>
      <c r="P272" s="86"/>
      <c r="Q272"/>
    </row>
    <row r="273" spans="1:17" x14ac:dyDescent="0.2">
      <c r="A273">
        <v>35397</v>
      </c>
      <c r="B273" t="s">
        <v>843</v>
      </c>
      <c r="C273" t="s">
        <v>214</v>
      </c>
      <c r="D273" s="85">
        <v>0</v>
      </c>
      <c r="E273" s="165"/>
      <c r="G273" s="63" t="str">
        <f>IFERROR(VLOOKUP($A273,sectionidss,6,FALSE)," ")</f>
        <v>MSSC5</v>
      </c>
      <c r="H273" s="63" t="str">
        <f t="shared" si="8"/>
        <v>M_SS_7_8</v>
      </c>
      <c r="J273" s="90">
        <f t="shared" si="9"/>
        <v>3200</v>
      </c>
      <c r="O273" s="86"/>
      <c r="P273" s="86"/>
      <c r="Q273"/>
    </row>
    <row r="274" spans="1:17" x14ac:dyDescent="0.2">
      <c r="A274">
        <v>35397</v>
      </c>
      <c r="B274" t="s">
        <v>843</v>
      </c>
      <c r="C274" t="s">
        <v>214</v>
      </c>
      <c r="D274" s="85">
        <v>0</v>
      </c>
      <c r="E274" s="165"/>
      <c r="G274" s="63" t="str">
        <f>IFERROR(VLOOKUP($A274,sectionidss,5,FALSE)," ")</f>
        <v>MLAC4</v>
      </c>
      <c r="H274" s="63" t="str">
        <f t="shared" si="8"/>
        <v>M_LA</v>
      </c>
      <c r="J274" s="90">
        <f t="shared" si="9"/>
        <v>3200</v>
      </c>
      <c r="O274" s="86"/>
      <c r="P274" s="86"/>
      <c r="Q274"/>
    </row>
    <row r="275" spans="1:17" x14ac:dyDescent="0.2">
      <c r="A275">
        <v>35397</v>
      </c>
      <c r="B275" t="s">
        <v>843</v>
      </c>
      <c r="C275" t="s">
        <v>214</v>
      </c>
      <c r="D275" s="85">
        <v>0</v>
      </c>
      <c r="E275" s="165"/>
      <c r="G275" s="63" t="str">
        <f>IFERROR(VLOOKUP($A275,sectionidss,4,FALSE)," ")</f>
        <v>MSPC3</v>
      </c>
      <c r="H275" s="63" t="str">
        <f t="shared" si="8"/>
        <v>M_SPN</v>
      </c>
      <c r="J275" s="90">
        <f t="shared" si="9"/>
        <v>3200</v>
      </c>
      <c r="O275" s="86"/>
      <c r="P275" s="86"/>
      <c r="Q275"/>
    </row>
    <row r="276" spans="1:17" x14ac:dyDescent="0.2">
      <c r="A276">
        <v>35397</v>
      </c>
      <c r="B276" t="s">
        <v>843</v>
      </c>
      <c r="C276" t="s">
        <v>214</v>
      </c>
      <c r="D276" s="85">
        <v>0</v>
      </c>
      <c r="E276" s="165"/>
      <c r="G276" s="63" t="str">
        <f>IFERROR(VLOOKUP($A276,sectionidss,3,FALSE)," ")</f>
        <v>MM7C2</v>
      </c>
      <c r="H276" s="63" t="str">
        <f t="shared" si="8"/>
        <v>M_INT_MATH7</v>
      </c>
      <c r="J276" s="90">
        <f t="shared" si="9"/>
        <v>3200</v>
      </c>
      <c r="O276" s="86"/>
      <c r="P276" s="86"/>
      <c r="Q276"/>
    </row>
    <row r="277" spans="1:17" x14ac:dyDescent="0.2">
      <c r="A277">
        <v>35397</v>
      </c>
      <c r="B277" t="s">
        <v>843</v>
      </c>
      <c r="C277" t="s">
        <v>214</v>
      </c>
      <c r="D277" s="85">
        <v>0</v>
      </c>
      <c r="E277" s="165"/>
      <c r="G277" s="63" t="str">
        <f>IFERROR(VLOOKUP($A277,sectionidss,2,FALSE)," ")</f>
        <v>MSCIC1</v>
      </c>
      <c r="H277" s="63" t="str">
        <f t="shared" si="8"/>
        <v>M_SCI</v>
      </c>
      <c r="J277" s="90">
        <f t="shared" si="9"/>
        <v>3200</v>
      </c>
      <c r="O277" s="86"/>
      <c r="P277" s="86"/>
      <c r="Q277"/>
    </row>
    <row r="278" spans="1:17" x14ac:dyDescent="0.2">
      <c r="A278">
        <v>36782</v>
      </c>
      <c r="B278" t="s">
        <v>844</v>
      </c>
      <c r="C278" t="s">
        <v>214</v>
      </c>
      <c r="D278" s="85">
        <v>0</v>
      </c>
      <c r="E278" s="165"/>
      <c r="G278" s="63" t="str">
        <f>IFERROR(VLOOKUP($A278,sectionidss,7,FALSE)," ")</f>
        <v>MHRWB</v>
      </c>
      <c r="H278" s="63" t="str">
        <f t="shared" si="8"/>
        <v>M_HR</v>
      </c>
      <c r="J278" s="90">
        <f t="shared" si="9"/>
        <v>3200</v>
      </c>
      <c r="O278" s="86"/>
      <c r="P278" s="86"/>
      <c r="Q278"/>
    </row>
    <row r="279" spans="1:17" x14ac:dyDescent="0.2">
      <c r="A279">
        <v>36782</v>
      </c>
      <c r="B279" t="s">
        <v>844</v>
      </c>
      <c r="C279" t="s">
        <v>214</v>
      </c>
      <c r="D279" s="85">
        <v>0</v>
      </c>
      <c r="E279" s="165"/>
      <c r="G279" s="63" t="str">
        <f>IFERROR(VLOOKUP($A279,sectionidss,6,FALSE)," ")</f>
        <v>MSSC5</v>
      </c>
      <c r="H279" s="63" t="str">
        <f t="shared" si="8"/>
        <v>M_SS_7_8</v>
      </c>
      <c r="J279" s="90">
        <f t="shared" si="9"/>
        <v>3200</v>
      </c>
      <c r="O279" s="86"/>
      <c r="P279" s="86"/>
      <c r="Q279"/>
    </row>
    <row r="280" spans="1:17" x14ac:dyDescent="0.2">
      <c r="A280">
        <v>36782</v>
      </c>
      <c r="B280" t="s">
        <v>844</v>
      </c>
      <c r="C280" t="s">
        <v>214</v>
      </c>
      <c r="D280" s="85">
        <v>0</v>
      </c>
      <c r="E280" s="165"/>
      <c r="G280" s="63" t="str">
        <f>IFERROR(VLOOKUP($A280,sectionidss,5,FALSE)," ")</f>
        <v>MSPC4</v>
      </c>
      <c r="H280" s="63" t="str">
        <f t="shared" si="8"/>
        <v>M_SPN</v>
      </c>
      <c r="J280" s="90">
        <f t="shared" si="9"/>
        <v>3200</v>
      </c>
      <c r="O280" s="86"/>
      <c r="P280" s="86"/>
      <c r="Q280"/>
    </row>
    <row r="281" spans="1:17" x14ac:dyDescent="0.2">
      <c r="A281">
        <v>36782</v>
      </c>
      <c r="B281" t="s">
        <v>844</v>
      </c>
      <c r="C281" t="s">
        <v>214</v>
      </c>
      <c r="D281" s="85">
        <v>0</v>
      </c>
      <c r="E281" s="165"/>
      <c r="G281" s="63" t="str">
        <f>IFERROR(VLOOKUP($A281,sectionidss,4,FALSE)," ")</f>
        <v>MLAC3</v>
      </c>
      <c r="H281" s="63" t="str">
        <f t="shared" si="8"/>
        <v>M_LA</v>
      </c>
      <c r="J281" s="90">
        <f t="shared" si="9"/>
        <v>3200</v>
      </c>
      <c r="O281" s="86"/>
      <c r="P281" s="86"/>
      <c r="Q281"/>
    </row>
    <row r="282" spans="1:17" x14ac:dyDescent="0.2">
      <c r="A282">
        <v>36782</v>
      </c>
      <c r="B282" t="s">
        <v>844</v>
      </c>
      <c r="C282" t="s">
        <v>214</v>
      </c>
      <c r="D282" s="85">
        <v>0</v>
      </c>
      <c r="E282" s="165"/>
      <c r="G282" s="63" t="str">
        <f>IFERROR(VLOOKUP($A282,sectionidss,3,FALSE)," ")</f>
        <v>MSCIC2</v>
      </c>
      <c r="H282" s="63" t="str">
        <f t="shared" si="8"/>
        <v>M_SCI</v>
      </c>
      <c r="J282" s="90">
        <f t="shared" si="9"/>
        <v>3200</v>
      </c>
      <c r="O282" s="86"/>
      <c r="P282" s="86"/>
      <c r="Q282"/>
    </row>
    <row r="283" spans="1:17" x14ac:dyDescent="0.2">
      <c r="A283">
        <v>36782</v>
      </c>
      <c r="B283" t="s">
        <v>844</v>
      </c>
      <c r="C283" t="s">
        <v>214</v>
      </c>
      <c r="D283" s="85">
        <v>0</v>
      </c>
      <c r="E283" s="165"/>
      <c r="G283" s="63" t="str">
        <f>IFERROR(VLOOKUP($A283,sectionidss,2,FALSE)," ")</f>
        <v>MM7C1</v>
      </c>
      <c r="H283" s="63" t="str">
        <f t="shared" si="8"/>
        <v>M_INT_MATH7</v>
      </c>
      <c r="J283" s="90">
        <f t="shared" si="9"/>
        <v>3200</v>
      </c>
      <c r="O283" s="86"/>
      <c r="P283" s="86"/>
      <c r="Q283"/>
    </row>
    <row r="284" spans="1:17" x14ac:dyDescent="0.2">
      <c r="A284">
        <v>39795</v>
      </c>
      <c r="B284" t="s">
        <v>845</v>
      </c>
      <c r="C284" t="s">
        <v>214</v>
      </c>
      <c r="D284" s="85">
        <v>0</v>
      </c>
      <c r="E284" s="165"/>
      <c r="G284" s="63" t="str">
        <f>IFERROR(VLOOKUP($A284,sectionidss,7,FALSE)," ")</f>
        <v>MHRTH</v>
      </c>
      <c r="H284" s="63" t="str">
        <f t="shared" si="8"/>
        <v>M_HR</v>
      </c>
      <c r="J284" s="90">
        <f t="shared" si="9"/>
        <v>3200</v>
      </c>
      <c r="O284" s="86"/>
      <c r="P284" s="86"/>
      <c r="Q284"/>
    </row>
    <row r="285" spans="1:17" x14ac:dyDescent="0.2">
      <c r="A285">
        <v>39795</v>
      </c>
      <c r="B285" t="s">
        <v>845</v>
      </c>
      <c r="C285" t="s">
        <v>214</v>
      </c>
      <c r="D285" s="85">
        <v>0</v>
      </c>
      <c r="E285" s="165"/>
      <c r="G285" s="63" t="str">
        <f>IFERROR(VLOOKUP($A285,sectionidss,6,FALSE)," ")</f>
        <v>MM7C5</v>
      </c>
      <c r="H285" s="63" t="str">
        <f t="shared" si="8"/>
        <v>M_INT_MATH7</v>
      </c>
      <c r="J285" s="90">
        <f t="shared" si="9"/>
        <v>3200</v>
      </c>
    </row>
    <row r="286" spans="1:17" x14ac:dyDescent="0.2">
      <c r="A286">
        <v>39795</v>
      </c>
      <c r="B286" t="s">
        <v>845</v>
      </c>
      <c r="C286" t="s">
        <v>214</v>
      </c>
      <c r="D286" s="85">
        <v>0</v>
      </c>
      <c r="E286" s="165"/>
      <c r="G286" s="63" t="str">
        <f>IFERROR(VLOOKUP($A286,sectionidss,5,FALSE)," ")</f>
        <v>MSPC4</v>
      </c>
      <c r="H286" s="63" t="str">
        <f t="shared" si="8"/>
        <v>M_SPN</v>
      </c>
      <c r="J286" s="90">
        <f t="shared" si="9"/>
        <v>3200</v>
      </c>
    </row>
    <row r="287" spans="1:17" x14ac:dyDescent="0.2">
      <c r="A287">
        <v>39795</v>
      </c>
      <c r="B287" t="s">
        <v>845</v>
      </c>
      <c r="C287" t="s">
        <v>214</v>
      </c>
      <c r="D287" s="85">
        <v>0</v>
      </c>
      <c r="E287" s="165"/>
      <c r="G287" s="63" t="str">
        <f>IFERROR(VLOOKUP($A287,sectionidss,4,FALSE)," ")</f>
        <v>MSSC3</v>
      </c>
      <c r="H287" s="63" t="str">
        <f t="shared" si="8"/>
        <v>M_SS_7_8</v>
      </c>
      <c r="J287" s="90">
        <f t="shared" si="9"/>
        <v>3200</v>
      </c>
    </row>
    <row r="288" spans="1:17" x14ac:dyDescent="0.2">
      <c r="A288">
        <v>39795</v>
      </c>
      <c r="B288" t="s">
        <v>845</v>
      </c>
      <c r="C288" t="s">
        <v>214</v>
      </c>
      <c r="D288" s="85">
        <v>0</v>
      </c>
      <c r="E288" s="165"/>
      <c r="G288" s="63" t="str">
        <f>IFERROR(VLOOKUP($A288,sectionidss,3,FALSE)," ")</f>
        <v>MLAC2</v>
      </c>
      <c r="H288" s="63" t="str">
        <f t="shared" si="8"/>
        <v>M_LA</v>
      </c>
      <c r="J288" s="90">
        <f t="shared" si="9"/>
        <v>3200</v>
      </c>
    </row>
    <row r="289" spans="1:17" x14ac:dyDescent="0.2">
      <c r="A289">
        <v>39795</v>
      </c>
      <c r="B289" t="s">
        <v>845</v>
      </c>
      <c r="C289" t="s">
        <v>214</v>
      </c>
      <c r="D289" s="85">
        <v>0</v>
      </c>
      <c r="E289" s="165"/>
      <c r="G289" s="63" t="str">
        <f>IFERROR(VLOOKUP($A289,sectionidss,2,FALSE)," ")</f>
        <v>MSCIC1</v>
      </c>
      <c r="H289" s="63" t="str">
        <f t="shared" si="8"/>
        <v>M_SCI</v>
      </c>
      <c r="J289" s="90">
        <f t="shared" si="9"/>
        <v>3200</v>
      </c>
    </row>
    <row r="290" spans="1:17" x14ac:dyDescent="0.2">
      <c r="A290">
        <v>35702</v>
      </c>
      <c r="B290" t="s">
        <v>846</v>
      </c>
      <c r="C290" t="s">
        <v>214</v>
      </c>
      <c r="D290" s="85">
        <v>0</v>
      </c>
      <c r="E290" s="165"/>
      <c r="G290" s="63" t="str">
        <f>IFERROR(VLOOKUP($A290,sectionidss,7,FALSE)," ")</f>
        <v>MHRTH</v>
      </c>
      <c r="H290" s="63" t="str">
        <f t="shared" si="8"/>
        <v>M_HR</v>
      </c>
      <c r="J290" s="90">
        <f t="shared" si="9"/>
        <v>3200</v>
      </c>
    </row>
    <row r="291" spans="1:17" x14ac:dyDescent="0.2">
      <c r="A291">
        <v>35702</v>
      </c>
      <c r="B291" t="s">
        <v>846</v>
      </c>
      <c r="C291" t="s">
        <v>214</v>
      </c>
      <c r="D291" s="85">
        <v>0</v>
      </c>
      <c r="E291" s="165"/>
      <c r="G291" s="63" t="str">
        <f>IFERROR(VLOOKUP($A291,sectionidss,6,FALSE)," ")</f>
        <v>MM7C5</v>
      </c>
      <c r="H291" s="63" t="str">
        <f t="shared" si="8"/>
        <v>M_INT_MATH7</v>
      </c>
      <c r="J291" s="90">
        <f t="shared" si="9"/>
        <v>3200</v>
      </c>
      <c r="O291" s="86"/>
      <c r="P291" s="86"/>
      <c r="Q291"/>
    </row>
    <row r="292" spans="1:17" x14ac:dyDescent="0.2">
      <c r="A292">
        <v>35702</v>
      </c>
      <c r="B292" t="s">
        <v>846</v>
      </c>
      <c r="C292" t="s">
        <v>214</v>
      </c>
      <c r="D292" s="85">
        <v>0</v>
      </c>
      <c r="E292" s="165"/>
      <c r="G292" s="63" t="str">
        <f>IFERROR(VLOOKUP($A292,sectionidss,5,FALSE)," ")</f>
        <v>MSCIC4</v>
      </c>
      <c r="H292" s="63" t="str">
        <f t="shared" si="8"/>
        <v>M_SCI</v>
      </c>
      <c r="J292" s="90">
        <f t="shared" si="9"/>
        <v>3200</v>
      </c>
      <c r="O292" s="86"/>
      <c r="P292" s="86"/>
      <c r="Q292"/>
    </row>
    <row r="293" spans="1:17" x14ac:dyDescent="0.2">
      <c r="A293">
        <v>35702</v>
      </c>
      <c r="B293" t="s">
        <v>846</v>
      </c>
      <c r="C293" t="s">
        <v>214</v>
      </c>
      <c r="D293" s="85">
        <v>0</v>
      </c>
      <c r="E293" s="165"/>
      <c r="G293" s="63" t="str">
        <f>IFERROR(VLOOKUP($A293,sectionidss,4,FALSE)," ")</f>
        <v>MSPC3</v>
      </c>
      <c r="H293" s="63" t="str">
        <f t="shared" si="8"/>
        <v>M_SPN</v>
      </c>
      <c r="J293" s="90">
        <f t="shared" si="9"/>
        <v>3200</v>
      </c>
      <c r="O293" s="86"/>
      <c r="P293" s="86"/>
      <c r="Q293"/>
    </row>
    <row r="294" spans="1:17" x14ac:dyDescent="0.2">
      <c r="A294">
        <v>35702</v>
      </c>
      <c r="B294" t="s">
        <v>846</v>
      </c>
      <c r="C294" t="s">
        <v>214</v>
      </c>
      <c r="D294" s="85">
        <v>0</v>
      </c>
      <c r="E294" s="165"/>
      <c r="G294" s="63" t="str">
        <f>IFERROR(VLOOKUP($A294,sectionidss,3,FALSE)," ")</f>
        <v>MLAC2</v>
      </c>
      <c r="H294" s="63" t="str">
        <f t="shared" si="8"/>
        <v>M_LA</v>
      </c>
      <c r="J294" s="90">
        <f t="shared" si="9"/>
        <v>3200</v>
      </c>
      <c r="O294" s="86"/>
      <c r="P294" s="86"/>
      <c r="Q294"/>
    </row>
    <row r="295" spans="1:17" x14ac:dyDescent="0.2">
      <c r="A295">
        <v>35702</v>
      </c>
      <c r="B295" t="s">
        <v>846</v>
      </c>
      <c r="C295" t="s">
        <v>214</v>
      </c>
      <c r="D295" s="85">
        <v>0</v>
      </c>
      <c r="E295" s="165"/>
      <c r="G295" s="63" t="str">
        <f>IFERROR(VLOOKUP($A295,sectionidss,2,FALSE)," ")</f>
        <v>ASC1BT1</v>
      </c>
      <c r="H295" s="63" t="str">
        <f t="shared" si="8"/>
        <v>M_ASC</v>
      </c>
      <c r="J295" s="90">
        <f t="shared" si="9"/>
        <v>3203</v>
      </c>
      <c r="O295" s="86"/>
      <c r="P295" s="86"/>
      <c r="Q295"/>
    </row>
    <row r="296" spans="1:17" x14ac:dyDescent="0.2">
      <c r="A296">
        <v>35178</v>
      </c>
      <c r="B296" t="s">
        <v>847</v>
      </c>
      <c r="C296" t="s">
        <v>214</v>
      </c>
      <c r="D296" s="85">
        <v>0</v>
      </c>
      <c r="E296" s="165"/>
      <c r="G296" s="63" t="str">
        <f>IFERROR(VLOOKUP($A296,sectionidss,7,FALSE)," ")</f>
        <v>MHRKP</v>
      </c>
      <c r="H296" s="63" t="str">
        <f t="shared" si="8"/>
        <v>M_HR</v>
      </c>
      <c r="J296" s="90">
        <f t="shared" si="9"/>
        <v>3200</v>
      </c>
      <c r="O296" s="86"/>
      <c r="P296" s="86"/>
      <c r="Q296"/>
    </row>
    <row r="297" spans="1:17" x14ac:dyDescent="0.2">
      <c r="A297">
        <v>35178</v>
      </c>
      <c r="B297" t="s">
        <v>847</v>
      </c>
      <c r="C297" t="s">
        <v>214</v>
      </c>
      <c r="D297" s="85">
        <v>0</v>
      </c>
      <c r="E297" s="165"/>
      <c r="G297" s="63" t="str">
        <f>IFERROR(VLOOKUP($A297,sectionidss,6,FALSE)," ")</f>
        <v>MSCIC5</v>
      </c>
      <c r="H297" s="63" t="str">
        <f t="shared" si="8"/>
        <v>M_SCI</v>
      </c>
      <c r="J297" s="90">
        <f t="shared" si="9"/>
        <v>3200</v>
      </c>
      <c r="O297" s="86"/>
      <c r="P297" s="86"/>
      <c r="Q297"/>
    </row>
    <row r="298" spans="1:17" x14ac:dyDescent="0.2">
      <c r="A298">
        <v>35178</v>
      </c>
      <c r="B298" t="s">
        <v>847</v>
      </c>
      <c r="C298" t="s">
        <v>214</v>
      </c>
      <c r="D298" s="85">
        <v>0</v>
      </c>
      <c r="E298" s="165"/>
      <c r="G298" s="63" t="str">
        <f>IFERROR(VLOOKUP($A298,sectionidss,5,FALSE)," ")</f>
        <v>MM8C4</v>
      </c>
      <c r="H298" s="63" t="str">
        <f t="shared" si="8"/>
        <v>M_INT_MATH8</v>
      </c>
      <c r="J298" s="90">
        <f t="shared" si="9"/>
        <v>3200</v>
      </c>
      <c r="O298" s="86"/>
      <c r="P298" s="86"/>
      <c r="Q298"/>
    </row>
    <row r="299" spans="1:17" x14ac:dyDescent="0.2">
      <c r="A299">
        <v>35178</v>
      </c>
      <c r="B299" t="s">
        <v>847</v>
      </c>
      <c r="C299" t="s">
        <v>214</v>
      </c>
      <c r="D299" s="85">
        <v>0</v>
      </c>
      <c r="E299" s="165"/>
      <c r="G299" s="63" t="str">
        <f>IFERROR(VLOOKUP($A299,sectionidss,4,FALSE)," ")</f>
        <v>MSPC3</v>
      </c>
      <c r="H299" s="63" t="str">
        <f t="shared" si="8"/>
        <v>M_SPN</v>
      </c>
      <c r="J299" s="90">
        <f t="shared" si="9"/>
        <v>3200</v>
      </c>
      <c r="O299" s="86"/>
      <c r="P299" s="86"/>
      <c r="Q299"/>
    </row>
    <row r="300" spans="1:17" x14ac:dyDescent="0.2">
      <c r="A300">
        <v>35178</v>
      </c>
      <c r="B300" t="s">
        <v>847</v>
      </c>
      <c r="C300" t="s">
        <v>214</v>
      </c>
      <c r="D300" s="85">
        <v>0</v>
      </c>
      <c r="E300" s="165"/>
      <c r="G300" s="63" t="str">
        <f>IFERROR(VLOOKUP($A300,sectionidss,3,FALSE)," ")</f>
        <v>MLAC2</v>
      </c>
      <c r="H300" s="63" t="str">
        <f t="shared" si="8"/>
        <v>M_LA</v>
      </c>
      <c r="J300" s="90">
        <f t="shared" si="9"/>
        <v>3200</v>
      </c>
      <c r="O300" s="86"/>
      <c r="P300" s="86"/>
      <c r="Q300"/>
    </row>
    <row r="301" spans="1:17" x14ac:dyDescent="0.2">
      <c r="A301">
        <v>35178</v>
      </c>
      <c r="B301" t="s">
        <v>847</v>
      </c>
      <c r="C301" t="s">
        <v>214</v>
      </c>
      <c r="D301" s="85">
        <v>0</v>
      </c>
      <c r="E301" s="165"/>
      <c r="G301" s="63" t="str">
        <f>IFERROR(VLOOKUP($A301,sectionidss,2,FALSE)," ")</f>
        <v>MSSC1</v>
      </c>
      <c r="H301" s="63" t="str">
        <f t="shared" si="8"/>
        <v>M_SS_7_8</v>
      </c>
      <c r="J301" s="90">
        <f t="shared" si="9"/>
        <v>3200</v>
      </c>
      <c r="O301" s="86"/>
      <c r="P301" s="86"/>
      <c r="Q301"/>
    </row>
    <row r="302" spans="1:17" x14ac:dyDescent="0.2">
      <c r="A302">
        <v>35168</v>
      </c>
      <c r="B302" t="s">
        <v>848</v>
      </c>
      <c r="C302" t="s">
        <v>214</v>
      </c>
      <c r="D302" s="85">
        <v>0</v>
      </c>
      <c r="E302" s="165"/>
      <c r="G302" s="63" t="str">
        <f>IFERROR(VLOOKUP($A302,sectionidss,7,FALSE)," ")</f>
        <v>MHRWB</v>
      </c>
      <c r="H302" s="63" t="str">
        <f t="shared" si="8"/>
        <v>M_HR</v>
      </c>
      <c r="J302" s="90">
        <f t="shared" si="9"/>
        <v>3200</v>
      </c>
      <c r="O302" s="86"/>
      <c r="P302" s="86"/>
      <c r="Q302"/>
    </row>
    <row r="303" spans="1:17" x14ac:dyDescent="0.2">
      <c r="A303">
        <v>35168</v>
      </c>
      <c r="B303" t="s">
        <v>848</v>
      </c>
      <c r="C303" t="s">
        <v>214</v>
      </c>
      <c r="D303" s="85">
        <v>0</v>
      </c>
      <c r="E303" s="165"/>
      <c r="G303" s="63" t="str">
        <f>IFERROR(VLOOKUP($A303,sectionidss,6,FALSE)," ")</f>
        <v>MLAC5</v>
      </c>
      <c r="H303" s="63" t="str">
        <f t="shared" si="8"/>
        <v>M_LA</v>
      </c>
      <c r="J303" s="90">
        <f t="shared" si="9"/>
        <v>3200</v>
      </c>
      <c r="O303" s="86"/>
      <c r="P303" s="86"/>
      <c r="Q303"/>
    </row>
    <row r="304" spans="1:17" x14ac:dyDescent="0.2">
      <c r="A304">
        <v>35168</v>
      </c>
      <c r="B304" t="s">
        <v>848</v>
      </c>
      <c r="C304" t="s">
        <v>214</v>
      </c>
      <c r="D304" s="85">
        <v>0</v>
      </c>
      <c r="E304" s="165"/>
      <c r="G304" s="63" t="b">
        <f>IFERROR(VLOOKUP($A304,sectionidss,5,FALSE)," ")</f>
        <v>0</v>
      </c>
      <c r="H304" s="63" t="str">
        <f t="shared" si="8"/>
        <v xml:space="preserve"> </v>
      </c>
      <c r="J304" s="90" t="str">
        <f t="shared" si="9"/>
        <v xml:space="preserve"> </v>
      </c>
      <c r="O304" s="86"/>
      <c r="P304" s="86"/>
      <c r="Q304"/>
    </row>
    <row r="305" spans="1:17" x14ac:dyDescent="0.2">
      <c r="A305">
        <v>35168</v>
      </c>
      <c r="B305" t="s">
        <v>848</v>
      </c>
      <c r="C305" t="s">
        <v>214</v>
      </c>
      <c r="D305" s="85">
        <v>0</v>
      </c>
      <c r="E305" s="165"/>
      <c r="G305" s="63" t="b">
        <f>IFERROR(VLOOKUP($A305,sectionidss,4,FALSE)," ")</f>
        <v>0</v>
      </c>
      <c r="H305" s="63" t="str">
        <f t="shared" si="8"/>
        <v xml:space="preserve"> </v>
      </c>
      <c r="J305" s="90" t="str">
        <f t="shared" si="9"/>
        <v xml:space="preserve"> </v>
      </c>
      <c r="O305" s="86"/>
      <c r="P305" s="86"/>
      <c r="Q305"/>
    </row>
    <row r="306" spans="1:17" x14ac:dyDescent="0.2">
      <c r="A306">
        <v>35168</v>
      </c>
      <c r="B306" t="s">
        <v>848</v>
      </c>
      <c r="C306" t="s">
        <v>214</v>
      </c>
      <c r="D306" s="85">
        <v>0</v>
      </c>
      <c r="E306" s="165"/>
      <c r="G306" s="63" t="b">
        <f>IFERROR(VLOOKUP($A306,sectionidss,3,FALSE)," ")</f>
        <v>0</v>
      </c>
      <c r="H306" s="63" t="str">
        <f t="shared" si="8"/>
        <v xml:space="preserve"> </v>
      </c>
      <c r="J306" s="90" t="str">
        <f t="shared" si="9"/>
        <v xml:space="preserve"> </v>
      </c>
      <c r="O306" s="86"/>
      <c r="P306" s="86"/>
      <c r="Q306"/>
    </row>
    <row r="307" spans="1:17" x14ac:dyDescent="0.2">
      <c r="A307">
        <v>35168</v>
      </c>
      <c r="B307" t="s">
        <v>848</v>
      </c>
      <c r="C307" t="s">
        <v>214</v>
      </c>
      <c r="D307" s="85">
        <v>0</v>
      </c>
      <c r="E307" s="165"/>
      <c r="G307" s="63" t="str">
        <f>IFERROR(VLOOKUP($A307,sectionidss,2,FALSE)," ")</f>
        <v>MSSC1</v>
      </c>
      <c r="H307" s="63" t="str">
        <f t="shared" si="8"/>
        <v>M_SS_7_8</v>
      </c>
      <c r="J307" s="90">
        <f t="shared" si="9"/>
        <v>3200</v>
      </c>
      <c r="O307" s="86"/>
      <c r="P307" s="86"/>
      <c r="Q307"/>
    </row>
    <row r="308" spans="1:17" x14ac:dyDescent="0.2">
      <c r="A308">
        <v>35075</v>
      </c>
      <c r="B308" t="s">
        <v>849</v>
      </c>
      <c r="C308" t="s">
        <v>214</v>
      </c>
      <c r="D308" s="85">
        <v>0</v>
      </c>
      <c r="E308" s="165"/>
      <c r="G308" s="63" t="str">
        <f>IFERROR(VLOOKUP($A308,sectionidss,7,FALSE)," ")</f>
        <v>MHRWB</v>
      </c>
      <c r="H308" s="63" t="str">
        <f t="shared" si="8"/>
        <v>M_HR</v>
      </c>
      <c r="J308" s="90">
        <f t="shared" si="9"/>
        <v>3200</v>
      </c>
      <c r="O308" s="86"/>
      <c r="P308" s="86"/>
      <c r="Q308"/>
    </row>
    <row r="309" spans="1:17" x14ac:dyDescent="0.2">
      <c r="A309">
        <v>35075</v>
      </c>
      <c r="B309" t="s">
        <v>849</v>
      </c>
      <c r="C309" t="s">
        <v>214</v>
      </c>
      <c r="D309" s="85">
        <v>0</v>
      </c>
      <c r="E309" s="165"/>
      <c r="G309" s="63" t="str">
        <f>IFERROR(VLOOKUP($A309,sectionidss,6,FALSE)," ")</f>
        <v>MLAC5</v>
      </c>
      <c r="H309" s="63" t="str">
        <f t="shared" si="8"/>
        <v>M_LA</v>
      </c>
      <c r="J309" s="90">
        <f t="shared" si="9"/>
        <v>3200</v>
      </c>
      <c r="O309" s="86"/>
      <c r="P309" s="86"/>
      <c r="Q309"/>
    </row>
    <row r="310" spans="1:17" x14ac:dyDescent="0.2">
      <c r="A310">
        <v>35075</v>
      </c>
      <c r="B310" t="s">
        <v>849</v>
      </c>
      <c r="C310" t="s">
        <v>214</v>
      </c>
      <c r="D310" s="85">
        <v>0</v>
      </c>
      <c r="E310" s="165"/>
      <c r="G310" s="63" t="str">
        <f>IFERROR(VLOOKUP($A310,sectionidss,5,FALSE)," ")</f>
        <v>MSSC4</v>
      </c>
      <c r="H310" s="63" t="str">
        <f t="shared" si="8"/>
        <v>M_SS_7_8</v>
      </c>
      <c r="J310" s="90">
        <f t="shared" si="9"/>
        <v>3200</v>
      </c>
      <c r="O310" s="86"/>
      <c r="P310" s="86"/>
      <c r="Q310"/>
    </row>
    <row r="311" spans="1:17" x14ac:dyDescent="0.2">
      <c r="A311">
        <v>35075</v>
      </c>
      <c r="B311" t="s">
        <v>849</v>
      </c>
      <c r="C311" t="s">
        <v>214</v>
      </c>
      <c r="D311" s="85">
        <v>0</v>
      </c>
      <c r="E311" s="165"/>
      <c r="G311" s="63" t="str">
        <f>IFERROR(VLOOKUP($A311,sectionidss,4,FALSE)," ")</f>
        <v>MM8C3</v>
      </c>
      <c r="H311" s="63" t="str">
        <f t="shared" si="8"/>
        <v>M_INT_MATH8</v>
      </c>
      <c r="J311" s="90">
        <f t="shared" si="9"/>
        <v>3200</v>
      </c>
      <c r="O311" s="86"/>
      <c r="P311" s="86"/>
      <c r="Q311"/>
    </row>
    <row r="312" spans="1:17" x14ac:dyDescent="0.2">
      <c r="A312">
        <v>35075</v>
      </c>
      <c r="B312" t="s">
        <v>849</v>
      </c>
      <c r="C312" t="s">
        <v>214</v>
      </c>
      <c r="D312" s="85">
        <v>0</v>
      </c>
      <c r="E312" s="165"/>
      <c r="G312" s="63" t="str">
        <f>IFERROR(VLOOKUP($A312,sectionidss,3,FALSE)," ")</f>
        <v>MSCIC2</v>
      </c>
      <c r="H312" s="63" t="str">
        <f t="shared" si="8"/>
        <v>M_SCI</v>
      </c>
      <c r="J312" s="90">
        <f t="shared" si="9"/>
        <v>3200</v>
      </c>
      <c r="O312" s="86"/>
      <c r="P312" s="86"/>
      <c r="Q312"/>
    </row>
    <row r="313" spans="1:17" x14ac:dyDescent="0.2">
      <c r="A313">
        <v>35075</v>
      </c>
      <c r="B313" t="s">
        <v>849</v>
      </c>
      <c r="C313" t="s">
        <v>214</v>
      </c>
      <c r="D313" s="85">
        <v>0</v>
      </c>
      <c r="E313" s="165"/>
      <c r="G313" s="63" t="b">
        <f>IFERROR(VLOOKUP($A313,sectionidss,2,FALSE)," ")</f>
        <v>0</v>
      </c>
      <c r="H313" s="63" t="str">
        <f t="shared" si="8"/>
        <v xml:space="preserve"> </v>
      </c>
      <c r="J313" s="90" t="str">
        <f t="shared" si="9"/>
        <v xml:space="preserve"> </v>
      </c>
      <c r="O313" s="86"/>
      <c r="P313" s="86"/>
      <c r="Q313"/>
    </row>
    <row r="314" spans="1:17" x14ac:dyDescent="0.2">
      <c r="A314">
        <v>37098</v>
      </c>
      <c r="B314" t="s">
        <v>850</v>
      </c>
      <c r="C314" t="s">
        <v>214</v>
      </c>
      <c r="D314" s="85">
        <v>0</v>
      </c>
      <c r="E314" s="165"/>
      <c r="G314" s="63" t="str">
        <f>IFERROR(VLOOKUP($A314,sectionidss,7,FALSE)," ")</f>
        <v>MHRJG</v>
      </c>
      <c r="H314" s="63" t="str">
        <f t="shared" si="8"/>
        <v>M_HR</v>
      </c>
      <c r="J314" s="90">
        <f t="shared" si="9"/>
        <v>3200</v>
      </c>
      <c r="O314" s="86"/>
      <c r="P314" s="86"/>
      <c r="Q314"/>
    </row>
    <row r="315" spans="1:17" x14ac:dyDescent="0.2">
      <c r="A315">
        <v>37098</v>
      </c>
      <c r="B315" t="s">
        <v>850</v>
      </c>
      <c r="C315" t="s">
        <v>214</v>
      </c>
      <c r="D315" s="85">
        <v>0</v>
      </c>
      <c r="E315" s="165"/>
      <c r="G315" s="63" t="str">
        <f>IFERROR(VLOOKUP($A315,sectionidss,6,FALSE)," ")</f>
        <v>MSCIC5</v>
      </c>
      <c r="H315" s="63" t="str">
        <f t="shared" si="8"/>
        <v>M_SCI</v>
      </c>
      <c r="J315" s="90">
        <f t="shared" si="9"/>
        <v>3200</v>
      </c>
      <c r="O315" s="86"/>
      <c r="P315" s="86"/>
      <c r="Q315"/>
    </row>
    <row r="316" spans="1:17" x14ac:dyDescent="0.2">
      <c r="A316">
        <v>37098</v>
      </c>
      <c r="B316" t="s">
        <v>850</v>
      </c>
      <c r="C316" t="s">
        <v>214</v>
      </c>
      <c r="D316" s="85">
        <v>0</v>
      </c>
      <c r="E316" s="165"/>
      <c r="G316" s="63" t="str">
        <f>IFERROR(VLOOKUP($A316,sectionidss,5,FALSE)," ")</f>
        <v>MLAC4</v>
      </c>
      <c r="H316" s="63" t="str">
        <f t="shared" si="8"/>
        <v>M_LA</v>
      </c>
      <c r="J316" s="90">
        <f t="shared" si="9"/>
        <v>3200</v>
      </c>
      <c r="O316" s="86"/>
      <c r="P316" s="86"/>
      <c r="Q316"/>
    </row>
    <row r="317" spans="1:17" x14ac:dyDescent="0.2">
      <c r="A317">
        <v>37098</v>
      </c>
      <c r="B317" t="s">
        <v>850</v>
      </c>
      <c r="C317" t="s">
        <v>214</v>
      </c>
      <c r="D317" s="85">
        <v>0</v>
      </c>
      <c r="E317" s="165"/>
      <c r="G317" s="63" t="str">
        <f>IFERROR(VLOOKUP($A317,sectionidss,4,FALSE)," ")</f>
        <v>MM8C3</v>
      </c>
      <c r="H317" s="63" t="str">
        <f t="shared" si="8"/>
        <v>M_INT_MATH8</v>
      </c>
      <c r="J317" s="90">
        <f t="shared" si="9"/>
        <v>3200</v>
      </c>
      <c r="O317" s="86"/>
      <c r="P317" s="86"/>
      <c r="Q317"/>
    </row>
    <row r="318" spans="1:17" x14ac:dyDescent="0.2">
      <c r="A318">
        <v>37098</v>
      </c>
      <c r="B318" t="s">
        <v>850</v>
      </c>
      <c r="C318" t="s">
        <v>214</v>
      </c>
      <c r="D318" s="85">
        <v>0</v>
      </c>
      <c r="E318" s="165"/>
      <c r="G318" s="63" t="b">
        <f>IFERROR(VLOOKUP($A318,sectionidss,3,FALSE)," ")</f>
        <v>0</v>
      </c>
      <c r="H318" s="63" t="str">
        <f t="shared" si="8"/>
        <v xml:space="preserve"> </v>
      </c>
      <c r="J318" s="90" t="str">
        <f t="shared" si="9"/>
        <v xml:space="preserve"> </v>
      </c>
      <c r="O318" s="86"/>
      <c r="P318" s="86"/>
      <c r="Q318"/>
    </row>
    <row r="319" spans="1:17" x14ac:dyDescent="0.2">
      <c r="A319">
        <v>37098</v>
      </c>
      <c r="B319" t="s">
        <v>850</v>
      </c>
      <c r="C319" t="s">
        <v>214</v>
      </c>
      <c r="D319" s="85">
        <v>0</v>
      </c>
      <c r="E319" s="165"/>
      <c r="G319" s="63" t="str">
        <f>IFERROR(VLOOKUP($A319,sectionidss,2,FALSE)," ")</f>
        <v>MSSC1</v>
      </c>
      <c r="H319" s="63" t="str">
        <f t="shared" si="8"/>
        <v>M_SS_7_8</v>
      </c>
      <c r="J319" s="90">
        <f t="shared" si="9"/>
        <v>3200</v>
      </c>
      <c r="O319" s="86"/>
      <c r="P319" s="86"/>
      <c r="Q319"/>
    </row>
    <row r="320" spans="1:17" x14ac:dyDescent="0.2">
      <c r="A320">
        <v>35704</v>
      </c>
      <c r="B320" t="s">
        <v>851</v>
      </c>
      <c r="C320" t="s">
        <v>214</v>
      </c>
      <c r="D320" s="85">
        <v>0</v>
      </c>
      <c r="E320" s="165"/>
      <c r="G320" s="63" t="str">
        <f>IFERROR(VLOOKUP($A320,sectionidss,7,FALSE)," ")</f>
        <v xml:space="preserve"> </v>
      </c>
      <c r="H320" s="63" t="str">
        <f t="shared" si="8"/>
        <v xml:space="preserve"> </v>
      </c>
      <c r="J320" s="90" t="str">
        <f t="shared" si="9"/>
        <v xml:space="preserve"> </v>
      </c>
      <c r="O320" s="86"/>
      <c r="P320" s="86"/>
      <c r="Q320"/>
    </row>
    <row r="321" spans="1:17" x14ac:dyDescent="0.2">
      <c r="A321">
        <v>35704</v>
      </c>
      <c r="B321" t="s">
        <v>851</v>
      </c>
      <c r="C321" t="s">
        <v>214</v>
      </c>
      <c r="D321" s="85">
        <v>0</v>
      </c>
      <c r="E321" s="165"/>
      <c r="G321" s="63" t="str">
        <f>IFERROR(VLOOKUP($A321,sectionidss,6,FALSE)," ")</f>
        <v xml:space="preserve"> </v>
      </c>
      <c r="H321" s="63" t="str">
        <f t="shared" si="8"/>
        <v xml:space="preserve"> </v>
      </c>
      <c r="J321" s="90" t="str">
        <f t="shared" si="9"/>
        <v xml:space="preserve"> </v>
      </c>
      <c r="O321" s="86"/>
      <c r="P321" s="86"/>
      <c r="Q321"/>
    </row>
    <row r="322" spans="1:17" x14ac:dyDescent="0.2">
      <c r="A322">
        <v>35704</v>
      </c>
      <c r="B322" t="s">
        <v>851</v>
      </c>
      <c r="C322" t="s">
        <v>214</v>
      </c>
      <c r="D322" s="85">
        <v>0</v>
      </c>
      <c r="E322" s="165"/>
      <c r="G322" s="63" t="str">
        <f>IFERROR(VLOOKUP($A322,sectionidss,5,FALSE)," ")</f>
        <v xml:space="preserve"> </v>
      </c>
      <c r="H322" s="63" t="str">
        <f t="shared" ref="H322:H385" si="10">IFERROR(VLOOKUP($G322,otherinfo,2,FALSE)," ")</f>
        <v xml:space="preserve"> </v>
      </c>
      <c r="J322" s="90" t="str">
        <f t="shared" ref="J322:J385" si="11">IFERROR(VLOOKUP($G322,otherinfo,3,FALSE)," ")</f>
        <v xml:space="preserve"> </v>
      </c>
      <c r="O322" s="86"/>
      <c r="P322" s="86"/>
      <c r="Q322"/>
    </row>
    <row r="323" spans="1:17" x14ac:dyDescent="0.2">
      <c r="A323">
        <v>35704</v>
      </c>
      <c r="B323" t="s">
        <v>851</v>
      </c>
      <c r="C323" t="s">
        <v>214</v>
      </c>
      <c r="D323" s="85">
        <v>0</v>
      </c>
      <c r="E323" s="165"/>
      <c r="G323" s="63" t="str">
        <f>IFERROR(VLOOKUP($A323,sectionidss,4,FALSE)," ")</f>
        <v xml:space="preserve"> </v>
      </c>
      <c r="H323" s="63" t="str">
        <f t="shared" si="10"/>
        <v xml:space="preserve"> </v>
      </c>
      <c r="J323" s="90" t="str">
        <f t="shared" si="11"/>
        <v xml:space="preserve"> </v>
      </c>
      <c r="O323" s="86"/>
      <c r="P323" s="86"/>
      <c r="Q323"/>
    </row>
    <row r="324" spans="1:17" x14ac:dyDescent="0.2">
      <c r="A324">
        <v>35704</v>
      </c>
      <c r="B324" t="s">
        <v>851</v>
      </c>
      <c r="C324" t="s">
        <v>214</v>
      </c>
      <c r="D324" s="85">
        <v>0</v>
      </c>
      <c r="E324" s="165"/>
      <c r="G324" s="63" t="str">
        <f>IFERROR(VLOOKUP($A324,sectionidss,3,FALSE)," ")</f>
        <v xml:space="preserve"> </v>
      </c>
      <c r="H324" s="63" t="str">
        <f t="shared" si="10"/>
        <v xml:space="preserve"> </v>
      </c>
      <c r="J324" s="90" t="str">
        <f t="shared" si="11"/>
        <v xml:space="preserve"> </v>
      </c>
      <c r="O324" s="86"/>
      <c r="P324" s="86"/>
      <c r="Q324"/>
    </row>
    <row r="325" spans="1:17" x14ac:dyDescent="0.2">
      <c r="A325">
        <v>35704</v>
      </c>
      <c r="B325" t="s">
        <v>851</v>
      </c>
      <c r="C325" t="s">
        <v>214</v>
      </c>
      <c r="D325" s="85">
        <v>0</v>
      </c>
      <c r="E325" s="165"/>
      <c r="G325" s="63" t="str">
        <f>IFERROR(VLOOKUP($A325,sectionidss,2,FALSE)," ")</f>
        <v xml:space="preserve"> </v>
      </c>
      <c r="H325" s="63" t="str">
        <f t="shared" si="10"/>
        <v xml:space="preserve"> </v>
      </c>
      <c r="J325" s="90" t="str">
        <f t="shared" si="11"/>
        <v xml:space="preserve"> </v>
      </c>
      <c r="O325" s="86"/>
      <c r="P325" s="86"/>
      <c r="Q325"/>
    </row>
    <row r="326" spans="1:17" x14ac:dyDescent="0.2">
      <c r="A326">
        <v>35546</v>
      </c>
      <c r="B326" t="s">
        <v>852</v>
      </c>
      <c r="C326" t="s">
        <v>214</v>
      </c>
      <c r="D326" s="85">
        <v>0</v>
      </c>
      <c r="E326" s="165"/>
      <c r="G326" s="63" t="str">
        <f>IFERROR(VLOOKUP($A326,sectionidss,7,FALSE)," ")</f>
        <v>MHRJG</v>
      </c>
      <c r="H326" s="63" t="str">
        <f t="shared" si="10"/>
        <v>M_HR</v>
      </c>
      <c r="J326" s="90">
        <f t="shared" si="11"/>
        <v>3200</v>
      </c>
      <c r="O326" s="86"/>
      <c r="P326" s="86"/>
      <c r="Q326"/>
    </row>
    <row r="327" spans="1:17" x14ac:dyDescent="0.2">
      <c r="A327">
        <v>35546</v>
      </c>
      <c r="B327" t="s">
        <v>852</v>
      </c>
      <c r="C327" t="s">
        <v>214</v>
      </c>
      <c r="D327" s="85">
        <v>0</v>
      </c>
      <c r="E327" s="165"/>
      <c r="G327" s="63" t="str">
        <f>IFERROR(VLOOKUP($A327,sectionidss,6,FALSE)," ")</f>
        <v>MM7C5</v>
      </c>
      <c r="H327" s="63" t="str">
        <f t="shared" si="10"/>
        <v>M_INT_MATH7</v>
      </c>
      <c r="J327" s="90">
        <f t="shared" si="11"/>
        <v>3200</v>
      </c>
      <c r="O327" s="86"/>
      <c r="P327" s="86"/>
      <c r="Q327"/>
    </row>
    <row r="328" spans="1:17" x14ac:dyDescent="0.2">
      <c r="A328">
        <v>35546</v>
      </c>
      <c r="B328" t="s">
        <v>852</v>
      </c>
      <c r="C328" t="s">
        <v>214</v>
      </c>
      <c r="D328" s="85">
        <v>0</v>
      </c>
      <c r="E328" s="165"/>
      <c r="G328" s="63" t="str">
        <f>IFERROR(VLOOKUP($A328,sectionidss,5,FALSE)," ")</f>
        <v>MSPC4</v>
      </c>
      <c r="H328" s="63" t="str">
        <f t="shared" si="10"/>
        <v>M_SPN</v>
      </c>
      <c r="J328" s="90">
        <f t="shared" si="11"/>
        <v>3200</v>
      </c>
      <c r="O328" s="86"/>
      <c r="P328" s="86"/>
      <c r="Q328"/>
    </row>
    <row r="329" spans="1:17" x14ac:dyDescent="0.2">
      <c r="A329">
        <v>35546</v>
      </c>
      <c r="B329" t="s">
        <v>852</v>
      </c>
      <c r="C329" t="s">
        <v>214</v>
      </c>
      <c r="D329" s="85">
        <v>0</v>
      </c>
      <c r="E329" s="165"/>
      <c r="G329" s="63" t="str">
        <f>IFERROR(VLOOKUP($A329,sectionidss,4,FALSE)," ")</f>
        <v>MLAC3</v>
      </c>
      <c r="H329" s="63" t="str">
        <f t="shared" si="10"/>
        <v>M_LA</v>
      </c>
      <c r="J329" s="90">
        <f t="shared" si="11"/>
        <v>3200</v>
      </c>
      <c r="O329" s="86"/>
      <c r="P329" s="86"/>
      <c r="Q329"/>
    </row>
    <row r="330" spans="1:17" x14ac:dyDescent="0.2">
      <c r="A330">
        <v>35546</v>
      </c>
      <c r="B330" t="s">
        <v>852</v>
      </c>
      <c r="C330" t="s">
        <v>214</v>
      </c>
      <c r="D330" s="85">
        <v>0</v>
      </c>
      <c r="E330" s="165"/>
      <c r="G330" s="63" t="str">
        <f>IFERROR(VLOOKUP($A330,sectionidss,3,FALSE)," ")</f>
        <v>MSSC2</v>
      </c>
      <c r="H330" s="63" t="str">
        <f t="shared" si="10"/>
        <v>M_SS_7_8</v>
      </c>
      <c r="J330" s="90">
        <f t="shared" si="11"/>
        <v>3200</v>
      </c>
      <c r="O330" s="86"/>
      <c r="P330" s="86"/>
      <c r="Q330"/>
    </row>
    <row r="331" spans="1:17" x14ac:dyDescent="0.2">
      <c r="A331">
        <v>35546</v>
      </c>
      <c r="B331" t="s">
        <v>852</v>
      </c>
      <c r="C331" t="s">
        <v>214</v>
      </c>
      <c r="D331" s="85">
        <v>0</v>
      </c>
      <c r="E331" s="165"/>
      <c r="G331" s="63" t="str">
        <f>IFERROR(VLOOKUP($A331,sectionidss,2,FALSE)," ")</f>
        <v>MSCIC1</v>
      </c>
      <c r="H331" s="63" t="str">
        <f t="shared" si="10"/>
        <v>M_SCI</v>
      </c>
      <c r="J331" s="90">
        <f t="shared" si="11"/>
        <v>3200</v>
      </c>
      <c r="O331" s="86"/>
      <c r="P331" s="86"/>
      <c r="Q331"/>
    </row>
    <row r="332" spans="1:17" x14ac:dyDescent="0.2">
      <c r="A332">
        <v>38853</v>
      </c>
      <c r="B332" t="s">
        <v>853</v>
      </c>
      <c r="C332" t="s">
        <v>214</v>
      </c>
      <c r="D332" s="85">
        <v>0</v>
      </c>
      <c r="E332" s="165"/>
      <c r="G332" s="63" t="str">
        <f>IFERROR(VLOOKUP($A332,sectionidss,7,FALSE)," ")</f>
        <v xml:space="preserve"> </v>
      </c>
      <c r="H332" s="63" t="str">
        <f t="shared" si="10"/>
        <v xml:space="preserve"> </v>
      </c>
      <c r="J332" s="90" t="str">
        <f t="shared" si="11"/>
        <v xml:space="preserve"> </v>
      </c>
      <c r="O332" s="86"/>
      <c r="P332" s="86"/>
      <c r="Q332"/>
    </row>
    <row r="333" spans="1:17" x14ac:dyDescent="0.2">
      <c r="A333">
        <v>38853</v>
      </c>
      <c r="B333" t="s">
        <v>853</v>
      </c>
      <c r="C333" t="s">
        <v>214</v>
      </c>
      <c r="D333" s="85">
        <v>0</v>
      </c>
      <c r="E333" s="165"/>
      <c r="G333" s="63" t="str">
        <f>IFERROR(VLOOKUP($A333,sectionidss,6,FALSE)," ")</f>
        <v xml:space="preserve"> </v>
      </c>
      <c r="H333" s="63" t="str">
        <f t="shared" si="10"/>
        <v xml:space="preserve"> </v>
      </c>
      <c r="J333" s="90" t="str">
        <f t="shared" si="11"/>
        <v xml:space="preserve"> </v>
      </c>
      <c r="O333" s="86"/>
      <c r="P333" s="86"/>
      <c r="Q333"/>
    </row>
    <row r="334" spans="1:17" x14ac:dyDescent="0.2">
      <c r="A334">
        <v>38853</v>
      </c>
      <c r="B334" t="s">
        <v>853</v>
      </c>
      <c r="C334" t="s">
        <v>214</v>
      </c>
      <c r="D334" s="85">
        <v>0</v>
      </c>
      <c r="E334" s="165"/>
      <c r="G334" s="63" t="str">
        <f>IFERROR(VLOOKUP($A334,sectionidss,5,FALSE)," ")</f>
        <v xml:space="preserve"> </v>
      </c>
      <c r="H334" s="63" t="str">
        <f t="shared" si="10"/>
        <v xml:space="preserve"> </v>
      </c>
      <c r="J334" s="90" t="str">
        <f t="shared" si="11"/>
        <v xml:space="preserve"> </v>
      </c>
      <c r="O334" s="86"/>
      <c r="P334" s="86"/>
      <c r="Q334"/>
    </row>
    <row r="335" spans="1:17" x14ac:dyDescent="0.2">
      <c r="A335">
        <v>38853</v>
      </c>
      <c r="B335" t="s">
        <v>853</v>
      </c>
      <c r="C335" t="s">
        <v>214</v>
      </c>
      <c r="D335" s="85">
        <v>0</v>
      </c>
      <c r="E335" s="165"/>
      <c r="G335" s="63" t="str">
        <f>IFERROR(VLOOKUP($A335,sectionidss,4,FALSE)," ")</f>
        <v xml:space="preserve"> </v>
      </c>
      <c r="H335" s="63" t="str">
        <f t="shared" si="10"/>
        <v xml:space="preserve"> </v>
      </c>
      <c r="J335" s="90" t="str">
        <f t="shared" si="11"/>
        <v xml:space="preserve"> </v>
      </c>
      <c r="O335" s="86"/>
      <c r="P335" s="86"/>
      <c r="Q335"/>
    </row>
    <row r="336" spans="1:17" x14ac:dyDescent="0.2">
      <c r="A336">
        <v>38853</v>
      </c>
      <c r="B336" t="s">
        <v>853</v>
      </c>
      <c r="C336" t="s">
        <v>214</v>
      </c>
      <c r="D336" s="85">
        <v>0</v>
      </c>
      <c r="E336" s="165"/>
      <c r="G336" s="63" t="str">
        <f>IFERROR(VLOOKUP($A336,sectionidss,3,FALSE)," ")</f>
        <v xml:space="preserve"> </v>
      </c>
      <c r="H336" s="63" t="str">
        <f t="shared" si="10"/>
        <v xml:space="preserve"> </v>
      </c>
      <c r="J336" s="90" t="str">
        <f t="shared" si="11"/>
        <v xml:space="preserve"> </v>
      </c>
      <c r="O336" s="86"/>
      <c r="P336" s="86"/>
      <c r="Q336"/>
    </row>
    <row r="337" spans="1:17" x14ac:dyDescent="0.2">
      <c r="A337">
        <v>38853</v>
      </c>
      <c r="B337" t="s">
        <v>853</v>
      </c>
      <c r="C337" t="s">
        <v>214</v>
      </c>
      <c r="D337" s="85">
        <v>0</v>
      </c>
      <c r="E337" s="165"/>
      <c r="G337" s="63" t="str">
        <f>IFERROR(VLOOKUP($A337,sectionidss,2,FALSE)," ")</f>
        <v xml:space="preserve"> </v>
      </c>
      <c r="H337" s="63" t="str">
        <f t="shared" si="10"/>
        <v xml:space="preserve"> </v>
      </c>
      <c r="J337" s="90" t="str">
        <f t="shared" si="11"/>
        <v xml:space="preserve"> </v>
      </c>
      <c r="O337" s="86"/>
      <c r="P337" s="86"/>
      <c r="Q337"/>
    </row>
    <row r="338" spans="1:17" x14ac:dyDescent="0.2">
      <c r="A338">
        <v>36201</v>
      </c>
      <c r="B338" t="s">
        <v>854</v>
      </c>
      <c r="C338" t="s">
        <v>214</v>
      </c>
      <c r="D338" s="85">
        <v>0</v>
      </c>
      <c r="E338" s="165"/>
      <c r="G338" s="63" t="str">
        <f>IFERROR(VLOOKUP($A338,sectionidss,7,FALSE)," ")</f>
        <v>MHRKP</v>
      </c>
      <c r="H338" s="63" t="str">
        <f t="shared" si="10"/>
        <v>M_HR</v>
      </c>
      <c r="J338" s="90">
        <f t="shared" si="11"/>
        <v>3200</v>
      </c>
      <c r="O338" s="86"/>
      <c r="P338" s="86"/>
      <c r="Q338"/>
    </row>
    <row r="339" spans="1:17" x14ac:dyDescent="0.2">
      <c r="A339">
        <v>36201</v>
      </c>
      <c r="B339" t="s">
        <v>854</v>
      </c>
      <c r="C339" t="s">
        <v>214</v>
      </c>
      <c r="D339" s="85">
        <v>0</v>
      </c>
      <c r="E339" s="165"/>
      <c r="G339" s="63" t="str">
        <f>IFERROR(VLOOKUP($A339,sectionidss,6,FALSE)," ")</f>
        <v>MSCIC5</v>
      </c>
      <c r="H339" s="63" t="str">
        <f t="shared" si="10"/>
        <v>M_SCI</v>
      </c>
      <c r="J339" s="90">
        <f t="shared" si="11"/>
        <v>3200</v>
      </c>
      <c r="O339" s="86"/>
      <c r="P339" s="86"/>
      <c r="Q339"/>
    </row>
    <row r="340" spans="1:17" x14ac:dyDescent="0.2">
      <c r="A340">
        <v>36201</v>
      </c>
      <c r="B340" t="s">
        <v>854</v>
      </c>
      <c r="C340" t="s">
        <v>214</v>
      </c>
      <c r="D340" s="85">
        <v>0</v>
      </c>
      <c r="E340" s="165"/>
      <c r="G340" s="63" t="str">
        <f>IFERROR(VLOOKUP($A340,sectionidss,5,FALSE)," ")</f>
        <v>MM8C4</v>
      </c>
      <c r="H340" s="63" t="str">
        <f t="shared" si="10"/>
        <v>M_INT_MATH8</v>
      </c>
      <c r="J340" s="90">
        <f t="shared" si="11"/>
        <v>3200</v>
      </c>
      <c r="O340" s="86"/>
      <c r="P340" s="86"/>
      <c r="Q340"/>
    </row>
    <row r="341" spans="1:17" x14ac:dyDescent="0.2">
      <c r="A341">
        <v>36201</v>
      </c>
      <c r="B341" t="s">
        <v>854</v>
      </c>
      <c r="C341" t="s">
        <v>214</v>
      </c>
      <c r="D341" s="85">
        <v>0</v>
      </c>
      <c r="E341" s="165"/>
      <c r="G341" s="63" t="str">
        <f>IFERROR(VLOOKUP($A341,sectionidss,4,FALSE)," ")</f>
        <v>MLAC3</v>
      </c>
      <c r="H341" s="63" t="str">
        <f t="shared" si="10"/>
        <v>M_LA</v>
      </c>
      <c r="J341" s="90">
        <f t="shared" si="11"/>
        <v>3200</v>
      </c>
      <c r="O341" s="86"/>
      <c r="P341" s="86"/>
      <c r="Q341"/>
    </row>
    <row r="342" spans="1:17" x14ac:dyDescent="0.2">
      <c r="A342">
        <v>36201</v>
      </c>
      <c r="B342" t="s">
        <v>854</v>
      </c>
      <c r="C342" t="s">
        <v>214</v>
      </c>
      <c r="D342" s="85">
        <v>0</v>
      </c>
      <c r="E342" s="165"/>
      <c r="G342" s="63" t="str">
        <f>IFERROR(VLOOKUP($A342,sectionidss,3,FALSE)," ")</f>
        <v>MSSC2</v>
      </c>
      <c r="H342" s="63" t="str">
        <f t="shared" si="10"/>
        <v>M_SS_7_8</v>
      </c>
      <c r="J342" s="90">
        <f t="shared" si="11"/>
        <v>3200</v>
      </c>
      <c r="O342" s="86"/>
      <c r="P342" s="86"/>
      <c r="Q342"/>
    </row>
    <row r="343" spans="1:17" x14ac:dyDescent="0.2">
      <c r="A343">
        <v>36201</v>
      </c>
      <c r="B343" t="s">
        <v>854</v>
      </c>
      <c r="C343" t="s">
        <v>214</v>
      </c>
      <c r="D343" s="85">
        <v>0</v>
      </c>
      <c r="E343" s="165"/>
      <c r="G343" s="63" t="b">
        <f>IFERROR(VLOOKUP($A343,sectionidss,2,FALSE)," ")</f>
        <v>0</v>
      </c>
      <c r="H343" s="63" t="str">
        <f t="shared" si="10"/>
        <v xml:space="preserve"> </v>
      </c>
      <c r="J343" s="90" t="str">
        <f t="shared" si="11"/>
        <v xml:space="preserve"> </v>
      </c>
      <c r="O343" s="86"/>
      <c r="P343" s="86"/>
      <c r="Q343"/>
    </row>
    <row r="344" spans="1:17" x14ac:dyDescent="0.2">
      <c r="A344">
        <v>36727</v>
      </c>
      <c r="B344" t="s">
        <v>855</v>
      </c>
      <c r="C344" t="s">
        <v>214</v>
      </c>
      <c r="D344" s="85">
        <v>0</v>
      </c>
      <c r="E344" s="165"/>
      <c r="G344" s="63" t="str">
        <f>IFERROR(VLOOKUP($A344,sectionidss,7,FALSE)," ")</f>
        <v xml:space="preserve"> </v>
      </c>
      <c r="H344" s="63" t="str">
        <f t="shared" si="10"/>
        <v xml:space="preserve"> </v>
      </c>
      <c r="J344" s="90" t="str">
        <f t="shared" si="11"/>
        <v xml:space="preserve"> </v>
      </c>
      <c r="O344" s="86"/>
      <c r="P344" s="86"/>
      <c r="Q344"/>
    </row>
    <row r="345" spans="1:17" x14ac:dyDescent="0.2">
      <c r="A345">
        <v>36727</v>
      </c>
      <c r="B345" t="s">
        <v>855</v>
      </c>
      <c r="C345" t="s">
        <v>214</v>
      </c>
      <c r="D345" s="85">
        <v>0</v>
      </c>
      <c r="E345" s="165"/>
      <c r="G345" s="63" t="str">
        <f>IFERROR(VLOOKUP($A345,sectionidss,6,FALSE)," ")</f>
        <v xml:space="preserve"> </v>
      </c>
      <c r="H345" s="63" t="str">
        <f t="shared" si="10"/>
        <v xml:space="preserve"> </v>
      </c>
      <c r="J345" s="90" t="str">
        <f t="shared" si="11"/>
        <v xml:space="preserve"> </v>
      </c>
      <c r="O345" s="86"/>
      <c r="P345" s="86"/>
      <c r="Q345"/>
    </row>
    <row r="346" spans="1:17" x14ac:dyDescent="0.2">
      <c r="A346">
        <v>36727</v>
      </c>
      <c r="B346" t="s">
        <v>855</v>
      </c>
      <c r="C346" t="s">
        <v>214</v>
      </c>
      <c r="D346" s="85">
        <v>0</v>
      </c>
      <c r="E346" s="165"/>
      <c r="G346" s="63" t="str">
        <f>IFERROR(VLOOKUP($A346,sectionidss,5,FALSE)," ")</f>
        <v xml:space="preserve"> </v>
      </c>
      <c r="H346" s="63" t="str">
        <f t="shared" si="10"/>
        <v xml:space="preserve"> </v>
      </c>
      <c r="J346" s="90" t="str">
        <f t="shared" si="11"/>
        <v xml:space="preserve"> </v>
      </c>
      <c r="O346" s="86"/>
      <c r="P346" s="86"/>
      <c r="Q346"/>
    </row>
    <row r="347" spans="1:17" x14ac:dyDescent="0.2">
      <c r="A347">
        <v>36727</v>
      </c>
      <c r="B347" t="s">
        <v>855</v>
      </c>
      <c r="C347" t="s">
        <v>214</v>
      </c>
      <c r="D347" s="85">
        <v>0</v>
      </c>
      <c r="E347" s="165"/>
      <c r="G347" s="63" t="str">
        <f>IFERROR(VLOOKUP($A347,sectionidss,4,FALSE)," ")</f>
        <v xml:space="preserve"> </v>
      </c>
      <c r="H347" s="63" t="str">
        <f t="shared" si="10"/>
        <v xml:space="preserve"> </v>
      </c>
      <c r="J347" s="90" t="str">
        <f t="shared" si="11"/>
        <v xml:space="preserve"> </v>
      </c>
      <c r="O347" s="86"/>
      <c r="P347" s="86"/>
      <c r="Q347"/>
    </row>
    <row r="348" spans="1:17" x14ac:dyDescent="0.2">
      <c r="A348">
        <v>36727</v>
      </c>
      <c r="B348" t="s">
        <v>855</v>
      </c>
      <c r="C348" t="s">
        <v>214</v>
      </c>
      <c r="D348" s="85">
        <v>0</v>
      </c>
      <c r="E348" s="165"/>
      <c r="G348" s="63" t="str">
        <f>IFERROR(VLOOKUP($A348,sectionidss,3,FALSE)," ")</f>
        <v xml:space="preserve"> </v>
      </c>
      <c r="H348" s="63" t="str">
        <f t="shared" si="10"/>
        <v xml:space="preserve"> </v>
      </c>
      <c r="J348" s="90" t="str">
        <f t="shared" si="11"/>
        <v xml:space="preserve"> </v>
      </c>
      <c r="O348" s="86"/>
      <c r="P348" s="86"/>
      <c r="Q348"/>
    </row>
    <row r="349" spans="1:17" x14ac:dyDescent="0.2">
      <c r="A349">
        <v>36727</v>
      </c>
      <c r="B349" t="s">
        <v>855</v>
      </c>
      <c r="C349" t="s">
        <v>214</v>
      </c>
      <c r="D349" s="85">
        <v>0</v>
      </c>
      <c r="E349" s="165"/>
      <c r="G349" s="63" t="str">
        <f>IFERROR(VLOOKUP($A349,sectionidss,2,FALSE)," ")</f>
        <v xml:space="preserve"> </v>
      </c>
      <c r="H349" s="63" t="str">
        <f t="shared" si="10"/>
        <v xml:space="preserve"> </v>
      </c>
      <c r="J349" s="90" t="str">
        <f t="shared" si="11"/>
        <v xml:space="preserve"> </v>
      </c>
      <c r="O349" s="86"/>
      <c r="P349" s="86"/>
      <c r="Q349"/>
    </row>
    <row r="350" spans="1:17" x14ac:dyDescent="0.2">
      <c r="A350">
        <v>39389</v>
      </c>
      <c r="B350" t="s">
        <v>856</v>
      </c>
      <c r="C350" t="s">
        <v>214</v>
      </c>
      <c r="D350" s="85">
        <v>0</v>
      </c>
      <c r="E350" s="165"/>
      <c r="G350" s="63" t="str">
        <f>IFERROR(VLOOKUP($A350,sectionidss,7,FALSE)," ")</f>
        <v>MHRAV</v>
      </c>
      <c r="H350" s="63" t="str">
        <f t="shared" si="10"/>
        <v>M_HR</v>
      </c>
      <c r="J350" s="90">
        <f t="shared" si="11"/>
        <v>3200</v>
      </c>
      <c r="O350" s="86"/>
      <c r="P350" s="86"/>
      <c r="Q350"/>
    </row>
    <row r="351" spans="1:17" x14ac:dyDescent="0.2">
      <c r="A351">
        <v>39389</v>
      </c>
      <c r="B351" t="s">
        <v>856</v>
      </c>
      <c r="C351" t="s">
        <v>214</v>
      </c>
      <c r="D351" s="85">
        <v>0</v>
      </c>
      <c r="E351" s="165"/>
      <c r="G351" s="63" t="str">
        <f>IFERROR(VLOOKUP($A351,sectionidss,6,FALSE)," ")</f>
        <v>MSSC5</v>
      </c>
      <c r="H351" s="63" t="str">
        <f t="shared" si="10"/>
        <v>M_SS_7_8</v>
      </c>
      <c r="J351" s="90">
        <f t="shared" si="11"/>
        <v>3200</v>
      </c>
      <c r="O351" s="86"/>
      <c r="P351" s="86"/>
      <c r="Q351"/>
    </row>
    <row r="352" spans="1:17" x14ac:dyDescent="0.2">
      <c r="A352">
        <v>39389</v>
      </c>
      <c r="B352" t="s">
        <v>856</v>
      </c>
      <c r="C352" t="s">
        <v>214</v>
      </c>
      <c r="D352" s="85">
        <v>0</v>
      </c>
      <c r="E352" s="165"/>
      <c r="G352" s="63" t="b">
        <f>IFERROR(VLOOKUP($A352,sectionidss,5,FALSE)," ")</f>
        <v>0</v>
      </c>
      <c r="H352" s="63" t="str">
        <f t="shared" si="10"/>
        <v xml:space="preserve"> </v>
      </c>
      <c r="J352" s="90" t="str">
        <f t="shared" si="11"/>
        <v xml:space="preserve"> </v>
      </c>
      <c r="O352" s="86"/>
      <c r="P352" s="86"/>
      <c r="Q352"/>
    </row>
    <row r="353" spans="1:17" x14ac:dyDescent="0.2">
      <c r="A353">
        <v>39389</v>
      </c>
      <c r="B353" t="s">
        <v>856</v>
      </c>
      <c r="C353" t="s">
        <v>214</v>
      </c>
      <c r="D353" s="85">
        <v>0</v>
      </c>
      <c r="E353" s="165"/>
      <c r="G353" s="63" t="str">
        <f>IFERROR(VLOOKUP($A353,sectionidss,4,FALSE)," ")</f>
        <v>RM1G</v>
      </c>
      <c r="H353" s="63" t="str">
        <f t="shared" si="10"/>
        <v>M_RCMTH8_R</v>
      </c>
      <c r="J353" s="90">
        <f t="shared" si="11"/>
        <v>3200</v>
      </c>
      <c r="O353" s="86"/>
      <c r="P353" s="86"/>
      <c r="Q353"/>
    </row>
    <row r="354" spans="1:17" x14ac:dyDescent="0.2">
      <c r="A354">
        <v>39389</v>
      </c>
      <c r="B354" t="s">
        <v>856</v>
      </c>
      <c r="C354" t="s">
        <v>214</v>
      </c>
      <c r="D354" s="85">
        <v>0</v>
      </c>
      <c r="E354" s="165"/>
      <c r="G354" s="63" t="b">
        <f>IFERROR(VLOOKUP($A354,sectionidss,3,FALSE)," ")</f>
        <v>0</v>
      </c>
      <c r="H354" s="63" t="str">
        <f t="shared" si="10"/>
        <v xml:space="preserve"> </v>
      </c>
      <c r="J354" s="90" t="str">
        <f t="shared" si="11"/>
        <v xml:space="preserve"> </v>
      </c>
      <c r="O354" s="86"/>
      <c r="P354" s="86"/>
      <c r="Q354"/>
    </row>
    <row r="355" spans="1:17" x14ac:dyDescent="0.2">
      <c r="A355">
        <v>39389</v>
      </c>
      <c r="B355" t="s">
        <v>856</v>
      </c>
      <c r="C355" t="s">
        <v>214</v>
      </c>
      <c r="D355" s="85">
        <v>0</v>
      </c>
      <c r="E355" s="165"/>
      <c r="G355" s="63" t="b">
        <f>IFERROR(VLOOKUP($A355,sectionidss,2,FALSE)," ")</f>
        <v>0</v>
      </c>
      <c r="H355" s="63" t="str">
        <f t="shared" si="10"/>
        <v xml:space="preserve"> </v>
      </c>
      <c r="J355" s="90" t="str">
        <f t="shared" si="11"/>
        <v xml:space="preserve"> </v>
      </c>
      <c r="O355" s="86"/>
      <c r="P355" s="86"/>
      <c r="Q355"/>
    </row>
    <row r="356" spans="1:17" x14ac:dyDescent="0.2">
      <c r="A356">
        <v>36204</v>
      </c>
      <c r="B356" t="s">
        <v>857</v>
      </c>
      <c r="C356" t="s">
        <v>214</v>
      </c>
      <c r="D356" s="85">
        <v>0</v>
      </c>
      <c r="E356" s="165"/>
      <c r="G356" s="63" t="str">
        <f>IFERROR(VLOOKUP($A356,sectionidss,7,FALSE)," ")</f>
        <v>MHRTH</v>
      </c>
      <c r="H356" s="63" t="str">
        <f t="shared" si="10"/>
        <v>M_HR</v>
      </c>
      <c r="J356" s="90">
        <f t="shared" si="11"/>
        <v>3200</v>
      </c>
      <c r="O356" s="86"/>
      <c r="P356" s="86"/>
      <c r="Q356"/>
    </row>
    <row r="357" spans="1:17" x14ac:dyDescent="0.2">
      <c r="A357">
        <v>36204</v>
      </c>
      <c r="B357" t="s">
        <v>857</v>
      </c>
      <c r="C357" t="s">
        <v>214</v>
      </c>
      <c r="D357" s="85">
        <v>0</v>
      </c>
      <c r="E357" s="165"/>
      <c r="G357" s="63" t="str">
        <f>IFERROR(VLOOKUP($A357,sectionidss,6,FALSE)," ")</f>
        <v>MLAC5</v>
      </c>
      <c r="H357" s="63" t="str">
        <f t="shared" si="10"/>
        <v>M_LA</v>
      </c>
      <c r="J357" s="90">
        <f t="shared" si="11"/>
        <v>3200</v>
      </c>
      <c r="O357" s="86"/>
      <c r="P357" s="86"/>
      <c r="Q357"/>
    </row>
    <row r="358" spans="1:17" x14ac:dyDescent="0.2">
      <c r="A358">
        <v>36204</v>
      </c>
      <c r="B358" t="s">
        <v>857</v>
      </c>
      <c r="C358" t="s">
        <v>214</v>
      </c>
      <c r="D358" s="85">
        <v>0</v>
      </c>
      <c r="E358" s="165"/>
      <c r="G358" s="63" t="str">
        <f>IFERROR(VLOOKUP($A358,sectionidss,5,FALSE)," ")</f>
        <v>MSSC4</v>
      </c>
      <c r="H358" s="63" t="str">
        <f t="shared" si="10"/>
        <v>M_SS_7_8</v>
      </c>
      <c r="J358" s="90">
        <f t="shared" si="11"/>
        <v>3200</v>
      </c>
      <c r="O358" s="86"/>
      <c r="P358" s="86"/>
      <c r="Q358"/>
    </row>
    <row r="359" spans="1:17" x14ac:dyDescent="0.2">
      <c r="A359">
        <v>36204</v>
      </c>
      <c r="B359" t="s">
        <v>857</v>
      </c>
      <c r="C359" t="s">
        <v>214</v>
      </c>
      <c r="D359" s="85">
        <v>0</v>
      </c>
      <c r="E359" s="165"/>
      <c r="G359" s="63" t="str">
        <f>IFERROR(VLOOKUP($A359,sectionidss,4,FALSE)," ")</f>
        <v>MM8C3</v>
      </c>
      <c r="H359" s="63" t="str">
        <f t="shared" si="10"/>
        <v>M_INT_MATH8</v>
      </c>
      <c r="J359" s="90">
        <f t="shared" si="11"/>
        <v>3200</v>
      </c>
      <c r="O359" s="86"/>
      <c r="P359" s="86"/>
      <c r="Q359"/>
    </row>
    <row r="360" spans="1:17" x14ac:dyDescent="0.2">
      <c r="A360">
        <v>36204</v>
      </c>
      <c r="B360" t="s">
        <v>857</v>
      </c>
      <c r="C360" t="s">
        <v>214</v>
      </c>
      <c r="D360" s="85">
        <v>0</v>
      </c>
      <c r="E360" s="165"/>
      <c r="G360" s="63" t="b">
        <f>IFERROR(VLOOKUP($A360,sectionidss,3,FALSE)," ")</f>
        <v>0</v>
      </c>
      <c r="H360" s="63" t="str">
        <f t="shared" si="10"/>
        <v xml:space="preserve"> </v>
      </c>
      <c r="J360" s="90" t="str">
        <f t="shared" si="11"/>
        <v xml:space="preserve"> </v>
      </c>
      <c r="O360" s="86"/>
      <c r="P360" s="86"/>
      <c r="Q360"/>
    </row>
    <row r="361" spans="1:17" x14ac:dyDescent="0.2">
      <c r="A361">
        <v>36204</v>
      </c>
      <c r="B361" t="s">
        <v>857</v>
      </c>
      <c r="C361" t="s">
        <v>214</v>
      </c>
      <c r="D361" s="85">
        <v>0</v>
      </c>
      <c r="E361" s="165"/>
      <c r="G361" s="63" t="str">
        <f>IFERROR(VLOOKUP($A361,sectionidss,2,FALSE)," ")</f>
        <v>MSCIC1</v>
      </c>
      <c r="H361" s="63" t="str">
        <f t="shared" si="10"/>
        <v>M_SCI</v>
      </c>
      <c r="J361" s="90">
        <f t="shared" si="11"/>
        <v>3200</v>
      </c>
      <c r="O361" s="86"/>
      <c r="P361" s="86"/>
      <c r="Q361"/>
    </row>
    <row r="362" spans="1:17" x14ac:dyDescent="0.2">
      <c r="A362">
        <v>35097</v>
      </c>
      <c r="B362" t="s">
        <v>858</v>
      </c>
      <c r="C362" t="s">
        <v>214</v>
      </c>
      <c r="D362" s="85">
        <v>0</v>
      </c>
      <c r="E362" s="165"/>
      <c r="G362" s="63" t="str">
        <f>IFERROR(VLOOKUP($A362,sectionidss,7,FALSE)," ")</f>
        <v>MHRTH</v>
      </c>
      <c r="H362" s="63" t="str">
        <f t="shared" si="10"/>
        <v>M_HR</v>
      </c>
      <c r="J362" s="90">
        <f t="shared" si="11"/>
        <v>3200</v>
      </c>
      <c r="O362" s="86"/>
      <c r="P362" s="86"/>
      <c r="Q362"/>
    </row>
    <row r="363" spans="1:17" x14ac:dyDescent="0.2">
      <c r="A363">
        <v>35097</v>
      </c>
      <c r="B363" t="s">
        <v>858</v>
      </c>
      <c r="C363" t="s">
        <v>214</v>
      </c>
      <c r="D363" s="85">
        <v>0</v>
      </c>
      <c r="E363" s="165"/>
      <c r="G363" s="63" t="str">
        <f>IFERROR(VLOOKUP($A363,sectionidss,6,FALSE)," ")</f>
        <v>MLAC5</v>
      </c>
      <c r="H363" s="63" t="str">
        <f t="shared" si="10"/>
        <v>M_LA</v>
      </c>
      <c r="J363" s="90">
        <f t="shared" si="11"/>
        <v>3200</v>
      </c>
      <c r="O363" s="86"/>
      <c r="P363" s="86"/>
      <c r="Q363"/>
    </row>
    <row r="364" spans="1:17" x14ac:dyDescent="0.2">
      <c r="A364">
        <v>35097</v>
      </c>
      <c r="B364" t="s">
        <v>858</v>
      </c>
      <c r="C364" t="s">
        <v>214</v>
      </c>
      <c r="D364" s="85">
        <v>0</v>
      </c>
      <c r="E364" s="165"/>
      <c r="G364" s="63" t="str">
        <f>IFERROR(VLOOKUP($A364,sectionidss,5,FALSE)," ")</f>
        <v>MM8C4</v>
      </c>
      <c r="H364" s="63" t="str">
        <f t="shared" si="10"/>
        <v>M_INT_MATH8</v>
      </c>
      <c r="J364" s="90">
        <f t="shared" si="11"/>
        <v>3200</v>
      </c>
      <c r="O364" s="86"/>
      <c r="P364" s="86"/>
      <c r="Q364"/>
    </row>
    <row r="365" spans="1:17" x14ac:dyDescent="0.2">
      <c r="A365">
        <v>35097</v>
      </c>
      <c r="B365" t="s">
        <v>858</v>
      </c>
      <c r="C365" t="s">
        <v>214</v>
      </c>
      <c r="D365" s="85">
        <v>0</v>
      </c>
      <c r="E365" s="165"/>
      <c r="G365" s="63" t="str">
        <f>IFERROR(VLOOKUP($A365,sectionidss,4,FALSE)," ")</f>
        <v>MSSC3</v>
      </c>
      <c r="H365" s="63" t="str">
        <f t="shared" si="10"/>
        <v>M_SS_7_8</v>
      </c>
      <c r="J365" s="90">
        <f t="shared" si="11"/>
        <v>3200</v>
      </c>
      <c r="O365" s="86"/>
      <c r="P365" s="86"/>
      <c r="Q365"/>
    </row>
    <row r="366" spans="1:17" x14ac:dyDescent="0.2">
      <c r="A366">
        <v>35097</v>
      </c>
      <c r="B366" t="s">
        <v>858</v>
      </c>
      <c r="C366" t="s">
        <v>214</v>
      </c>
      <c r="D366" s="85">
        <v>0</v>
      </c>
      <c r="E366" s="165"/>
      <c r="G366" s="63" t="str">
        <f>IFERROR(VLOOKUP($A366,sectionidss,3,FALSE)," ")</f>
        <v>MSCIC2</v>
      </c>
      <c r="H366" s="63" t="str">
        <f t="shared" si="10"/>
        <v>M_SCI</v>
      </c>
      <c r="J366" s="90">
        <f t="shared" si="11"/>
        <v>3200</v>
      </c>
      <c r="O366" s="86"/>
      <c r="P366" s="86"/>
      <c r="Q366"/>
    </row>
    <row r="367" spans="1:17" x14ac:dyDescent="0.2">
      <c r="A367">
        <v>35097</v>
      </c>
      <c r="B367" t="s">
        <v>858</v>
      </c>
      <c r="C367" t="s">
        <v>214</v>
      </c>
      <c r="D367" s="85">
        <v>0</v>
      </c>
      <c r="E367" s="165"/>
      <c r="G367" s="63" t="b">
        <f>IFERROR(VLOOKUP($A367,sectionidss,2,FALSE)," ")</f>
        <v>0</v>
      </c>
      <c r="H367" s="63" t="str">
        <f t="shared" si="10"/>
        <v xml:space="preserve"> </v>
      </c>
      <c r="J367" s="90" t="str">
        <f t="shared" si="11"/>
        <v xml:space="preserve"> </v>
      </c>
      <c r="O367" s="86"/>
      <c r="P367" s="86"/>
      <c r="Q367"/>
    </row>
    <row r="368" spans="1:17" x14ac:dyDescent="0.2">
      <c r="A368">
        <v>35023</v>
      </c>
      <c r="B368" t="s">
        <v>859</v>
      </c>
      <c r="C368" t="s">
        <v>214</v>
      </c>
      <c r="D368" s="85">
        <v>0</v>
      </c>
      <c r="E368" s="165"/>
      <c r="G368" s="63" t="str">
        <f>IFERROR(VLOOKUP($A368,sectionidss,7,FALSE)," ")</f>
        <v>MHRTH</v>
      </c>
      <c r="H368" s="63" t="str">
        <f t="shared" si="10"/>
        <v>M_HR</v>
      </c>
      <c r="J368" s="90">
        <f t="shared" si="11"/>
        <v>3200</v>
      </c>
      <c r="O368" s="86"/>
      <c r="P368" s="86"/>
      <c r="Q368"/>
    </row>
    <row r="369" spans="1:17" x14ac:dyDescent="0.2">
      <c r="A369">
        <v>35023</v>
      </c>
      <c r="B369" t="s">
        <v>859</v>
      </c>
      <c r="C369" t="s">
        <v>214</v>
      </c>
      <c r="D369" s="85">
        <v>0</v>
      </c>
      <c r="E369" s="165"/>
      <c r="G369" s="63" t="str">
        <f>IFERROR(VLOOKUP($A369,sectionidss,6,FALSE)," ")</f>
        <v>MLAC5</v>
      </c>
      <c r="H369" s="63" t="str">
        <f t="shared" si="10"/>
        <v>M_LA</v>
      </c>
      <c r="J369" s="90">
        <f t="shared" si="11"/>
        <v>3200</v>
      </c>
      <c r="O369" s="86"/>
      <c r="P369" s="86"/>
      <c r="Q369"/>
    </row>
    <row r="370" spans="1:17" x14ac:dyDescent="0.2">
      <c r="A370">
        <v>35023</v>
      </c>
      <c r="B370" t="s">
        <v>859</v>
      </c>
      <c r="C370" t="s">
        <v>214</v>
      </c>
      <c r="D370" s="85">
        <v>0</v>
      </c>
      <c r="E370" s="165"/>
      <c r="G370" s="63" t="str">
        <f>IFERROR(VLOOKUP($A370,sectionidss,5,FALSE)," ")</f>
        <v>MSSC4</v>
      </c>
      <c r="H370" s="63" t="str">
        <f t="shared" si="10"/>
        <v>M_SS_7_8</v>
      </c>
      <c r="J370" s="90">
        <f t="shared" si="11"/>
        <v>3200</v>
      </c>
      <c r="O370" s="86"/>
      <c r="P370" s="86"/>
      <c r="Q370"/>
    </row>
    <row r="371" spans="1:17" x14ac:dyDescent="0.2">
      <c r="A371">
        <v>35023</v>
      </c>
      <c r="B371" t="s">
        <v>859</v>
      </c>
      <c r="C371" t="s">
        <v>214</v>
      </c>
      <c r="D371" s="85">
        <v>0</v>
      </c>
      <c r="E371" s="165"/>
      <c r="G371" s="63" t="str">
        <f>IFERROR(VLOOKUP($A371,sectionidss,4,FALSE)," ")</f>
        <v>MM8C3</v>
      </c>
      <c r="H371" s="63" t="str">
        <f t="shared" si="10"/>
        <v>M_INT_MATH8</v>
      </c>
      <c r="J371" s="90">
        <f t="shared" si="11"/>
        <v>3200</v>
      </c>
      <c r="O371" s="86"/>
      <c r="P371" s="86"/>
      <c r="Q371"/>
    </row>
    <row r="372" spans="1:17" x14ac:dyDescent="0.2">
      <c r="A372">
        <v>35023</v>
      </c>
      <c r="B372" t="s">
        <v>859</v>
      </c>
      <c r="C372" t="s">
        <v>214</v>
      </c>
      <c r="D372" s="85">
        <v>0</v>
      </c>
      <c r="E372" s="165"/>
      <c r="G372" s="63" t="str">
        <f>IFERROR(VLOOKUP($A372,sectionidss,3,FALSE)," ")</f>
        <v>MSCIC2</v>
      </c>
      <c r="H372" s="63" t="str">
        <f t="shared" si="10"/>
        <v>M_SCI</v>
      </c>
      <c r="J372" s="90">
        <f t="shared" si="11"/>
        <v>3200</v>
      </c>
      <c r="O372" s="86"/>
      <c r="P372" s="86"/>
      <c r="Q372"/>
    </row>
    <row r="373" spans="1:17" x14ac:dyDescent="0.2">
      <c r="A373">
        <v>35023</v>
      </c>
      <c r="B373" t="s">
        <v>859</v>
      </c>
      <c r="C373" t="s">
        <v>214</v>
      </c>
      <c r="D373" s="85">
        <v>0</v>
      </c>
      <c r="E373" s="165"/>
      <c r="G373" s="63" t="b">
        <f>IFERROR(VLOOKUP($A373,sectionidss,2,FALSE)," ")</f>
        <v>0</v>
      </c>
      <c r="H373" s="63" t="str">
        <f t="shared" si="10"/>
        <v xml:space="preserve"> </v>
      </c>
      <c r="J373" s="90" t="str">
        <f t="shared" si="11"/>
        <v xml:space="preserve"> </v>
      </c>
      <c r="O373" s="86"/>
      <c r="P373" s="86"/>
      <c r="Q373"/>
    </row>
    <row r="374" spans="1:17" x14ac:dyDescent="0.2">
      <c r="A374">
        <v>35024</v>
      </c>
      <c r="B374" t="s">
        <v>860</v>
      </c>
      <c r="C374" t="s">
        <v>214</v>
      </c>
      <c r="D374" s="85">
        <v>0</v>
      </c>
      <c r="E374" s="165"/>
      <c r="G374" s="63" t="str">
        <f>IFERROR(VLOOKUP($A374,sectionidss,7,FALSE)," ")</f>
        <v>MHRJG</v>
      </c>
      <c r="H374" s="63" t="str">
        <f t="shared" si="10"/>
        <v>M_HR</v>
      </c>
      <c r="J374" s="90">
        <f t="shared" si="11"/>
        <v>3200</v>
      </c>
      <c r="O374" s="86"/>
      <c r="P374" s="86"/>
      <c r="Q374"/>
    </row>
    <row r="375" spans="1:17" x14ac:dyDescent="0.2">
      <c r="A375">
        <v>35024</v>
      </c>
      <c r="B375" t="s">
        <v>860</v>
      </c>
      <c r="C375" t="s">
        <v>214</v>
      </c>
      <c r="D375" s="85">
        <v>0</v>
      </c>
      <c r="E375" s="165"/>
      <c r="G375" s="63" t="str">
        <f>IFERROR(VLOOKUP($A375,sectionidss,6,FALSE)," ")</f>
        <v>MSSC5</v>
      </c>
      <c r="H375" s="63" t="str">
        <f t="shared" si="10"/>
        <v>M_SS_7_8</v>
      </c>
      <c r="J375" s="90">
        <f t="shared" si="11"/>
        <v>3200</v>
      </c>
      <c r="O375" s="86"/>
      <c r="P375" s="86"/>
      <c r="Q375"/>
    </row>
    <row r="376" spans="1:17" x14ac:dyDescent="0.2">
      <c r="A376">
        <v>35024</v>
      </c>
      <c r="B376" t="s">
        <v>860</v>
      </c>
      <c r="C376" t="s">
        <v>214</v>
      </c>
      <c r="D376" s="85">
        <v>0</v>
      </c>
      <c r="E376" s="165"/>
      <c r="G376" s="63" t="str">
        <f>IFERROR(VLOOKUP($A376,sectionidss,5,FALSE)," ")</f>
        <v>MM8C4</v>
      </c>
      <c r="H376" s="63" t="str">
        <f t="shared" si="10"/>
        <v>M_INT_MATH8</v>
      </c>
      <c r="J376" s="90">
        <f t="shared" si="11"/>
        <v>3200</v>
      </c>
      <c r="O376" s="86"/>
      <c r="P376" s="86"/>
      <c r="Q376"/>
    </row>
    <row r="377" spans="1:17" x14ac:dyDescent="0.2">
      <c r="A377">
        <v>35024</v>
      </c>
      <c r="B377" t="s">
        <v>860</v>
      </c>
      <c r="C377" t="s">
        <v>214</v>
      </c>
      <c r="D377" s="85">
        <v>0</v>
      </c>
      <c r="E377" s="165"/>
      <c r="G377" s="63" t="str">
        <f>IFERROR(VLOOKUP($A377,sectionidss,4,FALSE)," ")</f>
        <v>MSCIC3</v>
      </c>
      <c r="H377" s="63" t="str">
        <f t="shared" si="10"/>
        <v>M_SCI</v>
      </c>
      <c r="J377" s="90">
        <f t="shared" si="11"/>
        <v>3200</v>
      </c>
      <c r="O377" s="86"/>
      <c r="P377" s="86"/>
      <c r="Q377"/>
    </row>
    <row r="378" spans="1:17" x14ac:dyDescent="0.2">
      <c r="A378">
        <v>35024</v>
      </c>
      <c r="B378" t="s">
        <v>860</v>
      </c>
      <c r="C378" t="s">
        <v>214</v>
      </c>
      <c r="D378" s="85">
        <v>0</v>
      </c>
      <c r="E378" s="165"/>
      <c r="G378" s="63" t="str">
        <f>IFERROR(VLOOKUP($A378,sectionidss,3,FALSE)," ")</f>
        <v>MLAC2</v>
      </c>
      <c r="H378" s="63" t="str">
        <f t="shared" si="10"/>
        <v>M_LA</v>
      </c>
      <c r="J378" s="90">
        <f t="shared" si="11"/>
        <v>3200</v>
      </c>
      <c r="O378" s="86"/>
      <c r="P378" s="86"/>
      <c r="Q378"/>
    </row>
    <row r="379" spans="1:17" x14ac:dyDescent="0.2">
      <c r="A379">
        <v>35024</v>
      </c>
      <c r="B379" t="s">
        <v>860</v>
      </c>
      <c r="C379" t="s">
        <v>214</v>
      </c>
      <c r="D379" s="85">
        <v>0</v>
      </c>
      <c r="E379" s="165"/>
      <c r="G379" s="63" t="b">
        <f>IFERROR(VLOOKUP($A379,sectionidss,2,FALSE)," ")</f>
        <v>0</v>
      </c>
      <c r="H379" s="63" t="str">
        <f t="shared" si="10"/>
        <v xml:space="preserve"> </v>
      </c>
      <c r="J379" s="90" t="str">
        <f t="shared" si="11"/>
        <v xml:space="preserve"> </v>
      </c>
      <c r="O379" s="86"/>
      <c r="P379" s="86"/>
      <c r="Q379"/>
    </row>
    <row r="380" spans="1:17" x14ac:dyDescent="0.2">
      <c r="A380">
        <v>35025</v>
      </c>
      <c r="B380" t="s">
        <v>861</v>
      </c>
      <c r="C380" t="s">
        <v>214</v>
      </c>
      <c r="D380" s="85">
        <v>0</v>
      </c>
      <c r="E380" s="165"/>
      <c r="G380" s="63" t="str">
        <f>IFERROR(VLOOKUP($A380,sectionidss,7,FALSE)," ")</f>
        <v>MHRKP</v>
      </c>
      <c r="H380" s="63" t="str">
        <f t="shared" si="10"/>
        <v>M_HR</v>
      </c>
      <c r="J380" s="90">
        <f t="shared" si="11"/>
        <v>3200</v>
      </c>
      <c r="O380" s="86"/>
      <c r="P380" s="86"/>
      <c r="Q380"/>
    </row>
    <row r="381" spans="1:17" x14ac:dyDescent="0.2">
      <c r="A381">
        <v>35025</v>
      </c>
      <c r="B381" t="s">
        <v>861</v>
      </c>
      <c r="C381" t="s">
        <v>214</v>
      </c>
      <c r="D381" s="85">
        <v>0</v>
      </c>
      <c r="E381" s="165"/>
      <c r="G381" s="63" t="str">
        <f>IFERROR(VLOOKUP($A381,sectionidss,6,FALSE)," ")</f>
        <v>MLAC5</v>
      </c>
      <c r="H381" s="63" t="str">
        <f t="shared" si="10"/>
        <v>M_LA</v>
      </c>
      <c r="J381" s="90">
        <f t="shared" si="11"/>
        <v>3200</v>
      </c>
      <c r="O381" s="86"/>
      <c r="P381" s="86"/>
      <c r="Q381"/>
    </row>
    <row r="382" spans="1:17" x14ac:dyDescent="0.2">
      <c r="A382">
        <v>35025</v>
      </c>
      <c r="B382" t="s">
        <v>861</v>
      </c>
      <c r="C382" t="s">
        <v>214</v>
      </c>
      <c r="D382" s="85">
        <v>0</v>
      </c>
      <c r="E382" s="165"/>
      <c r="G382" s="63" t="str">
        <f>IFERROR(VLOOKUP($A382,sectionidss,5,FALSE)," ")</f>
        <v>MM8C4</v>
      </c>
      <c r="H382" s="63" t="str">
        <f t="shared" si="10"/>
        <v>M_INT_MATH8</v>
      </c>
      <c r="J382" s="90">
        <f t="shared" si="11"/>
        <v>3200</v>
      </c>
      <c r="O382" s="86"/>
      <c r="P382" s="86"/>
      <c r="Q382"/>
    </row>
    <row r="383" spans="1:17" x14ac:dyDescent="0.2">
      <c r="A383">
        <v>35025</v>
      </c>
      <c r="B383" t="s">
        <v>861</v>
      </c>
      <c r="C383" t="s">
        <v>214</v>
      </c>
      <c r="D383" s="85">
        <v>0</v>
      </c>
      <c r="E383" s="165"/>
      <c r="G383" s="63" t="str">
        <f>IFERROR(VLOOKUP($A383,sectionidss,4,FALSE)," ")</f>
        <v>MSPC3</v>
      </c>
      <c r="H383" s="63" t="str">
        <f t="shared" si="10"/>
        <v>M_SPN</v>
      </c>
      <c r="J383" s="90">
        <f t="shared" si="11"/>
        <v>3200</v>
      </c>
      <c r="O383" s="86"/>
      <c r="P383" s="86"/>
      <c r="Q383"/>
    </row>
    <row r="384" spans="1:17" x14ac:dyDescent="0.2">
      <c r="A384">
        <v>35025</v>
      </c>
      <c r="B384" t="s">
        <v>861</v>
      </c>
      <c r="C384" t="s">
        <v>214</v>
      </c>
      <c r="D384" s="85">
        <v>0</v>
      </c>
      <c r="E384" s="165"/>
      <c r="G384" s="63" t="str">
        <f>IFERROR(VLOOKUP($A384,sectionidss,3,FALSE)," ")</f>
        <v>MSCIC2</v>
      </c>
      <c r="H384" s="63" t="str">
        <f t="shared" si="10"/>
        <v>M_SCI</v>
      </c>
      <c r="J384" s="90">
        <f t="shared" si="11"/>
        <v>3200</v>
      </c>
      <c r="O384" s="86"/>
      <c r="P384" s="86"/>
      <c r="Q384"/>
    </row>
    <row r="385" spans="1:17" x14ac:dyDescent="0.2">
      <c r="A385">
        <v>35025</v>
      </c>
      <c r="B385" t="s">
        <v>861</v>
      </c>
      <c r="C385" t="s">
        <v>214</v>
      </c>
      <c r="D385" s="85">
        <v>0</v>
      </c>
      <c r="E385" s="165"/>
      <c r="G385" s="63" t="str">
        <f>IFERROR(VLOOKUP($A385,sectionidss,2,FALSE)," ")</f>
        <v>MSSC1</v>
      </c>
      <c r="H385" s="63" t="str">
        <f t="shared" si="10"/>
        <v>M_SS_7_8</v>
      </c>
      <c r="J385" s="90">
        <f t="shared" si="11"/>
        <v>3200</v>
      </c>
      <c r="O385" s="86"/>
      <c r="P385" s="86"/>
      <c r="Q385"/>
    </row>
    <row r="386" spans="1:17" x14ac:dyDescent="0.2">
      <c r="A386">
        <v>35377</v>
      </c>
      <c r="B386" t="s">
        <v>862</v>
      </c>
      <c r="C386" t="s">
        <v>214</v>
      </c>
      <c r="D386" s="85">
        <v>0</v>
      </c>
      <c r="E386" s="165"/>
      <c r="G386" s="63" t="str">
        <f>IFERROR(VLOOKUP($A386,sectionidss,7,FALSE)," ")</f>
        <v>MHRWB</v>
      </c>
      <c r="H386" s="63" t="str">
        <f t="shared" ref="H386:H449" si="12">IFERROR(VLOOKUP($G386,otherinfo,2,FALSE)," ")</f>
        <v>M_HR</v>
      </c>
      <c r="J386" s="90">
        <f t="shared" ref="J386:J449" si="13">IFERROR(VLOOKUP($G386,otherinfo,3,FALSE)," ")</f>
        <v>3200</v>
      </c>
      <c r="O386" s="86"/>
      <c r="P386" s="86"/>
      <c r="Q386"/>
    </row>
    <row r="387" spans="1:17" x14ac:dyDescent="0.2">
      <c r="A387">
        <v>35377</v>
      </c>
      <c r="B387" t="s">
        <v>862</v>
      </c>
      <c r="C387" t="s">
        <v>214</v>
      </c>
      <c r="D387" s="85">
        <v>0</v>
      </c>
      <c r="E387" s="165"/>
      <c r="G387" s="63" t="str">
        <f>IFERROR(VLOOKUP($A387,sectionidss,6,FALSE)," ")</f>
        <v>MM7C5</v>
      </c>
      <c r="H387" s="63" t="str">
        <f t="shared" si="12"/>
        <v>M_INT_MATH7</v>
      </c>
      <c r="J387" s="90">
        <f t="shared" si="13"/>
        <v>3200</v>
      </c>
      <c r="O387" s="86"/>
      <c r="P387" s="86"/>
      <c r="Q387"/>
    </row>
    <row r="388" spans="1:17" x14ac:dyDescent="0.2">
      <c r="A388">
        <v>35377</v>
      </c>
      <c r="B388" t="s">
        <v>862</v>
      </c>
      <c r="C388" t="s">
        <v>214</v>
      </c>
      <c r="D388" s="85">
        <v>0</v>
      </c>
      <c r="E388" s="165"/>
      <c r="G388" s="63" t="str">
        <f>IFERROR(VLOOKUP($A388,sectionidss,5,FALSE)," ")</f>
        <v>MSPC4</v>
      </c>
      <c r="H388" s="63" t="str">
        <f t="shared" si="12"/>
        <v>M_SPN</v>
      </c>
      <c r="J388" s="90">
        <f t="shared" si="13"/>
        <v>3200</v>
      </c>
      <c r="O388" s="86"/>
      <c r="P388" s="86"/>
      <c r="Q388"/>
    </row>
    <row r="389" spans="1:17" x14ac:dyDescent="0.2">
      <c r="A389">
        <v>35377</v>
      </c>
      <c r="B389" t="s">
        <v>862</v>
      </c>
      <c r="C389" t="s">
        <v>214</v>
      </c>
      <c r="D389" s="85">
        <v>0</v>
      </c>
      <c r="E389" s="165"/>
      <c r="G389" s="63" t="str">
        <f>IFERROR(VLOOKUP($A389,sectionidss,4,FALSE)," ")</f>
        <v>MSSC3</v>
      </c>
      <c r="H389" s="63" t="str">
        <f t="shared" si="12"/>
        <v>M_SS_7_8</v>
      </c>
      <c r="J389" s="90">
        <f t="shared" si="13"/>
        <v>3200</v>
      </c>
      <c r="O389" s="86"/>
      <c r="P389" s="86"/>
      <c r="Q389"/>
    </row>
    <row r="390" spans="1:17" x14ac:dyDescent="0.2">
      <c r="A390">
        <v>35377</v>
      </c>
      <c r="B390" t="s">
        <v>862</v>
      </c>
      <c r="C390" t="s">
        <v>214</v>
      </c>
      <c r="D390" s="85">
        <v>0</v>
      </c>
      <c r="E390" s="165"/>
      <c r="G390" s="63" t="str">
        <f>IFERROR(VLOOKUP($A390,sectionidss,3,FALSE)," ")</f>
        <v>MLAC2</v>
      </c>
      <c r="H390" s="63" t="str">
        <f t="shared" si="12"/>
        <v>M_LA</v>
      </c>
      <c r="J390" s="90">
        <f t="shared" si="13"/>
        <v>3200</v>
      </c>
      <c r="O390" s="86"/>
      <c r="P390" s="86"/>
      <c r="Q390"/>
    </row>
    <row r="391" spans="1:17" x14ac:dyDescent="0.2">
      <c r="A391">
        <v>35377</v>
      </c>
      <c r="B391" t="s">
        <v>862</v>
      </c>
      <c r="C391" t="s">
        <v>214</v>
      </c>
      <c r="D391" s="85">
        <v>0</v>
      </c>
      <c r="E391" s="165"/>
      <c r="G391" s="63" t="str">
        <f>IFERROR(VLOOKUP($A391,sectionidss,2,FALSE)," ")</f>
        <v>MSCIC1</v>
      </c>
      <c r="H391" s="63" t="str">
        <f t="shared" si="12"/>
        <v>M_SCI</v>
      </c>
      <c r="J391" s="90">
        <f t="shared" si="13"/>
        <v>3200</v>
      </c>
      <c r="O391" s="86"/>
      <c r="P391" s="86"/>
      <c r="Q391"/>
    </row>
    <row r="392" spans="1:17" x14ac:dyDescent="0.2">
      <c r="A392">
        <v>35826</v>
      </c>
      <c r="B392" t="s">
        <v>863</v>
      </c>
      <c r="C392" t="s">
        <v>214</v>
      </c>
      <c r="D392" s="85">
        <v>0</v>
      </c>
      <c r="E392" s="165"/>
      <c r="G392" s="63" t="str">
        <f>IFERROR(VLOOKUP($A392,sectionidss,7,FALSE)," ")</f>
        <v>MHRWB</v>
      </c>
      <c r="H392" s="63" t="str">
        <f t="shared" si="12"/>
        <v>M_HR</v>
      </c>
      <c r="J392" s="90">
        <f t="shared" si="13"/>
        <v>3200</v>
      </c>
      <c r="O392" s="86"/>
      <c r="P392" s="86"/>
      <c r="Q392"/>
    </row>
    <row r="393" spans="1:17" x14ac:dyDescent="0.2">
      <c r="A393">
        <v>35826</v>
      </c>
      <c r="B393" t="s">
        <v>863</v>
      </c>
      <c r="C393" t="s">
        <v>214</v>
      </c>
      <c r="D393" s="85">
        <v>0</v>
      </c>
      <c r="E393" s="165"/>
      <c r="G393" s="63" t="str">
        <f>IFERROR(VLOOKUP($A393,sectionidss,6,FALSE)," ")</f>
        <v>MM7C5</v>
      </c>
      <c r="H393" s="63" t="str">
        <f t="shared" si="12"/>
        <v>M_INT_MATH7</v>
      </c>
      <c r="J393" s="90">
        <f t="shared" si="13"/>
        <v>3200</v>
      </c>
      <c r="O393" s="86"/>
      <c r="P393" s="86"/>
      <c r="Q393"/>
    </row>
    <row r="394" spans="1:17" x14ac:dyDescent="0.2">
      <c r="A394">
        <v>35826</v>
      </c>
      <c r="B394" t="s">
        <v>863</v>
      </c>
      <c r="C394" t="s">
        <v>214</v>
      </c>
      <c r="D394" s="85">
        <v>0</v>
      </c>
      <c r="E394" s="165"/>
      <c r="G394" s="63" t="str">
        <f>IFERROR(VLOOKUP($A394,sectionidss,5,FALSE)," ")</f>
        <v>MSPC4</v>
      </c>
      <c r="H394" s="63" t="str">
        <f t="shared" si="12"/>
        <v>M_SPN</v>
      </c>
      <c r="J394" s="90">
        <f t="shared" si="13"/>
        <v>3200</v>
      </c>
      <c r="O394" s="86"/>
      <c r="P394" s="86"/>
      <c r="Q394"/>
    </row>
    <row r="395" spans="1:17" x14ac:dyDescent="0.2">
      <c r="A395">
        <v>35826</v>
      </c>
      <c r="B395" t="s">
        <v>863</v>
      </c>
      <c r="C395" t="s">
        <v>214</v>
      </c>
      <c r="D395" s="85">
        <v>0</v>
      </c>
      <c r="E395" s="165"/>
      <c r="G395" s="63" t="str">
        <f>IFERROR(VLOOKUP($A395,sectionidss,4,FALSE)," ")</f>
        <v>MSCIC3</v>
      </c>
      <c r="H395" s="63" t="str">
        <f t="shared" si="12"/>
        <v>M_SCI</v>
      </c>
      <c r="J395" s="90">
        <f t="shared" si="13"/>
        <v>3200</v>
      </c>
      <c r="O395" s="86"/>
      <c r="P395" s="86"/>
      <c r="Q395"/>
    </row>
    <row r="396" spans="1:17" x14ac:dyDescent="0.2">
      <c r="A396">
        <v>35826</v>
      </c>
      <c r="B396" t="s">
        <v>863</v>
      </c>
      <c r="C396" t="s">
        <v>214</v>
      </c>
      <c r="D396" s="85">
        <v>0</v>
      </c>
      <c r="E396" s="165"/>
      <c r="G396" s="63" t="str">
        <f>IFERROR(VLOOKUP($A396,sectionidss,3,FALSE)," ")</f>
        <v>MLAC2</v>
      </c>
      <c r="H396" s="63" t="str">
        <f t="shared" si="12"/>
        <v>M_LA</v>
      </c>
      <c r="J396" s="90">
        <f t="shared" si="13"/>
        <v>3200</v>
      </c>
      <c r="O396" s="86"/>
      <c r="P396" s="86"/>
      <c r="Q396"/>
    </row>
    <row r="397" spans="1:17" x14ac:dyDescent="0.2">
      <c r="A397">
        <v>35826</v>
      </c>
      <c r="B397" t="s">
        <v>863</v>
      </c>
      <c r="C397" t="s">
        <v>214</v>
      </c>
      <c r="D397" s="85">
        <v>0</v>
      </c>
      <c r="E397" s="165"/>
      <c r="G397" s="63" t="str">
        <f>IFERROR(VLOOKUP($A397,sectionidss,2,FALSE)," ")</f>
        <v>MSSC1</v>
      </c>
      <c r="H397" s="63" t="str">
        <f t="shared" si="12"/>
        <v>M_SS_7_8</v>
      </c>
      <c r="J397" s="90">
        <f t="shared" si="13"/>
        <v>3200</v>
      </c>
      <c r="O397" s="86"/>
      <c r="P397" s="86"/>
      <c r="Q397"/>
    </row>
    <row r="398" spans="1:17" x14ac:dyDescent="0.2">
      <c r="A398">
        <v>38189</v>
      </c>
      <c r="B398" t="s">
        <v>864</v>
      </c>
      <c r="C398" t="s">
        <v>214</v>
      </c>
      <c r="D398" s="85">
        <v>0</v>
      </c>
      <c r="E398" s="165"/>
      <c r="G398" s="63" t="str">
        <f>IFERROR(VLOOKUP($A398,sectionidss,7,FALSE)," ")</f>
        <v>MHRJG</v>
      </c>
      <c r="H398" s="63" t="str">
        <f t="shared" si="12"/>
        <v>M_HR</v>
      </c>
      <c r="J398" s="90">
        <f t="shared" si="13"/>
        <v>3200</v>
      </c>
      <c r="O398" s="86"/>
      <c r="P398" s="86"/>
      <c r="Q398"/>
    </row>
    <row r="399" spans="1:17" x14ac:dyDescent="0.2">
      <c r="A399">
        <v>38189</v>
      </c>
      <c r="B399" t="s">
        <v>864</v>
      </c>
      <c r="C399" t="s">
        <v>214</v>
      </c>
      <c r="D399" s="85">
        <v>0</v>
      </c>
      <c r="E399" s="165"/>
      <c r="G399" s="63" t="b">
        <f>IFERROR(VLOOKUP($A399,sectionidss,6,FALSE)," ")</f>
        <v>0</v>
      </c>
      <c r="H399" s="63" t="str">
        <f t="shared" si="12"/>
        <v xml:space="preserve"> </v>
      </c>
      <c r="J399" s="90" t="str">
        <f t="shared" si="13"/>
        <v xml:space="preserve"> </v>
      </c>
      <c r="O399" s="86"/>
      <c r="P399" s="86"/>
      <c r="Q399"/>
    </row>
    <row r="400" spans="1:17" x14ac:dyDescent="0.2">
      <c r="A400">
        <v>38189</v>
      </c>
      <c r="B400" t="s">
        <v>864</v>
      </c>
      <c r="C400" t="s">
        <v>214</v>
      </c>
      <c r="D400" s="85">
        <v>0</v>
      </c>
      <c r="E400" s="165"/>
      <c r="G400" s="63" t="str">
        <f>IFERROR(VLOOKUP($A400,sectionidss,5,FALSE)," ")</f>
        <v>MSCIC4</v>
      </c>
      <c r="H400" s="63" t="str">
        <f t="shared" si="12"/>
        <v>M_SCI</v>
      </c>
      <c r="J400" s="90">
        <f t="shared" si="13"/>
        <v>3200</v>
      </c>
      <c r="O400" s="86"/>
      <c r="P400" s="86"/>
      <c r="Q400"/>
    </row>
    <row r="401" spans="1:17" x14ac:dyDescent="0.2">
      <c r="A401">
        <v>38189</v>
      </c>
      <c r="B401" t="s">
        <v>864</v>
      </c>
      <c r="C401" t="s">
        <v>214</v>
      </c>
      <c r="D401" s="85">
        <v>0</v>
      </c>
      <c r="E401" s="165"/>
      <c r="G401" s="63" t="str">
        <f>IFERROR(VLOOKUP($A401,sectionidss,4,FALSE)," ")</f>
        <v>MSSC3</v>
      </c>
      <c r="H401" s="63" t="str">
        <f t="shared" si="12"/>
        <v>M_SS_7_8</v>
      </c>
      <c r="J401" s="90">
        <f t="shared" si="13"/>
        <v>3200</v>
      </c>
      <c r="O401" s="86"/>
      <c r="P401" s="86"/>
      <c r="Q401"/>
    </row>
    <row r="402" spans="1:17" x14ac:dyDescent="0.2">
      <c r="A402">
        <v>38189</v>
      </c>
      <c r="B402" t="s">
        <v>864</v>
      </c>
      <c r="C402" t="s">
        <v>214</v>
      </c>
      <c r="D402" s="85">
        <v>0</v>
      </c>
      <c r="E402" s="165"/>
      <c r="G402" s="63" t="str">
        <f>IFERROR(VLOOKUP($A402,sectionidss,3,FALSE)," ")</f>
        <v>MM7C2</v>
      </c>
      <c r="H402" s="63" t="str">
        <f t="shared" si="12"/>
        <v>M_INT_MATH7</v>
      </c>
      <c r="J402" s="90">
        <f t="shared" si="13"/>
        <v>3200</v>
      </c>
      <c r="O402" s="86"/>
      <c r="P402" s="86"/>
      <c r="Q402"/>
    </row>
    <row r="403" spans="1:17" x14ac:dyDescent="0.2">
      <c r="A403">
        <v>38189</v>
      </c>
      <c r="B403" t="s">
        <v>864</v>
      </c>
      <c r="C403" t="s">
        <v>214</v>
      </c>
      <c r="D403" s="85">
        <v>0</v>
      </c>
      <c r="E403" s="165"/>
      <c r="G403" s="63" t="str">
        <f>IFERROR(VLOOKUP($A403,sectionidss,2,FALSE)," ")</f>
        <v>MLAC1</v>
      </c>
      <c r="H403" s="63" t="str">
        <f t="shared" si="12"/>
        <v>M_LA</v>
      </c>
      <c r="J403" s="90">
        <f t="shared" si="13"/>
        <v>3200</v>
      </c>
      <c r="O403" s="86"/>
      <c r="P403" s="86"/>
      <c r="Q403"/>
    </row>
    <row r="404" spans="1:17" x14ac:dyDescent="0.2">
      <c r="A404">
        <v>37545</v>
      </c>
      <c r="B404" t="s">
        <v>865</v>
      </c>
      <c r="C404" t="s">
        <v>214</v>
      </c>
      <c r="D404" s="85">
        <v>0</v>
      </c>
      <c r="E404" s="165"/>
      <c r="G404" s="63" t="str">
        <f>IFERROR(VLOOKUP($A404,sectionidss,7,FALSE)," ")</f>
        <v>MHRKP</v>
      </c>
      <c r="H404" s="63" t="str">
        <f t="shared" si="12"/>
        <v>M_HR</v>
      </c>
      <c r="J404" s="90">
        <f t="shared" si="13"/>
        <v>3200</v>
      </c>
      <c r="O404" s="86"/>
      <c r="P404" s="86"/>
      <c r="Q404"/>
    </row>
    <row r="405" spans="1:17" x14ac:dyDescent="0.2">
      <c r="A405">
        <v>37545</v>
      </c>
      <c r="B405" t="s">
        <v>865</v>
      </c>
      <c r="C405" t="s">
        <v>214</v>
      </c>
      <c r="D405" s="85">
        <v>0</v>
      </c>
      <c r="E405" s="165"/>
      <c r="G405" s="63" t="str">
        <f>IFERROR(VLOOKUP($A405,sectionidss,6,FALSE)," ")</f>
        <v>MSSC5</v>
      </c>
      <c r="H405" s="63" t="str">
        <f t="shared" si="12"/>
        <v>M_SS_7_8</v>
      </c>
      <c r="J405" s="90">
        <f t="shared" si="13"/>
        <v>3200</v>
      </c>
      <c r="O405" s="86"/>
      <c r="P405" s="86"/>
      <c r="Q405"/>
    </row>
    <row r="406" spans="1:17" x14ac:dyDescent="0.2">
      <c r="A406">
        <v>37545</v>
      </c>
      <c r="B406" t="s">
        <v>865</v>
      </c>
      <c r="C406" t="s">
        <v>214</v>
      </c>
      <c r="D406" s="85">
        <v>0</v>
      </c>
      <c r="E406" s="165"/>
      <c r="G406" s="63" t="str">
        <f>IFERROR(VLOOKUP($A406,sectionidss,5,FALSE)," ")</f>
        <v>MSCIC4</v>
      </c>
      <c r="H406" s="63" t="str">
        <f t="shared" si="12"/>
        <v>M_SCI</v>
      </c>
      <c r="J406" s="90">
        <f t="shared" si="13"/>
        <v>3200</v>
      </c>
      <c r="O406" s="86"/>
      <c r="P406" s="86"/>
      <c r="Q406"/>
    </row>
    <row r="407" spans="1:17" x14ac:dyDescent="0.2">
      <c r="A407">
        <v>37545</v>
      </c>
      <c r="B407" t="s">
        <v>865</v>
      </c>
      <c r="C407" t="s">
        <v>214</v>
      </c>
      <c r="D407" s="85">
        <v>0</v>
      </c>
      <c r="E407" s="165"/>
      <c r="G407" s="63" t="str">
        <f>IFERROR(VLOOKUP($A407,sectionidss,4,FALSE)," ")</f>
        <v>MM8C3</v>
      </c>
      <c r="H407" s="63" t="str">
        <f t="shared" si="12"/>
        <v>M_INT_MATH8</v>
      </c>
      <c r="J407" s="90">
        <f t="shared" si="13"/>
        <v>3200</v>
      </c>
      <c r="O407" s="86"/>
      <c r="P407" s="86"/>
      <c r="Q407"/>
    </row>
    <row r="408" spans="1:17" x14ac:dyDescent="0.2">
      <c r="A408">
        <v>37545</v>
      </c>
      <c r="B408" t="s">
        <v>865</v>
      </c>
      <c r="C408" t="s">
        <v>214</v>
      </c>
      <c r="D408" s="85">
        <v>0</v>
      </c>
      <c r="E408" s="165"/>
      <c r="G408" s="63" t="b">
        <f>IFERROR(VLOOKUP($A408,sectionidss,3,FALSE)," ")</f>
        <v>0</v>
      </c>
      <c r="H408" s="63" t="str">
        <f t="shared" si="12"/>
        <v xml:space="preserve"> </v>
      </c>
      <c r="J408" s="90" t="str">
        <f t="shared" si="13"/>
        <v xml:space="preserve"> </v>
      </c>
      <c r="O408" s="86"/>
      <c r="P408" s="86"/>
      <c r="Q408"/>
    </row>
    <row r="409" spans="1:17" x14ac:dyDescent="0.2">
      <c r="A409">
        <v>37545</v>
      </c>
      <c r="B409" t="s">
        <v>865</v>
      </c>
      <c r="C409" t="s">
        <v>214</v>
      </c>
      <c r="D409" s="85">
        <v>0</v>
      </c>
      <c r="E409" s="165"/>
      <c r="G409" s="63" t="str">
        <f>IFERROR(VLOOKUP($A409,sectionidss,2,FALSE)," ")</f>
        <v>MLAC1</v>
      </c>
      <c r="H409" s="63" t="str">
        <f t="shared" si="12"/>
        <v>M_LA</v>
      </c>
      <c r="J409" s="90">
        <f t="shared" si="13"/>
        <v>3200</v>
      </c>
      <c r="O409" s="86"/>
      <c r="P409" s="86"/>
      <c r="Q409"/>
    </row>
    <row r="410" spans="1:17" x14ac:dyDescent="0.2">
      <c r="A410">
        <v>37607</v>
      </c>
      <c r="B410" t="s">
        <v>866</v>
      </c>
      <c r="C410" t="s">
        <v>214</v>
      </c>
      <c r="D410" s="85">
        <v>0</v>
      </c>
      <c r="E410" s="165"/>
      <c r="G410" s="63" t="str">
        <f>IFERROR(VLOOKUP($A410,sectionidss,7,FALSE)," ")</f>
        <v>MHRTH</v>
      </c>
      <c r="H410" s="63" t="str">
        <f t="shared" si="12"/>
        <v>M_HR</v>
      </c>
      <c r="J410" s="90">
        <f t="shared" si="13"/>
        <v>3200</v>
      </c>
      <c r="O410" s="86"/>
      <c r="P410" s="86"/>
      <c r="Q410"/>
    </row>
    <row r="411" spans="1:17" x14ac:dyDescent="0.2">
      <c r="A411">
        <v>37607</v>
      </c>
      <c r="B411" t="s">
        <v>866</v>
      </c>
      <c r="C411" t="s">
        <v>214</v>
      </c>
      <c r="D411" s="85">
        <v>0</v>
      </c>
      <c r="E411" s="165"/>
      <c r="G411" s="63" t="str">
        <f>IFERROR(VLOOKUP($A411,sectionidss,6,FALSE)," ")</f>
        <v>MSSC5</v>
      </c>
      <c r="H411" s="63" t="str">
        <f t="shared" si="12"/>
        <v>M_SS_7_8</v>
      </c>
      <c r="J411" s="90">
        <f t="shared" si="13"/>
        <v>3200</v>
      </c>
      <c r="O411" s="86"/>
      <c r="P411" s="86"/>
      <c r="Q411"/>
    </row>
    <row r="412" spans="1:17" x14ac:dyDescent="0.2">
      <c r="A412">
        <v>37607</v>
      </c>
      <c r="B412" t="s">
        <v>866</v>
      </c>
      <c r="C412" t="s">
        <v>214</v>
      </c>
      <c r="D412" s="85">
        <v>0</v>
      </c>
      <c r="E412" s="165"/>
      <c r="G412" s="63" t="str">
        <f>IFERROR(VLOOKUP($A412,sectionidss,5,FALSE)," ")</f>
        <v>MSCIC4</v>
      </c>
      <c r="H412" s="63" t="str">
        <f t="shared" si="12"/>
        <v>M_SCI</v>
      </c>
      <c r="J412" s="90">
        <f t="shared" si="13"/>
        <v>3200</v>
      </c>
      <c r="O412" s="86"/>
      <c r="P412" s="86"/>
      <c r="Q412"/>
    </row>
    <row r="413" spans="1:17" x14ac:dyDescent="0.2">
      <c r="A413">
        <v>37607</v>
      </c>
      <c r="B413" t="s">
        <v>866</v>
      </c>
      <c r="C413" t="s">
        <v>214</v>
      </c>
      <c r="D413" s="85">
        <v>0</v>
      </c>
      <c r="E413" s="165"/>
      <c r="G413" s="63" t="str">
        <f>IFERROR(VLOOKUP($A413,sectionidss,4,FALSE)," ")</f>
        <v>MM8C3</v>
      </c>
      <c r="H413" s="63" t="str">
        <f t="shared" si="12"/>
        <v>M_INT_MATH8</v>
      </c>
      <c r="J413" s="90">
        <f t="shared" si="13"/>
        <v>3200</v>
      </c>
      <c r="O413" s="86"/>
      <c r="P413" s="86"/>
      <c r="Q413"/>
    </row>
    <row r="414" spans="1:17" x14ac:dyDescent="0.2">
      <c r="A414">
        <v>37607</v>
      </c>
      <c r="B414" t="s">
        <v>866</v>
      </c>
      <c r="C414" t="s">
        <v>214</v>
      </c>
      <c r="D414" s="85">
        <v>0</v>
      </c>
      <c r="E414" s="165"/>
      <c r="G414" s="63" t="b">
        <f>IFERROR(VLOOKUP($A414,sectionidss,3,FALSE)," ")</f>
        <v>0</v>
      </c>
      <c r="H414" s="63" t="str">
        <f t="shared" si="12"/>
        <v xml:space="preserve"> </v>
      </c>
      <c r="J414" s="90" t="str">
        <f t="shared" si="13"/>
        <v xml:space="preserve"> </v>
      </c>
      <c r="O414" s="86"/>
      <c r="P414" s="86"/>
      <c r="Q414"/>
    </row>
    <row r="415" spans="1:17" x14ac:dyDescent="0.2">
      <c r="A415">
        <v>37607</v>
      </c>
      <c r="B415" t="s">
        <v>866</v>
      </c>
      <c r="C415" t="s">
        <v>214</v>
      </c>
      <c r="D415" s="85">
        <v>0</v>
      </c>
      <c r="E415" s="165"/>
      <c r="G415" s="63" t="str">
        <f>IFERROR(VLOOKUP($A415,sectionidss,2,FALSE)," ")</f>
        <v>MLAC1</v>
      </c>
      <c r="H415" s="63" t="str">
        <f t="shared" si="12"/>
        <v>M_LA</v>
      </c>
      <c r="J415" s="90">
        <f t="shared" si="13"/>
        <v>3200</v>
      </c>
      <c r="O415" s="86"/>
      <c r="P415" s="86"/>
      <c r="Q415"/>
    </row>
    <row r="416" spans="1:17" x14ac:dyDescent="0.2">
      <c r="A416">
        <v>35408</v>
      </c>
      <c r="B416" t="s">
        <v>867</v>
      </c>
      <c r="C416" t="s">
        <v>214</v>
      </c>
      <c r="D416" s="85">
        <v>0</v>
      </c>
      <c r="E416" s="165"/>
      <c r="G416" s="63" t="str">
        <f>IFERROR(VLOOKUP($A416,sectionidss,7,FALSE)," ")</f>
        <v>MHRJG</v>
      </c>
      <c r="H416" s="63" t="str">
        <f t="shared" si="12"/>
        <v>M_HR</v>
      </c>
      <c r="J416" s="90">
        <f t="shared" si="13"/>
        <v>3200</v>
      </c>
      <c r="O416" s="86"/>
      <c r="P416" s="86"/>
      <c r="Q416"/>
    </row>
    <row r="417" spans="1:17" x14ac:dyDescent="0.2">
      <c r="A417">
        <v>35408</v>
      </c>
      <c r="B417" t="s">
        <v>867</v>
      </c>
      <c r="C417" t="s">
        <v>214</v>
      </c>
      <c r="D417" s="85">
        <v>0</v>
      </c>
      <c r="E417" s="165"/>
      <c r="G417" s="63" t="str">
        <f>IFERROR(VLOOKUP($A417,sectionidss,6,FALSE)," ")</f>
        <v>MSPC5</v>
      </c>
      <c r="H417" s="63" t="str">
        <f t="shared" si="12"/>
        <v>M_SPN</v>
      </c>
      <c r="J417" s="90">
        <f t="shared" si="13"/>
        <v>3200</v>
      </c>
      <c r="O417" s="86"/>
      <c r="P417" s="86"/>
      <c r="Q417"/>
    </row>
    <row r="418" spans="1:17" x14ac:dyDescent="0.2">
      <c r="A418">
        <v>35408</v>
      </c>
      <c r="B418" t="s">
        <v>867</v>
      </c>
      <c r="C418" t="s">
        <v>214</v>
      </c>
      <c r="D418" s="85">
        <v>0</v>
      </c>
      <c r="E418" s="165"/>
      <c r="G418" s="63" t="str">
        <f>IFERROR(VLOOKUP($A418,sectionidss,5,FALSE)," ")</f>
        <v>MLAC4</v>
      </c>
      <c r="H418" s="63" t="str">
        <f t="shared" si="12"/>
        <v>M_LA</v>
      </c>
      <c r="J418" s="90">
        <f t="shared" si="13"/>
        <v>3200</v>
      </c>
      <c r="O418" s="86"/>
      <c r="P418" s="86"/>
      <c r="Q418"/>
    </row>
    <row r="419" spans="1:17" x14ac:dyDescent="0.2">
      <c r="A419">
        <v>35408</v>
      </c>
      <c r="B419" t="s">
        <v>867</v>
      </c>
      <c r="C419" t="s">
        <v>214</v>
      </c>
      <c r="D419" s="85">
        <v>0</v>
      </c>
      <c r="E419" s="165"/>
      <c r="G419" s="63" t="str">
        <f>IFERROR(VLOOKUP($A419,sectionidss,4,FALSE)," ")</f>
        <v>MSCIC3</v>
      </c>
      <c r="H419" s="63" t="str">
        <f t="shared" si="12"/>
        <v>M_SCI</v>
      </c>
      <c r="J419" s="90">
        <f t="shared" si="13"/>
        <v>3200</v>
      </c>
      <c r="O419" s="86"/>
      <c r="P419" s="86"/>
      <c r="Q419"/>
    </row>
    <row r="420" spans="1:17" x14ac:dyDescent="0.2">
      <c r="A420">
        <v>35408</v>
      </c>
      <c r="B420" t="s">
        <v>867</v>
      </c>
      <c r="C420" t="s">
        <v>214</v>
      </c>
      <c r="D420" s="85">
        <v>0</v>
      </c>
      <c r="E420" s="165"/>
      <c r="G420" s="63" t="str">
        <f>IFERROR(VLOOKUP($A420,sectionidss,3,FALSE)," ")</f>
        <v>MSSC2</v>
      </c>
      <c r="H420" s="63" t="str">
        <f t="shared" si="12"/>
        <v>M_SS_7_8</v>
      </c>
      <c r="J420" s="90">
        <f t="shared" si="13"/>
        <v>3200</v>
      </c>
      <c r="O420" s="86"/>
      <c r="P420" s="86"/>
      <c r="Q420"/>
    </row>
    <row r="421" spans="1:17" x14ac:dyDescent="0.2">
      <c r="A421">
        <v>35408</v>
      </c>
      <c r="B421" t="s">
        <v>867</v>
      </c>
      <c r="C421" t="s">
        <v>214</v>
      </c>
      <c r="D421" s="85">
        <v>0</v>
      </c>
      <c r="E421" s="165"/>
      <c r="G421" s="63" t="str">
        <f>IFERROR(VLOOKUP($A421,sectionidss,2,FALSE)," ")</f>
        <v>MM7C1</v>
      </c>
      <c r="H421" s="63" t="str">
        <f t="shared" si="12"/>
        <v>M_INT_MATH7</v>
      </c>
      <c r="J421" s="90">
        <f t="shared" si="13"/>
        <v>3200</v>
      </c>
      <c r="O421" s="86"/>
      <c r="P421" s="86"/>
      <c r="Q421"/>
    </row>
    <row r="422" spans="1:17" x14ac:dyDescent="0.2">
      <c r="A422">
        <v>35438</v>
      </c>
      <c r="B422" t="s">
        <v>868</v>
      </c>
      <c r="C422" t="s">
        <v>214</v>
      </c>
      <c r="D422" s="85">
        <v>0</v>
      </c>
      <c r="E422" s="165"/>
      <c r="G422" s="63" t="str">
        <f>IFERROR(VLOOKUP($A422,sectionidss,7,FALSE)," ")</f>
        <v>MHRWB</v>
      </c>
      <c r="H422" s="63" t="str">
        <f t="shared" si="12"/>
        <v>M_HR</v>
      </c>
      <c r="J422" s="90">
        <f t="shared" si="13"/>
        <v>3200</v>
      </c>
      <c r="O422" s="86"/>
      <c r="P422" s="86"/>
      <c r="Q422"/>
    </row>
    <row r="423" spans="1:17" x14ac:dyDescent="0.2">
      <c r="A423">
        <v>35438</v>
      </c>
      <c r="B423" t="s">
        <v>868</v>
      </c>
      <c r="C423" t="s">
        <v>214</v>
      </c>
      <c r="D423" s="85">
        <v>0</v>
      </c>
      <c r="E423" s="165"/>
      <c r="G423" s="63" t="str">
        <f>IFERROR(VLOOKUP($A423,sectionidss,6,FALSE)," ")</f>
        <v>MM7C5</v>
      </c>
      <c r="H423" s="63" t="str">
        <f t="shared" si="12"/>
        <v>M_INT_MATH7</v>
      </c>
      <c r="J423" s="90">
        <f t="shared" si="13"/>
        <v>3200</v>
      </c>
      <c r="O423" s="86"/>
      <c r="P423" s="86"/>
      <c r="Q423"/>
    </row>
    <row r="424" spans="1:17" x14ac:dyDescent="0.2">
      <c r="A424">
        <v>35438</v>
      </c>
      <c r="B424" t="s">
        <v>868</v>
      </c>
      <c r="C424" t="s">
        <v>214</v>
      </c>
      <c r="D424" s="85">
        <v>0</v>
      </c>
      <c r="E424" s="165"/>
      <c r="G424" s="63" t="str">
        <f>IFERROR(VLOOKUP($A424,sectionidss,5,FALSE)," ")</f>
        <v>MSCIC4</v>
      </c>
      <c r="H424" s="63" t="str">
        <f t="shared" si="12"/>
        <v>M_SCI</v>
      </c>
      <c r="J424" s="90">
        <f t="shared" si="13"/>
        <v>3200</v>
      </c>
      <c r="O424" s="86"/>
      <c r="P424" s="86"/>
      <c r="Q424"/>
    </row>
    <row r="425" spans="1:17" x14ac:dyDescent="0.2">
      <c r="A425">
        <v>35438</v>
      </c>
      <c r="B425" t="s">
        <v>868</v>
      </c>
      <c r="C425" t="s">
        <v>214</v>
      </c>
      <c r="D425" s="85">
        <v>0</v>
      </c>
      <c r="E425" s="165"/>
      <c r="G425" s="63" t="str">
        <f>IFERROR(VLOOKUP($A425,sectionidss,4,FALSE)," ")</f>
        <v>MSPC3</v>
      </c>
      <c r="H425" s="63" t="str">
        <f t="shared" si="12"/>
        <v>M_SPN</v>
      </c>
      <c r="J425" s="90">
        <f t="shared" si="13"/>
        <v>3200</v>
      </c>
      <c r="O425" s="86"/>
      <c r="P425" s="86"/>
      <c r="Q425"/>
    </row>
    <row r="426" spans="1:17" x14ac:dyDescent="0.2">
      <c r="A426">
        <v>35438</v>
      </c>
      <c r="B426" t="s">
        <v>868</v>
      </c>
      <c r="C426" t="s">
        <v>214</v>
      </c>
      <c r="D426" s="85">
        <v>0</v>
      </c>
      <c r="E426" s="165"/>
      <c r="G426" s="63" t="str">
        <f>IFERROR(VLOOKUP($A426,sectionidss,3,FALSE)," ")</f>
        <v>MSSC2</v>
      </c>
      <c r="H426" s="63" t="str">
        <f t="shared" si="12"/>
        <v>M_SS_7_8</v>
      </c>
      <c r="J426" s="90">
        <f t="shared" si="13"/>
        <v>3200</v>
      </c>
      <c r="O426" s="86"/>
      <c r="P426" s="86"/>
      <c r="Q426"/>
    </row>
    <row r="427" spans="1:17" x14ac:dyDescent="0.2">
      <c r="A427">
        <v>35438</v>
      </c>
      <c r="B427" t="s">
        <v>868</v>
      </c>
      <c r="C427" t="s">
        <v>214</v>
      </c>
      <c r="D427" s="85">
        <v>0</v>
      </c>
      <c r="E427" s="165"/>
      <c r="G427" s="63" t="str">
        <f>IFERROR(VLOOKUP($A427,sectionidss,2,FALSE)," ")</f>
        <v>MLAC1</v>
      </c>
      <c r="H427" s="63" t="str">
        <f t="shared" si="12"/>
        <v>M_LA</v>
      </c>
      <c r="J427" s="90">
        <f t="shared" si="13"/>
        <v>3200</v>
      </c>
      <c r="O427" s="86"/>
      <c r="P427" s="86"/>
      <c r="Q427"/>
    </row>
    <row r="428" spans="1:17" x14ac:dyDescent="0.2">
      <c r="A428">
        <v>35440</v>
      </c>
      <c r="B428" t="s">
        <v>869</v>
      </c>
      <c r="C428" t="s">
        <v>214</v>
      </c>
      <c r="D428" s="85">
        <v>0</v>
      </c>
      <c r="E428" s="165"/>
      <c r="G428" s="63" t="str">
        <f>IFERROR(VLOOKUP($A428,sectionidss,7,FALSE)," ")</f>
        <v>MHRAV</v>
      </c>
      <c r="H428" s="63" t="str">
        <f t="shared" si="12"/>
        <v>M_HR</v>
      </c>
      <c r="J428" s="90">
        <f t="shared" si="13"/>
        <v>3200</v>
      </c>
      <c r="O428" s="86"/>
      <c r="P428" s="86"/>
      <c r="Q428"/>
    </row>
    <row r="429" spans="1:17" x14ac:dyDescent="0.2">
      <c r="A429">
        <v>35440</v>
      </c>
      <c r="B429" t="s">
        <v>869</v>
      </c>
      <c r="C429" t="s">
        <v>214</v>
      </c>
      <c r="D429" s="85">
        <v>0</v>
      </c>
      <c r="E429" s="165"/>
      <c r="G429" s="63" t="str">
        <f>IFERROR(VLOOKUP($A429,sectionidss,6,FALSE)," ")</f>
        <v>MSPC5</v>
      </c>
      <c r="H429" s="63" t="str">
        <f t="shared" si="12"/>
        <v>M_SPN</v>
      </c>
      <c r="J429" s="90">
        <f t="shared" si="13"/>
        <v>3200</v>
      </c>
      <c r="O429" s="86"/>
      <c r="P429" s="86"/>
      <c r="Q429"/>
    </row>
    <row r="430" spans="1:17" x14ac:dyDescent="0.2">
      <c r="A430">
        <v>35440</v>
      </c>
      <c r="B430" t="s">
        <v>869</v>
      </c>
      <c r="C430" t="s">
        <v>214</v>
      </c>
      <c r="D430" s="85">
        <v>0</v>
      </c>
      <c r="E430" s="165"/>
      <c r="G430" s="63" t="str">
        <f>IFERROR(VLOOKUP($A430,sectionidss,5,FALSE)," ")</f>
        <v>MLAC4</v>
      </c>
      <c r="H430" s="63" t="str">
        <f t="shared" si="12"/>
        <v>M_LA</v>
      </c>
      <c r="J430" s="90">
        <f t="shared" si="13"/>
        <v>3200</v>
      </c>
      <c r="O430" s="86"/>
      <c r="P430" s="86"/>
      <c r="Q430"/>
    </row>
    <row r="431" spans="1:17" x14ac:dyDescent="0.2">
      <c r="A431">
        <v>35440</v>
      </c>
      <c r="B431" t="s">
        <v>869</v>
      </c>
      <c r="C431" t="s">
        <v>214</v>
      </c>
      <c r="D431" s="85">
        <v>0</v>
      </c>
      <c r="E431" s="165"/>
      <c r="G431" s="63" t="str">
        <f>IFERROR(VLOOKUP($A431,sectionidss,4,FALSE)," ")</f>
        <v>MSSC3</v>
      </c>
      <c r="H431" s="63" t="str">
        <f t="shared" si="12"/>
        <v>M_SS_7_8</v>
      </c>
      <c r="J431" s="90">
        <f t="shared" si="13"/>
        <v>3200</v>
      </c>
      <c r="O431" s="86"/>
      <c r="P431" s="86"/>
      <c r="Q431"/>
    </row>
    <row r="432" spans="1:17" x14ac:dyDescent="0.2">
      <c r="A432">
        <v>35440</v>
      </c>
      <c r="B432" t="s">
        <v>869</v>
      </c>
      <c r="C432" t="s">
        <v>214</v>
      </c>
      <c r="D432" s="85">
        <v>0</v>
      </c>
      <c r="E432" s="165"/>
      <c r="G432" s="63" t="str">
        <f>IFERROR(VLOOKUP($A432,sectionidss,3,FALSE)," ")</f>
        <v>MM7C2</v>
      </c>
      <c r="H432" s="63" t="str">
        <f t="shared" si="12"/>
        <v>M_INT_MATH7</v>
      </c>
      <c r="J432" s="90">
        <f t="shared" si="13"/>
        <v>3200</v>
      </c>
      <c r="O432" s="86"/>
      <c r="P432" s="86"/>
      <c r="Q432"/>
    </row>
    <row r="433" spans="1:17" x14ac:dyDescent="0.2">
      <c r="A433">
        <v>35440</v>
      </c>
      <c r="B433" t="s">
        <v>869</v>
      </c>
      <c r="C433" t="s">
        <v>214</v>
      </c>
      <c r="D433" s="85">
        <v>0</v>
      </c>
      <c r="E433" s="165"/>
      <c r="G433" s="63" t="str">
        <f>IFERROR(VLOOKUP($A433,sectionidss,2,FALSE)," ")</f>
        <v>MSCIC1</v>
      </c>
      <c r="H433" s="63" t="str">
        <f t="shared" si="12"/>
        <v>M_SCI</v>
      </c>
      <c r="J433" s="90">
        <f t="shared" si="13"/>
        <v>3200</v>
      </c>
      <c r="O433" s="86"/>
      <c r="P433" s="86"/>
      <c r="Q433"/>
    </row>
    <row r="434" spans="1:17" x14ac:dyDescent="0.2">
      <c r="A434">
        <v>37566</v>
      </c>
      <c r="B434" t="s">
        <v>870</v>
      </c>
      <c r="C434" t="s">
        <v>214</v>
      </c>
      <c r="D434" s="85">
        <v>0</v>
      </c>
      <c r="E434" s="165"/>
      <c r="G434" s="63" t="str">
        <f>IFERROR(VLOOKUP($A434,sectionidss,7,FALSE)," ")</f>
        <v xml:space="preserve"> </v>
      </c>
      <c r="H434" s="63" t="str">
        <f t="shared" si="12"/>
        <v xml:space="preserve"> </v>
      </c>
      <c r="J434" s="90" t="str">
        <f t="shared" si="13"/>
        <v xml:space="preserve"> </v>
      </c>
      <c r="O434" s="86"/>
      <c r="P434" s="86"/>
      <c r="Q434"/>
    </row>
    <row r="435" spans="1:17" x14ac:dyDescent="0.2">
      <c r="A435">
        <v>37566</v>
      </c>
      <c r="B435" t="s">
        <v>870</v>
      </c>
      <c r="C435" t="s">
        <v>214</v>
      </c>
      <c r="D435" s="85">
        <v>0</v>
      </c>
      <c r="E435" s="165"/>
      <c r="G435" s="63" t="str">
        <f>IFERROR(VLOOKUP($A435,sectionidss,6,FALSE)," ")</f>
        <v xml:space="preserve"> </v>
      </c>
      <c r="H435" s="63" t="str">
        <f t="shared" si="12"/>
        <v xml:space="preserve"> </v>
      </c>
      <c r="J435" s="90" t="str">
        <f t="shared" si="13"/>
        <v xml:space="preserve"> </v>
      </c>
      <c r="O435" s="86"/>
      <c r="P435" s="86"/>
      <c r="Q435"/>
    </row>
    <row r="436" spans="1:17" x14ac:dyDescent="0.2">
      <c r="A436">
        <v>37566</v>
      </c>
      <c r="B436" t="s">
        <v>870</v>
      </c>
      <c r="C436" t="s">
        <v>214</v>
      </c>
      <c r="D436" s="85">
        <v>0</v>
      </c>
      <c r="E436" s="165"/>
      <c r="G436" s="63" t="str">
        <f>IFERROR(VLOOKUP($A436,sectionidss,5,FALSE)," ")</f>
        <v xml:space="preserve"> </v>
      </c>
      <c r="H436" s="63" t="str">
        <f t="shared" si="12"/>
        <v xml:space="preserve"> </v>
      </c>
      <c r="J436" s="90" t="str">
        <f t="shared" si="13"/>
        <v xml:space="preserve"> </v>
      </c>
      <c r="O436" s="86"/>
      <c r="P436" s="86"/>
      <c r="Q436"/>
    </row>
    <row r="437" spans="1:17" x14ac:dyDescent="0.2">
      <c r="A437">
        <v>37566</v>
      </c>
      <c r="B437" t="s">
        <v>870</v>
      </c>
      <c r="C437" t="s">
        <v>214</v>
      </c>
      <c r="D437" s="85">
        <v>0</v>
      </c>
      <c r="E437" s="165"/>
      <c r="G437" s="63" t="str">
        <f>IFERROR(VLOOKUP($A437,sectionidss,4,FALSE)," ")</f>
        <v xml:space="preserve"> </v>
      </c>
      <c r="H437" s="63" t="str">
        <f t="shared" si="12"/>
        <v xml:space="preserve"> </v>
      </c>
      <c r="J437" s="90" t="str">
        <f t="shared" si="13"/>
        <v xml:space="preserve"> </v>
      </c>
      <c r="O437" s="86"/>
      <c r="P437" s="86"/>
      <c r="Q437"/>
    </row>
    <row r="438" spans="1:17" x14ac:dyDescent="0.2">
      <c r="A438">
        <v>37566</v>
      </c>
      <c r="B438" t="s">
        <v>870</v>
      </c>
      <c r="C438" t="s">
        <v>214</v>
      </c>
      <c r="D438" s="85">
        <v>0</v>
      </c>
      <c r="E438" s="165"/>
      <c r="G438" s="63" t="str">
        <f>IFERROR(VLOOKUP($A438,sectionidss,3,FALSE)," ")</f>
        <v xml:space="preserve"> </v>
      </c>
      <c r="H438" s="63" t="str">
        <f t="shared" si="12"/>
        <v xml:space="preserve"> </v>
      </c>
      <c r="J438" s="90" t="str">
        <f t="shared" si="13"/>
        <v xml:space="preserve"> </v>
      </c>
      <c r="O438" s="86"/>
      <c r="P438" s="86"/>
      <c r="Q438"/>
    </row>
    <row r="439" spans="1:17" x14ac:dyDescent="0.2">
      <c r="A439">
        <v>37566</v>
      </c>
      <c r="B439" t="s">
        <v>870</v>
      </c>
      <c r="C439" t="s">
        <v>214</v>
      </c>
      <c r="D439" s="85">
        <v>0</v>
      </c>
      <c r="E439" s="165"/>
      <c r="G439" s="63" t="str">
        <f>IFERROR(VLOOKUP($A439,sectionidss,2,FALSE)," ")</f>
        <v xml:space="preserve"> </v>
      </c>
      <c r="H439" s="63" t="str">
        <f t="shared" si="12"/>
        <v xml:space="preserve"> </v>
      </c>
      <c r="J439" s="90" t="str">
        <f t="shared" si="13"/>
        <v xml:space="preserve"> </v>
      </c>
      <c r="O439" s="86"/>
      <c r="P439" s="86"/>
      <c r="Q439"/>
    </row>
    <row r="440" spans="1:17" x14ac:dyDescent="0.2">
      <c r="A440">
        <v>39054</v>
      </c>
      <c r="B440" t="s">
        <v>871</v>
      </c>
      <c r="C440" t="s">
        <v>214</v>
      </c>
      <c r="D440" s="85">
        <v>0</v>
      </c>
      <c r="E440" s="165"/>
      <c r="G440" s="63" t="str">
        <f>IFERROR(VLOOKUP($A440,sectionidss,7,FALSE)," ")</f>
        <v>MHRWB</v>
      </c>
      <c r="H440" s="63" t="str">
        <f t="shared" si="12"/>
        <v>M_HR</v>
      </c>
      <c r="J440" s="90">
        <f t="shared" si="13"/>
        <v>3200</v>
      </c>
      <c r="O440" s="86"/>
      <c r="P440" s="86"/>
      <c r="Q440"/>
    </row>
    <row r="441" spans="1:17" x14ac:dyDescent="0.2">
      <c r="A441">
        <v>39054</v>
      </c>
      <c r="B441" t="s">
        <v>871</v>
      </c>
      <c r="C441" t="s">
        <v>214</v>
      </c>
      <c r="D441" s="85">
        <v>0</v>
      </c>
      <c r="E441" s="165"/>
      <c r="G441" s="63" t="str">
        <f>IFERROR(VLOOKUP($A441,sectionidss,6,FALSE)," ")</f>
        <v>MM7C5</v>
      </c>
      <c r="H441" s="63" t="str">
        <f t="shared" si="12"/>
        <v>M_INT_MATH7</v>
      </c>
      <c r="J441" s="90">
        <f t="shared" si="13"/>
        <v>3200</v>
      </c>
      <c r="O441" s="86"/>
      <c r="P441" s="86"/>
      <c r="Q441"/>
    </row>
    <row r="442" spans="1:17" x14ac:dyDescent="0.2">
      <c r="A442">
        <v>39054</v>
      </c>
      <c r="B442" t="s">
        <v>871</v>
      </c>
      <c r="C442" t="s">
        <v>214</v>
      </c>
      <c r="D442" s="85">
        <v>0</v>
      </c>
      <c r="E442" s="165"/>
      <c r="G442" s="63" t="str">
        <f>IFERROR(VLOOKUP($A442,sectionidss,5,FALSE)," ")</f>
        <v>MSPC4</v>
      </c>
      <c r="H442" s="63" t="str">
        <f t="shared" si="12"/>
        <v>M_SPN</v>
      </c>
      <c r="J442" s="90">
        <f t="shared" si="13"/>
        <v>3200</v>
      </c>
      <c r="O442" s="86"/>
      <c r="P442" s="86"/>
    </row>
    <row r="443" spans="1:17" x14ac:dyDescent="0.2">
      <c r="A443">
        <v>39054</v>
      </c>
      <c r="B443" t="s">
        <v>871</v>
      </c>
      <c r="C443" t="s">
        <v>214</v>
      </c>
      <c r="D443" s="85">
        <v>0</v>
      </c>
      <c r="E443" s="165"/>
      <c r="G443" s="63" t="str">
        <f>IFERROR(VLOOKUP($A443,sectionidss,4,FALSE)," ")</f>
        <v>ASC1GT1</v>
      </c>
      <c r="H443" s="63" t="str">
        <f t="shared" si="12"/>
        <v>M_ASC</v>
      </c>
      <c r="J443" s="90">
        <f t="shared" si="13"/>
        <v>3203</v>
      </c>
      <c r="O443" s="86"/>
      <c r="P443" s="86"/>
    </row>
    <row r="444" spans="1:17" x14ac:dyDescent="0.2">
      <c r="A444">
        <v>39054</v>
      </c>
      <c r="B444" t="s">
        <v>871</v>
      </c>
      <c r="C444" t="s">
        <v>214</v>
      </c>
      <c r="D444" s="85">
        <v>0</v>
      </c>
      <c r="E444" s="165"/>
      <c r="G444" s="63" t="str">
        <f>IFERROR(VLOOKUP($A444,sectionidss,3,FALSE)," ")</f>
        <v>MLAC2</v>
      </c>
      <c r="H444" s="63" t="str">
        <f t="shared" si="12"/>
        <v>M_LA</v>
      </c>
      <c r="J444" s="90">
        <f t="shared" si="13"/>
        <v>3200</v>
      </c>
      <c r="O444" s="86"/>
      <c r="P444" s="86"/>
    </row>
    <row r="445" spans="1:17" x14ac:dyDescent="0.2">
      <c r="A445">
        <v>39054</v>
      </c>
      <c r="B445" t="s">
        <v>871</v>
      </c>
      <c r="C445" t="s">
        <v>214</v>
      </c>
      <c r="D445" s="85">
        <v>0</v>
      </c>
      <c r="E445" s="165"/>
      <c r="G445" s="63" t="str">
        <f>IFERROR(VLOOKUP($A445,sectionidss,2,FALSE)," ")</f>
        <v>MSSC1</v>
      </c>
      <c r="H445" s="63" t="str">
        <f t="shared" si="12"/>
        <v>M_SS_7_8</v>
      </c>
      <c r="J445" s="90">
        <f t="shared" si="13"/>
        <v>3200</v>
      </c>
      <c r="O445" s="86"/>
      <c r="P445" s="86"/>
      <c r="Q445"/>
    </row>
    <row r="446" spans="1:17" x14ac:dyDescent="0.2">
      <c r="A446">
        <v>39134</v>
      </c>
      <c r="B446" t="s">
        <v>872</v>
      </c>
      <c r="C446" t="s">
        <v>214</v>
      </c>
      <c r="D446" s="85">
        <v>0</v>
      </c>
      <c r="E446" s="165"/>
      <c r="G446" s="63" t="str">
        <f>IFERROR(VLOOKUP($A446,sectionidss,7,FALSE)," ")</f>
        <v>MHRKP</v>
      </c>
      <c r="H446" s="63" t="str">
        <f t="shared" si="12"/>
        <v>M_HR</v>
      </c>
      <c r="J446" s="90">
        <f t="shared" si="13"/>
        <v>3200</v>
      </c>
      <c r="O446" s="86"/>
      <c r="P446" s="86"/>
      <c r="Q446"/>
    </row>
    <row r="447" spans="1:17" x14ac:dyDescent="0.2">
      <c r="A447">
        <v>39134</v>
      </c>
      <c r="B447" t="s">
        <v>872</v>
      </c>
      <c r="C447" t="s">
        <v>214</v>
      </c>
      <c r="D447" s="85">
        <v>0</v>
      </c>
      <c r="E447" s="165"/>
      <c r="G447" s="63" t="str">
        <f>IFERROR(VLOOKUP($A447,sectionidss,6,FALSE)," ")</f>
        <v>MSSC5</v>
      </c>
      <c r="H447" s="63" t="str">
        <f t="shared" si="12"/>
        <v>M_SS_7_8</v>
      </c>
      <c r="J447" s="90">
        <f t="shared" si="13"/>
        <v>3200</v>
      </c>
    </row>
    <row r="448" spans="1:17" x14ac:dyDescent="0.2">
      <c r="A448">
        <v>39134</v>
      </c>
      <c r="B448" t="s">
        <v>872</v>
      </c>
      <c r="C448" t="s">
        <v>214</v>
      </c>
      <c r="D448" s="85">
        <v>0</v>
      </c>
      <c r="E448" s="165"/>
      <c r="G448" s="63" t="str">
        <f>IFERROR(VLOOKUP($A448,sectionidss,5,FALSE)," ")</f>
        <v>MM8C4</v>
      </c>
      <c r="H448" s="63" t="str">
        <f t="shared" si="12"/>
        <v>M_INT_MATH8</v>
      </c>
      <c r="J448" s="90">
        <f t="shared" si="13"/>
        <v>3200</v>
      </c>
    </row>
    <row r="449" spans="1:17" x14ac:dyDescent="0.2">
      <c r="A449">
        <v>39134</v>
      </c>
      <c r="B449" t="s">
        <v>872</v>
      </c>
      <c r="C449" t="s">
        <v>214</v>
      </c>
      <c r="D449" s="85">
        <v>0</v>
      </c>
      <c r="E449" s="165"/>
      <c r="G449" s="63" t="str">
        <f>IFERROR(VLOOKUP($A449,sectionidss,4,FALSE)," ")</f>
        <v>MSCIC3</v>
      </c>
      <c r="H449" s="63" t="str">
        <f t="shared" si="12"/>
        <v>M_SCI</v>
      </c>
      <c r="J449" s="90">
        <f t="shared" si="13"/>
        <v>3200</v>
      </c>
    </row>
    <row r="450" spans="1:17" x14ac:dyDescent="0.2">
      <c r="A450">
        <v>39134</v>
      </c>
      <c r="B450" t="s">
        <v>872</v>
      </c>
      <c r="C450" t="s">
        <v>214</v>
      </c>
      <c r="D450" s="85">
        <v>0</v>
      </c>
      <c r="E450" s="165"/>
      <c r="G450" s="63" t="str">
        <f>IFERROR(VLOOKUP($A450,sectionidss,3,FALSE)," ")</f>
        <v>MLAC2</v>
      </c>
      <c r="H450" s="63" t="str">
        <f t="shared" ref="H450:H513" si="14">IFERROR(VLOOKUP($G450,otherinfo,2,FALSE)," ")</f>
        <v>M_LA</v>
      </c>
      <c r="J450" s="90">
        <f t="shared" ref="J450:J513" si="15">IFERROR(VLOOKUP($G450,otherinfo,3,FALSE)," ")</f>
        <v>3200</v>
      </c>
    </row>
    <row r="451" spans="1:17" x14ac:dyDescent="0.2">
      <c r="A451">
        <v>39134</v>
      </c>
      <c r="B451" t="s">
        <v>872</v>
      </c>
      <c r="C451" t="s">
        <v>214</v>
      </c>
      <c r="D451" s="85">
        <v>0</v>
      </c>
      <c r="E451" s="165"/>
      <c r="G451" s="63" t="b">
        <f>IFERROR(VLOOKUP($A451,sectionidss,2,FALSE)," ")</f>
        <v>0</v>
      </c>
      <c r="H451" s="63" t="str">
        <f t="shared" si="14"/>
        <v xml:space="preserve"> </v>
      </c>
      <c r="J451" s="90" t="str">
        <f t="shared" si="15"/>
        <v xml:space="preserve"> </v>
      </c>
    </row>
    <row r="452" spans="1:17" x14ac:dyDescent="0.2">
      <c r="A452">
        <v>35028</v>
      </c>
      <c r="B452" t="s">
        <v>873</v>
      </c>
      <c r="C452" t="s">
        <v>214</v>
      </c>
      <c r="D452" s="85">
        <v>0</v>
      </c>
      <c r="E452" s="165"/>
      <c r="G452" s="63" t="str">
        <f>IFERROR(VLOOKUP($A452,sectionidss,7,FALSE)," ")</f>
        <v>MHRAV</v>
      </c>
      <c r="H452" s="63" t="str">
        <f t="shared" si="14"/>
        <v>M_HR</v>
      </c>
      <c r="J452" s="90">
        <f t="shared" si="15"/>
        <v>3200</v>
      </c>
    </row>
    <row r="453" spans="1:17" x14ac:dyDescent="0.2">
      <c r="A453">
        <v>35028</v>
      </c>
      <c r="B453" t="s">
        <v>873</v>
      </c>
      <c r="C453" t="s">
        <v>214</v>
      </c>
      <c r="D453" s="85">
        <v>0</v>
      </c>
      <c r="E453" s="165"/>
      <c r="G453" s="63" t="str">
        <f>IFERROR(VLOOKUP($A453,sectionidss,6,FALSE)," ")</f>
        <v>MSSC5</v>
      </c>
      <c r="H453" s="63" t="str">
        <f t="shared" si="14"/>
        <v>M_SS_7_8</v>
      </c>
      <c r="J453" s="90">
        <f t="shared" si="15"/>
        <v>3200</v>
      </c>
      <c r="O453" s="86"/>
      <c r="P453" s="86"/>
      <c r="Q453"/>
    </row>
    <row r="454" spans="1:17" x14ac:dyDescent="0.2">
      <c r="A454">
        <v>35028</v>
      </c>
      <c r="B454" t="s">
        <v>873</v>
      </c>
      <c r="C454" t="s">
        <v>214</v>
      </c>
      <c r="D454" s="85">
        <v>0</v>
      </c>
      <c r="E454" s="165"/>
      <c r="G454" s="63" t="str">
        <f>IFERROR(VLOOKUP($A454,sectionidss,5,FALSE)," ")</f>
        <v>MM8C4</v>
      </c>
      <c r="H454" s="63" t="str">
        <f t="shared" si="14"/>
        <v>M_INT_MATH8</v>
      </c>
      <c r="J454" s="90">
        <f t="shared" si="15"/>
        <v>3200</v>
      </c>
      <c r="O454" s="86"/>
      <c r="P454" s="86"/>
      <c r="Q454"/>
    </row>
    <row r="455" spans="1:17" x14ac:dyDescent="0.2">
      <c r="A455">
        <v>35028</v>
      </c>
      <c r="B455" t="s">
        <v>873</v>
      </c>
      <c r="C455" t="s">
        <v>214</v>
      </c>
      <c r="D455" s="85">
        <v>0</v>
      </c>
      <c r="E455" s="165"/>
      <c r="G455" s="63" t="str">
        <f>IFERROR(VLOOKUP($A455,sectionidss,4,FALSE)," ")</f>
        <v>MSCIC3</v>
      </c>
      <c r="H455" s="63" t="str">
        <f t="shared" si="14"/>
        <v>M_SCI</v>
      </c>
      <c r="J455" s="90">
        <f t="shared" si="15"/>
        <v>3200</v>
      </c>
      <c r="O455" s="86"/>
      <c r="P455" s="86"/>
      <c r="Q455"/>
    </row>
    <row r="456" spans="1:17" x14ac:dyDescent="0.2">
      <c r="A456">
        <v>35028</v>
      </c>
      <c r="B456" t="s">
        <v>873</v>
      </c>
      <c r="C456" t="s">
        <v>214</v>
      </c>
      <c r="D456" s="85">
        <v>0</v>
      </c>
      <c r="E456" s="165"/>
      <c r="G456" s="63" t="str">
        <f>IFERROR(VLOOKUP($A456,sectionidss,3,FALSE)," ")</f>
        <v>MLAC2</v>
      </c>
      <c r="H456" s="63" t="str">
        <f t="shared" si="14"/>
        <v>M_LA</v>
      </c>
      <c r="J456" s="90">
        <f t="shared" si="15"/>
        <v>3200</v>
      </c>
      <c r="O456" s="86"/>
      <c r="P456" s="86"/>
      <c r="Q456"/>
    </row>
    <row r="457" spans="1:17" x14ac:dyDescent="0.2">
      <c r="A457">
        <v>35028</v>
      </c>
      <c r="B457" t="s">
        <v>873</v>
      </c>
      <c r="C457" t="s">
        <v>214</v>
      </c>
      <c r="D457" s="85">
        <v>0</v>
      </c>
      <c r="E457" s="165"/>
      <c r="G457" s="63" t="b">
        <f>IFERROR(VLOOKUP($A457,sectionidss,2,FALSE)," ")</f>
        <v>0</v>
      </c>
      <c r="H457" s="63" t="str">
        <f t="shared" si="14"/>
        <v xml:space="preserve"> </v>
      </c>
      <c r="J457" s="90" t="str">
        <f t="shared" si="15"/>
        <v xml:space="preserve"> </v>
      </c>
      <c r="O457" s="86"/>
      <c r="P457" s="86"/>
      <c r="Q457"/>
    </row>
    <row r="458" spans="1:17" x14ac:dyDescent="0.2">
      <c r="A458">
        <v>36323</v>
      </c>
      <c r="B458" t="s">
        <v>874</v>
      </c>
      <c r="C458" t="s">
        <v>214</v>
      </c>
      <c r="D458" s="85">
        <v>0</v>
      </c>
      <c r="E458" s="165"/>
      <c r="G458" s="63" t="str">
        <f>IFERROR(VLOOKUP($A458,sectionidss,7,FALSE)," ")</f>
        <v>MHRJG</v>
      </c>
      <c r="H458" s="63" t="str">
        <f t="shared" si="14"/>
        <v>M_HR</v>
      </c>
      <c r="J458" s="90">
        <f t="shared" si="15"/>
        <v>3200</v>
      </c>
      <c r="O458" s="86"/>
      <c r="P458" s="86"/>
      <c r="Q458"/>
    </row>
    <row r="459" spans="1:17" x14ac:dyDescent="0.2">
      <c r="A459">
        <v>36323</v>
      </c>
      <c r="B459" t="s">
        <v>874</v>
      </c>
      <c r="C459" t="s">
        <v>214</v>
      </c>
      <c r="D459" s="85">
        <v>0</v>
      </c>
      <c r="E459" s="165"/>
      <c r="G459" s="63" t="str">
        <f>IFERROR(VLOOKUP($A459,sectionidss,6,FALSE)," ")</f>
        <v>MLAC5</v>
      </c>
      <c r="H459" s="63" t="str">
        <f t="shared" si="14"/>
        <v>M_LA</v>
      </c>
      <c r="J459" s="90">
        <f t="shared" si="15"/>
        <v>3200</v>
      </c>
      <c r="O459" s="86"/>
      <c r="P459" s="86"/>
      <c r="Q459"/>
    </row>
    <row r="460" spans="1:17" x14ac:dyDescent="0.2">
      <c r="A460">
        <v>36323</v>
      </c>
      <c r="B460" t="s">
        <v>874</v>
      </c>
      <c r="C460" t="s">
        <v>214</v>
      </c>
      <c r="D460" s="85">
        <v>0</v>
      </c>
      <c r="E460" s="165"/>
      <c r="G460" s="63" t="str">
        <f>IFERROR(VLOOKUP($A460,sectionidss,5,FALSE)," ")</f>
        <v>MSSC4</v>
      </c>
      <c r="H460" s="63" t="str">
        <f t="shared" si="14"/>
        <v>M_SS_7_8</v>
      </c>
      <c r="J460" s="90">
        <f t="shared" si="15"/>
        <v>3200</v>
      </c>
      <c r="O460" s="86"/>
      <c r="P460" s="86"/>
      <c r="Q460"/>
    </row>
    <row r="461" spans="1:17" x14ac:dyDescent="0.2">
      <c r="A461">
        <v>36323</v>
      </c>
      <c r="B461" t="s">
        <v>874</v>
      </c>
      <c r="C461" t="s">
        <v>214</v>
      </c>
      <c r="D461" s="85">
        <v>0</v>
      </c>
      <c r="E461" s="165"/>
      <c r="G461" s="63" t="str">
        <f>IFERROR(VLOOKUP($A461,sectionidss,4,FALSE)," ")</f>
        <v>MM8C3</v>
      </c>
      <c r="H461" s="63" t="str">
        <f t="shared" si="14"/>
        <v>M_INT_MATH8</v>
      </c>
      <c r="J461" s="90">
        <f t="shared" si="15"/>
        <v>3200</v>
      </c>
      <c r="O461" s="86"/>
      <c r="P461" s="86"/>
      <c r="Q461"/>
    </row>
    <row r="462" spans="1:17" x14ac:dyDescent="0.2">
      <c r="A462">
        <v>36323</v>
      </c>
      <c r="B462" t="s">
        <v>874</v>
      </c>
      <c r="C462" t="s">
        <v>214</v>
      </c>
      <c r="D462" s="85">
        <v>0</v>
      </c>
      <c r="E462" s="165"/>
      <c r="G462" s="63" t="b">
        <f>IFERROR(VLOOKUP($A462,sectionidss,3,FALSE)," ")</f>
        <v>0</v>
      </c>
      <c r="H462" s="63" t="str">
        <f t="shared" si="14"/>
        <v xml:space="preserve"> </v>
      </c>
      <c r="J462" s="90" t="str">
        <f t="shared" si="15"/>
        <v xml:space="preserve"> </v>
      </c>
      <c r="O462" s="86"/>
      <c r="P462" s="86"/>
      <c r="Q462"/>
    </row>
    <row r="463" spans="1:17" x14ac:dyDescent="0.2">
      <c r="A463">
        <v>36323</v>
      </c>
      <c r="B463" t="s">
        <v>874</v>
      </c>
      <c r="C463" t="s">
        <v>214</v>
      </c>
      <c r="D463" s="85">
        <v>0</v>
      </c>
      <c r="E463" s="165"/>
      <c r="G463" s="63" t="str">
        <f>IFERROR(VLOOKUP($A463,sectionidss,2,FALSE)," ")</f>
        <v>MSCIC1</v>
      </c>
      <c r="H463" s="63" t="str">
        <f t="shared" si="14"/>
        <v>M_SCI</v>
      </c>
      <c r="J463" s="90">
        <f t="shared" si="15"/>
        <v>3200</v>
      </c>
      <c r="O463" s="86"/>
      <c r="P463" s="86"/>
      <c r="Q463"/>
    </row>
    <row r="464" spans="1:17" x14ac:dyDescent="0.2">
      <c r="A464">
        <v>35076</v>
      </c>
      <c r="B464" t="s">
        <v>875</v>
      </c>
      <c r="C464" t="s">
        <v>214</v>
      </c>
      <c r="D464" s="85">
        <v>0</v>
      </c>
      <c r="E464" s="165"/>
      <c r="G464" s="63" t="str">
        <f>IFERROR(VLOOKUP($A464,sectionidss,7,FALSE)," ")</f>
        <v>MHRJG</v>
      </c>
      <c r="H464" s="63" t="str">
        <f t="shared" si="14"/>
        <v>M_HR</v>
      </c>
      <c r="J464" s="90">
        <f t="shared" si="15"/>
        <v>3200</v>
      </c>
      <c r="O464" s="86"/>
      <c r="P464" s="86"/>
      <c r="Q464"/>
    </row>
    <row r="465" spans="1:17" x14ac:dyDescent="0.2">
      <c r="A465">
        <v>35076</v>
      </c>
      <c r="B465" t="s">
        <v>875</v>
      </c>
      <c r="C465" t="s">
        <v>214</v>
      </c>
      <c r="D465" s="85">
        <v>0</v>
      </c>
      <c r="E465" s="165"/>
      <c r="G465" s="63" t="str">
        <f>IFERROR(VLOOKUP($A465,sectionidss,6,FALSE)," ")</f>
        <v>MSSC5</v>
      </c>
      <c r="H465" s="63" t="str">
        <f t="shared" si="14"/>
        <v>M_SS_7_8</v>
      </c>
      <c r="J465" s="90">
        <f t="shared" si="15"/>
        <v>3200</v>
      </c>
      <c r="O465" s="86"/>
      <c r="P465" s="86"/>
      <c r="Q465"/>
    </row>
    <row r="466" spans="1:17" x14ac:dyDescent="0.2">
      <c r="A466">
        <v>35076</v>
      </c>
      <c r="B466" t="s">
        <v>875</v>
      </c>
      <c r="C466" t="s">
        <v>214</v>
      </c>
      <c r="D466" s="85">
        <v>0</v>
      </c>
      <c r="E466" s="165"/>
      <c r="G466" s="63" t="str">
        <f>IFERROR(VLOOKUP($A466,sectionidss,5,FALSE)," ")</f>
        <v>MSCIC4</v>
      </c>
      <c r="H466" s="63" t="str">
        <f t="shared" si="14"/>
        <v>M_SCI</v>
      </c>
      <c r="J466" s="90">
        <f t="shared" si="15"/>
        <v>3200</v>
      </c>
      <c r="O466" s="86"/>
      <c r="P466" s="86"/>
      <c r="Q466"/>
    </row>
    <row r="467" spans="1:17" x14ac:dyDescent="0.2">
      <c r="A467">
        <v>35076</v>
      </c>
      <c r="B467" t="s">
        <v>875</v>
      </c>
      <c r="C467" t="s">
        <v>214</v>
      </c>
      <c r="D467" s="85">
        <v>0</v>
      </c>
      <c r="E467" s="165"/>
      <c r="G467" s="63" t="str">
        <f>IFERROR(VLOOKUP($A467,sectionidss,4,FALSE)," ")</f>
        <v>MM8C3</v>
      </c>
      <c r="H467" s="63" t="str">
        <f t="shared" si="14"/>
        <v>M_INT_MATH8</v>
      </c>
      <c r="J467" s="90">
        <f t="shared" si="15"/>
        <v>3200</v>
      </c>
      <c r="O467" s="86"/>
      <c r="P467" s="86"/>
      <c r="Q467"/>
    </row>
    <row r="468" spans="1:17" x14ac:dyDescent="0.2">
      <c r="A468">
        <v>35076</v>
      </c>
      <c r="B468" t="s">
        <v>875</v>
      </c>
      <c r="C468" t="s">
        <v>214</v>
      </c>
      <c r="D468" s="85">
        <v>0</v>
      </c>
      <c r="E468" s="165"/>
      <c r="G468" s="63" t="b">
        <f>IFERROR(VLOOKUP($A468,sectionidss,3,FALSE)," ")</f>
        <v>0</v>
      </c>
      <c r="H468" s="63" t="str">
        <f t="shared" si="14"/>
        <v xml:space="preserve"> </v>
      </c>
      <c r="J468" s="90" t="str">
        <f t="shared" si="15"/>
        <v xml:space="preserve"> </v>
      </c>
      <c r="O468" s="86"/>
      <c r="P468" s="86"/>
      <c r="Q468"/>
    </row>
    <row r="469" spans="1:17" x14ac:dyDescent="0.2">
      <c r="A469">
        <v>35076</v>
      </c>
      <c r="B469" t="s">
        <v>875</v>
      </c>
      <c r="C469" t="s">
        <v>214</v>
      </c>
      <c r="D469" s="85">
        <v>0</v>
      </c>
      <c r="E469" s="165"/>
      <c r="G469" s="63" t="str">
        <f>IFERROR(VLOOKUP($A469,sectionidss,2,FALSE)," ")</f>
        <v>MLAC1</v>
      </c>
      <c r="H469" s="63" t="str">
        <f t="shared" si="14"/>
        <v>M_LA</v>
      </c>
      <c r="J469" s="90">
        <f t="shared" si="15"/>
        <v>3200</v>
      </c>
      <c r="O469" s="86"/>
      <c r="P469" s="86"/>
      <c r="Q469"/>
    </row>
    <row r="470" spans="1:17" x14ac:dyDescent="0.2">
      <c r="A470">
        <v>39251</v>
      </c>
      <c r="B470" t="s">
        <v>876</v>
      </c>
      <c r="C470" t="s">
        <v>214</v>
      </c>
      <c r="D470" s="85">
        <v>0</v>
      </c>
      <c r="E470" s="165"/>
      <c r="G470" s="63" t="str">
        <f>IFERROR(VLOOKUP($A470,sectionidss,7,FALSE)," ")</f>
        <v>MHRWB</v>
      </c>
      <c r="H470" s="63" t="str">
        <f t="shared" si="14"/>
        <v>M_HR</v>
      </c>
      <c r="J470" s="90">
        <f t="shared" si="15"/>
        <v>3200</v>
      </c>
      <c r="O470" s="86"/>
      <c r="P470" s="86"/>
      <c r="Q470"/>
    </row>
    <row r="471" spans="1:17" x14ac:dyDescent="0.2">
      <c r="A471">
        <v>39251</v>
      </c>
      <c r="B471" t="s">
        <v>876</v>
      </c>
      <c r="C471" t="s">
        <v>214</v>
      </c>
      <c r="D471" s="85">
        <v>0</v>
      </c>
      <c r="E471" s="165"/>
      <c r="G471" s="63" t="str">
        <f>IFERROR(VLOOKUP($A471,sectionidss,6,FALSE)," ")</f>
        <v>MSCIC5</v>
      </c>
      <c r="H471" s="63" t="str">
        <f t="shared" si="14"/>
        <v>M_SCI</v>
      </c>
      <c r="J471" s="90">
        <f t="shared" si="15"/>
        <v>3200</v>
      </c>
      <c r="O471" s="86"/>
      <c r="P471" s="86"/>
      <c r="Q471"/>
    </row>
    <row r="472" spans="1:17" x14ac:dyDescent="0.2">
      <c r="A472">
        <v>39251</v>
      </c>
      <c r="B472" t="s">
        <v>876</v>
      </c>
      <c r="C472" t="s">
        <v>214</v>
      </c>
      <c r="D472" s="85">
        <v>0</v>
      </c>
      <c r="E472" s="165"/>
      <c r="G472" s="63" t="str">
        <f>IFERROR(VLOOKUP($A472,sectionidss,5,FALSE)," ")</f>
        <v>MM8C4</v>
      </c>
      <c r="H472" s="63" t="str">
        <f t="shared" si="14"/>
        <v>M_INT_MATH8</v>
      </c>
      <c r="J472" s="90">
        <f t="shared" si="15"/>
        <v>3200</v>
      </c>
      <c r="O472" s="86"/>
      <c r="P472" s="86"/>
      <c r="Q472"/>
    </row>
    <row r="473" spans="1:17" x14ac:dyDescent="0.2">
      <c r="A473">
        <v>39251</v>
      </c>
      <c r="B473" t="s">
        <v>876</v>
      </c>
      <c r="C473" t="s">
        <v>214</v>
      </c>
      <c r="D473" s="85">
        <v>0</v>
      </c>
      <c r="E473" s="165"/>
      <c r="G473" s="63" t="str">
        <f>IFERROR(VLOOKUP($A473,sectionidss,4,FALSE)," ")</f>
        <v>MSSC3</v>
      </c>
      <c r="H473" s="63" t="str">
        <f t="shared" si="14"/>
        <v>M_SS_7_8</v>
      </c>
      <c r="J473" s="90">
        <f t="shared" si="15"/>
        <v>3200</v>
      </c>
      <c r="O473" s="86"/>
      <c r="P473" s="86"/>
      <c r="Q473"/>
    </row>
    <row r="474" spans="1:17" x14ac:dyDescent="0.2">
      <c r="A474">
        <v>39251</v>
      </c>
      <c r="B474" t="s">
        <v>876</v>
      </c>
      <c r="C474" t="s">
        <v>214</v>
      </c>
      <c r="D474" s="85">
        <v>0</v>
      </c>
      <c r="E474" s="165"/>
      <c r="G474" s="63" t="str">
        <f>IFERROR(VLOOKUP($A474,sectionidss,3,FALSE)," ")</f>
        <v>MLAC2</v>
      </c>
      <c r="H474" s="63" t="str">
        <f t="shared" si="14"/>
        <v>M_LA</v>
      </c>
      <c r="J474" s="90">
        <f t="shared" si="15"/>
        <v>3200</v>
      </c>
      <c r="O474" s="86"/>
      <c r="P474" s="86"/>
      <c r="Q474"/>
    </row>
    <row r="475" spans="1:17" x14ac:dyDescent="0.2">
      <c r="A475">
        <v>39251</v>
      </c>
      <c r="B475" t="s">
        <v>876</v>
      </c>
      <c r="C475" t="s">
        <v>214</v>
      </c>
      <c r="D475" s="85">
        <v>0</v>
      </c>
      <c r="E475" s="165"/>
      <c r="G475" s="63" t="b">
        <f>IFERROR(VLOOKUP($A475,sectionidss,2,FALSE)," ")</f>
        <v>0</v>
      </c>
      <c r="H475" s="63" t="str">
        <f t="shared" si="14"/>
        <v xml:space="preserve"> </v>
      </c>
      <c r="J475" s="90" t="str">
        <f t="shared" si="15"/>
        <v xml:space="preserve"> </v>
      </c>
      <c r="O475" s="86"/>
      <c r="P475" s="86"/>
      <c r="Q475"/>
    </row>
    <row r="476" spans="1:17" x14ac:dyDescent="0.2">
      <c r="A476">
        <v>38353</v>
      </c>
      <c r="B476" t="s">
        <v>877</v>
      </c>
      <c r="C476" t="s">
        <v>214</v>
      </c>
      <c r="D476" s="85">
        <v>0</v>
      </c>
      <c r="E476" s="165"/>
      <c r="G476" s="63" t="str">
        <f>IFERROR(VLOOKUP($A476,sectionidss,7,FALSE)," ")</f>
        <v xml:space="preserve"> </v>
      </c>
      <c r="H476" s="63" t="str">
        <f t="shared" si="14"/>
        <v xml:space="preserve"> </v>
      </c>
      <c r="J476" s="90" t="str">
        <f t="shared" si="15"/>
        <v xml:space="preserve"> </v>
      </c>
      <c r="O476" s="86"/>
      <c r="P476" s="86"/>
      <c r="Q476"/>
    </row>
    <row r="477" spans="1:17" x14ac:dyDescent="0.2">
      <c r="A477">
        <v>38353</v>
      </c>
      <c r="B477" t="s">
        <v>877</v>
      </c>
      <c r="C477" t="s">
        <v>214</v>
      </c>
      <c r="D477" s="85">
        <v>0</v>
      </c>
      <c r="E477" s="165"/>
      <c r="G477" s="63" t="str">
        <f>IFERROR(VLOOKUP($A477,sectionidss,6,FALSE)," ")</f>
        <v xml:space="preserve"> </v>
      </c>
      <c r="H477" s="63" t="str">
        <f t="shared" si="14"/>
        <v xml:space="preserve"> </v>
      </c>
      <c r="J477" s="90" t="str">
        <f t="shared" si="15"/>
        <v xml:space="preserve"> </v>
      </c>
      <c r="O477" s="86"/>
      <c r="P477" s="86"/>
      <c r="Q477"/>
    </row>
    <row r="478" spans="1:17" x14ac:dyDescent="0.2">
      <c r="A478">
        <v>38353</v>
      </c>
      <c r="B478" t="s">
        <v>877</v>
      </c>
      <c r="C478" t="s">
        <v>214</v>
      </c>
      <c r="D478" s="85">
        <v>0</v>
      </c>
      <c r="E478" s="165"/>
      <c r="G478" s="63" t="str">
        <f>IFERROR(VLOOKUP($A478,sectionidss,5,FALSE)," ")</f>
        <v xml:space="preserve"> </v>
      </c>
      <c r="H478" s="63" t="str">
        <f t="shared" si="14"/>
        <v xml:space="preserve"> </v>
      </c>
      <c r="J478" s="90" t="str">
        <f t="shared" si="15"/>
        <v xml:space="preserve"> </v>
      </c>
      <c r="O478" s="86"/>
      <c r="P478" s="86"/>
      <c r="Q478"/>
    </row>
    <row r="479" spans="1:17" x14ac:dyDescent="0.2">
      <c r="A479">
        <v>38353</v>
      </c>
      <c r="B479" t="s">
        <v>877</v>
      </c>
      <c r="C479" t="s">
        <v>214</v>
      </c>
      <c r="D479" s="85">
        <v>0</v>
      </c>
      <c r="E479" s="165"/>
      <c r="G479" s="63" t="str">
        <f>IFERROR(VLOOKUP($A479,sectionidss,4,FALSE)," ")</f>
        <v xml:space="preserve"> </v>
      </c>
      <c r="H479" s="63" t="str">
        <f t="shared" si="14"/>
        <v xml:space="preserve"> </v>
      </c>
      <c r="J479" s="90" t="str">
        <f t="shared" si="15"/>
        <v xml:space="preserve"> </v>
      </c>
      <c r="O479" s="86"/>
      <c r="P479" s="86"/>
      <c r="Q479"/>
    </row>
    <row r="480" spans="1:17" x14ac:dyDescent="0.2">
      <c r="A480">
        <v>38353</v>
      </c>
      <c r="B480" t="s">
        <v>877</v>
      </c>
      <c r="C480" t="s">
        <v>214</v>
      </c>
      <c r="D480" s="85">
        <v>0</v>
      </c>
      <c r="E480" s="165"/>
      <c r="G480" s="63" t="str">
        <f>IFERROR(VLOOKUP($A480,sectionidss,3,FALSE)," ")</f>
        <v xml:space="preserve"> </v>
      </c>
      <c r="H480" s="63" t="str">
        <f t="shared" si="14"/>
        <v xml:space="preserve"> </v>
      </c>
      <c r="J480" s="90" t="str">
        <f t="shared" si="15"/>
        <v xml:space="preserve"> </v>
      </c>
      <c r="O480" s="86"/>
      <c r="P480" s="86"/>
      <c r="Q480"/>
    </row>
    <row r="481" spans="1:17" x14ac:dyDescent="0.2">
      <c r="A481">
        <v>38353</v>
      </c>
      <c r="B481" t="s">
        <v>877</v>
      </c>
      <c r="C481" t="s">
        <v>214</v>
      </c>
      <c r="D481" s="85">
        <v>0</v>
      </c>
      <c r="E481" s="165"/>
      <c r="G481" s="63" t="str">
        <f>IFERROR(VLOOKUP($A481,sectionidss,2,FALSE)," ")</f>
        <v xml:space="preserve"> </v>
      </c>
      <c r="H481" s="63" t="str">
        <f t="shared" si="14"/>
        <v xml:space="preserve"> </v>
      </c>
      <c r="J481" s="90" t="str">
        <f t="shared" si="15"/>
        <v xml:space="preserve"> </v>
      </c>
      <c r="O481" s="86"/>
      <c r="P481" s="86"/>
      <c r="Q481"/>
    </row>
    <row r="482" spans="1:17" x14ac:dyDescent="0.2">
      <c r="A482">
        <v>39577</v>
      </c>
      <c r="B482" t="s">
        <v>878</v>
      </c>
      <c r="C482" t="s">
        <v>214</v>
      </c>
      <c r="D482" s="85">
        <v>0</v>
      </c>
      <c r="E482" s="165"/>
      <c r="G482" s="63" t="str">
        <f>IFERROR(VLOOKUP($A482,sectionidss,7,FALSE)," ")</f>
        <v>MHRWB</v>
      </c>
      <c r="H482" s="63" t="str">
        <f t="shared" si="14"/>
        <v>M_HR</v>
      </c>
      <c r="J482" s="90">
        <f t="shared" si="15"/>
        <v>3200</v>
      </c>
      <c r="O482" s="86"/>
      <c r="P482" s="86"/>
      <c r="Q482"/>
    </row>
    <row r="483" spans="1:17" x14ac:dyDescent="0.2">
      <c r="A483">
        <v>39577</v>
      </c>
      <c r="B483" t="s">
        <v>878</v>
      </c>
      <c r="C483" t="s">
        <v>214</v>
      </c>
      <c r="D483" s="85">
        <v>0</v>
      </c>
      <c r="E483" s="165"/>
      <c r="G483" s="63" t="str">
        <f>IFERROR(VLOOKUP($A483,sectionidss,6,FALSE)," ")</f>
        <v>MSPC5</v>
      </c>
      <c r="H483" s="63" t="str">
        <f t="shared" si="14"/>
        <v>M_SPN</v>
      </c>
      <c r="J483" s="90">
        <f t="shared" si="15"/>
        <v>3200</v>
      </c>
      <c r="O483" s="86"/>
      <c r="P483" s="86"/>
      <c r="Q483"/>
    </row>
    <row r="484" spans="1:17" x14ac:dyDescent="0.2">
      <c r="A484">
        <v>39577</v>
      </c>
      <c r="B484" t="s">
        <v>878</v>
      </c>
      <c r="C484" t="s">
        <v>214</v>
      </c>
      <c r="D484" s="85">
        <v>0</v>
      </c>
      <c r="E484" s="165"/>
      <c r="G484" s="63" t="str">
        <f>IFERROR(VLOOKUP($A484,sectionidss,5,FALSE)," ")</f>
        <v>MSSC4</v>
      </c>
      <c r="H484" s="63" t="str">
        <f t="shared" si="14"/>
        <v>M_SS_7_8</v>
      </c>
      <c r="J484" s="90">
        <f t="shared" si="15"/>
        <v>3200</v>
      </c>
      <c r="O484" s="86"/>
      <c r="P484" s="86"/>
      <c r="Q484"/>
    </row>
    <row r="485" spans="1:17" x14ac:dyDescent="0.2">
      <c r="A485">
        <v>39577</v>
      </c>
      <c r="B485" t="s">
        <v>878</v>
      </c>
      <c r="C485" t="s">
        <v>214</v>
      </c>
      <c r="D485" s="85">
        <v>0</v>
      </c>
      <c r="E485" s="165"/>
      <c r="G485" s="63" t="str">
        <f>IFERROR(VLOOKUP($A485,sectionidss,4,FALSE)," ")</f>
        <v>MM8C3</v>
      </c>
      <c r="H485" s="63" t="str">
        <f t="shared" si="14"/>
        <v>M_INT_MATH8</v>
      </c>
      <c r="J485" s="90">
        <f t="shared" si="15"/>
        <v>3200</v>
      </c>
      <c r="O485" s="86"/>
      <c r="P485" s="86"/>
      <c r="Q485"/>
    </row>
    <row r="486" spans="1:17" x14ac:dyDescent="0.2">
      <c r="A486">
        <v>39577</v>
      </c>
      <c r="B486" t="s">
        <v>878</v>
      </c>
      <c r="C486" t="s">
        <v>214</v>
      </c>
      <c r="D486" s="85">
        <v>0</v>
      </c>
      <c r="E486" s="165"/>
      <c r="G486" s="63" t="str">
        <f>IFERROR(VLOOKUP($A486,sectionidss,3,FALSE)," ")</f>
        <v>MSCIC2</v>
      </c>
      <c r="H486" s="63" t="str">
        <f t="shared" si="14"/>
        <v>M_SCI</v>
      </c>
      <c r="J486" s="90">
        <f t="shared" si="15"/>
        <v>3200</v>
      </c>
      <c r="O486" s="86"/>
      <c r="P486" s="86"/>
      <c r="Q486"/>
    </row>
    <row r="487" spans="1:17" x14ac:dyDescent="0.2">
      <c r="A487">
        <v>39577</v>
      </c>
      <c r="B487" t="s">
        <v>878</v>
      </c>
      <c r="C487" t="s">
        <v>214</v>
      </c>
      <c r="D487" s="85">
        <v>0</v>
      </c>
      <c r="E487" s="165"/>
      <c r="G487" s="63" t="str">
        <f>IFERROR(VLOOKUP($A487,sectionidss,2,FALSE)," ")</f>
        <v>MLAC1</v>
      </c>
      <c r="H487" s="63" t="str">
        <f t="shared" si="14"/>
        <v>M_LA</v>
      </c>
      <c r="J487" s="90">
        <f t="shared" si="15"/>
        <v>3200</v>
      </c>
      <c r="O487" s="86"/>
      <c r="P487" s="86"/>
      <c r="Q487"/>
    </row>
    <row r="488" spans="1:17" x14ac:dyDescent="0.2">
      <c r="A488">
        <v>39728</v>
      </c>
      <c r="B488" t="s">
        <v>879</v>
      </c>
      <c r="C488" t="s">
        <v>214</v>
      </c>
      <c r="D488" s="85">
        <v>0</v>
      </c>
      <c r="E488" s="165"/>
      <c r="G488" s="63" t="str">
        <f>IFERROR(VLOOKUP($A488,sectionidss,7,FALSE)," ")</f>
        <v>MHRAV</v>
      </c>
      <c r="H488" s="63" t="str">
        <f t="shared" si="14"/>
        <v>M_HR</v>
      </c>
      <c r="J488" s="90">
        <f t="shared" si="15"/>
        <v>3200</v>
      </c>
      <c r="O488" s="86"/>
      <c r="P488" s="86"/>
      <c r="Q488"/>
    </row>
    <row r="489" spans="1:17" x14ac:dyDescent="0.2">
      <c r="A489">
        <v>39728</v>
      </c>
      <c r="B489" t="s">
        <v>879</v>
      </c>
      <c r="C489" t="s">
        <v>214</v>
      </c>
      <c r="D489" s="85">
        <v>0</v>
      </c>
      <c r="E489" s="165"/>
      <c r="G489" s="63" t="str">
        <f>IFERROR(VLOOKUP($A489,sectionidss,6,FALSE)," ")</f>
        <v>MM7C5</v>
      </c>
      <c r="H489" s="63" t="str">
        <f t="shared" si="14"/>
        <v>M_INT_MATH7</v>
      </c>
      <c r="J489" s="90">
        <f t="shared" si="15"/>
        <v>3200</v>
      </c>
      <c r="O489" s="86"/>
      <c r="P489" s="86"/>
      <c r="Q489"/>
    </row>
    <row r="490" spans="1:17" x14ac:dyDescent="0.2">
      <c r="A490">
        <v>39728</v>
      </c>
      <c r="B490" t="s">
        <v>879</v>
      </c>
      <c r="C490" t="s">
        <v>214</v>
      </c>
      <c r="D490" s="85">
        <v>0</v>
      </c>
      <c r="E490" s="165"/>
      <c r="G490" s="63" t="str">
        <f>IFERROR(VLOOKUP($A490,sectionidss,5,FALSE)," ")</f>
        <v>MSSC4</v>
      </c>
      <c r="H490" s="63" t="str">
        <f t="shared" si="14"/>
        <v>M_SS_7_8</v>
      </c>
      <c r="J490" s="90">
        <f t="shared" si="15"/>
        <v>3200</v>
      </c>
      <c r="O490" s="86"/>
      <c r="P490" s="86"/>
      <c r="Q490"/>
    </row>
    <row r="491" spans="1:17" x14ac:dyDescent="0.2">
      <c r="A491">
        <v>39728</v>
      </c>
      <c r="B491" t="s">
        <v>879</v>
      </c>
      <c r="C491" t="s">
        <v>214</v>
      </c>
      <c r="D491" s="85">
        <v>0</v>
      </c>
      <c r="E491" s="165"/>
      <c r="G491" s="63" t="str">
        <f>IFERROR(VLOOKUP($A491,sectionidss,4,FALSE)," ")</f>
        <v>MSPC3</v>
      </c>
      <c r="H491" s="63" t="str">
        <f t="shared" si="14"/>
        <v>M_SPN</v>
      </c>
      <c r="J491" s="90">
        <f t="shared" si="15"/>
        <v>3200</v>
      </c>
      <c r="O491" s="86"/>
      <c r="P491" s="86"/>
      <c r="Q491"/>
    </row>
    <row r="492" spans="1:17" x14ac:dyDescent="0.2">
      <c r="A492">
        <v>39728</v>
      </c>
      <c r="B492" t="s">
        <v>879</v>
      </c>
      <c r="C492" t="s">
        <v>214</v>
      </c>
      <c r="D492" s="85">
        <v>0</v>
      </c>
      <c r="E492" s="165"/>
      <c r="G492" s="63" t="str">
        <f>IFERROR(VLOOKUP($A492,sectionidss,3,FALSE)," ")</f>
        <v>MSCIC2</v>
      </c>
      <c r="H492" s="63" t="str">
        <f t="shared" si="14"/>
        <v>M_SCI</v>
      </c>
      <c r="J492" s="90">
        <f t="shared" si="15"/>
        <v>3200</v>
      </c>
      <c r="O492" s="86"/>
      <c r="P492" s="86"/>
      <c r="Q492"/>
    </row>
    <row r="493" spans="1:17" x14ac:dyDescent="0.2">
      <c r="A493">
        <v>39728</v>
      </c>
      <c r="B493" t="s">
        <v>879</v>
      </c>
      <c r="C493" t="s">
        <v>214</v>
      </c>
      <c r="D493" s="85">
        <v>0</v>
      </c>
      <c r="E493" s="165"/>
      <c r="G493" s="63" t="str">
        <f>IFERROR(VLOOKUP($A493,sectionidss,2,FALSE)," ")</f>
        <v>MLAC1</v>
      </c>
      <c r="H493" s="63" t="str">
        <f t="shared" si="14"/>
        <v>M_LA</v>
      </c>
      <c r="J493" s="90">
        <f t="shared" si="15"/>
        <v>3200</v>
      </c>
      <c r="O493" s="86"/>
      <c r="P493" s="86"/>
      <c r="Q493"/>
    </row>
    <row r="494" spans="1:17" x14ac:dyDescent="0.2">
      <c r="A494">
        <v>39412</v>
      </c>
      <c r="B494" t="s">
        <v>880</v>
      </c>
      <c r="C494" t="s">
        <v>214</v>
      </c>
      <c r="D494" s="85">
        <v>0</v>
      </c>
      <c r="E494" s="165"/>
      <c r="G494" s="63" t="str">
        <f>IFERROR(VLOOKUP($A494,sectionidss,7,FALSE)," ")</f>
        <v>MHRWB</v>
      </c>
      <c r="H494" s="63" t="str">
        <f t="shared" si="14"/>
        <v>M_HR</v>
      </c>
      <c r="J494" s="90">
        <f t="shared" si="15"/>
        <v>3200</v>
      </c>
      <c r="O494" s="86"/>
      <c r="P494" s="86"/>
      <c r="Q494"/>
    </row>
    <row r="495" spans="1:17" x14ac:dyDescent="0.2">
      <c r="A495">
        <v>39412</v>
      </c>
      <c r="B495" t="s">
        <v>880</v>
      </c>
      <c r="C495" t="s">
        <v>214</v>
      </c>
      <c r="D495" s="85">
        <v>0</v>
      </c>
      <c r="E495" s="165"/>
      <c r="G495" s="63" t="b">
        <f>IFERROR(VLOOKUP($A495,sectionidss,6,FALSE)," ")</f>
        <v>0</v>
      </c>
      <c r="H495" s="63" t="str">
        <f t="shared" si="14"/>
        <v xml:space="preserve"> </v>
      </c>
      <c r="J495" s="90" t="str">
        <f t="shared" si="15"/>
        <v xml:space="preserve"> </v>
      </c>
      <c r="O495" s="86"/>
      <c r="P495" s="86"/>
      <c r="Q495"/>
    </row>
    <row r="496" spans="1:17" x14ac:dyDescent="0.2">
      <c r="A496">
        <v>39412</v>
      </c>
      <c r="B496" t="s">
        <v>880</v>
      </c>
      <c r="C496" t="s">
        <v>214</v>
      </c>
      <c r="D496" s="85">
        <v>0</v>
      </c>
      <c r="E496" s="165"/>
      <c r="G496" s="63" t="str">
        <f>IFERROR(VLOOKUP($A496,sectionidss,5,FALSE)," ")</f>
        <v>MSSC4</v>
      </c>
      <c r="H496" s="63" t="str">
        <f t="shared" si="14"/>
        <v>M_SS_7_8</v>
      </c>
      <c r="J496" s="90">
        <f t="shared" si="15"/>
        <v>3200</v>
      </c>
      <c r="O496" s="86"/>
      <c r="P496" s="86"/>
      <c r="Q496"/>
    </row>
    <row r="497" spans="1:17" x14ac:dyDescent="0.2">
      <c r="A497">
        <v>39412</v>
      </c>
      <c r="B497" t="s">
        <v>880</v>
      </c>
      <c r="C497" t="s">
        <v>214</v>
      </c>
      <c r="D497" s="85">
        <v>0</v>
      </c>
      <c r="E497" s="165"/>
      <c r="G497" s="63" t="str">
        <f>IFERROR(VLOOKUP($A497,sectionidss,4,FALSE)," ")</f>
        <v>RM1G</v>
      </c>
      <c r="H497" s="63" t="str">
        <f t="shared" si="14"/>
        <v>M_RCMTH8_R</v>
      </c>
      <c r="J497" s="90">
        <f t="shared" si="15"/>
        <v>3200</v>
      </c>
      <c r="O497" s="86"/>
      <c r="P497" s="86"/>
      <c r="Q497"/>
    </row>
    <row r="498" spans="1:17" x14ac:dyDescent="0.2">
      <c r="A498">
        <v>39412</v>
      </c>
      <c r="B498" t="s">
        <v>880</v>
      </c>
      <c r="C498" t="s">
        <v>214</v>
      </c>
      <c r="D498" s="85">
        <v>0</v>
      </c>
      <c r="E498" s="165"/>
      <c r="G498" s="63" t="b">
        <f>IFERROR(VLOOKUP($A498,sectionidss,3,FALSE)," ")</f>
        <v>0</v>
      </c>
      <c r="H498" s="63" t="str">
        <f t="shared" si="14"/>
        <v xml:space="preserve"> </v>
      </c>
      <c r="J498" s="90" t="str">
        <f t="shared" si="15"/>
        <v xml:space="preserve"> </v>
      </c>
      <c r="O498" s="86"/>
      <c r="P498" s="86"/>
      <c r="Q498"/>
    </row>
    <row r="499" spans="1:17" x14ac:dyDescent="0.2">
      <c r="A499">
        <v>39412</v>
      </c>
      <c r="B499" t="s">
        <v>880</v>
      </c>
      <c r="C499" t="s">
        <v>214</v>
      </c>
      <c r="D499" s="85">
        <v>0</v>
      </c>
      <c r="E499" s="165"/>
      <c r="G499" s="63" t="str">
        <f>IFERROR(VLOOKUP($A499,sectionidss,2,FALSE)," ")</f>
        <v>MSCIC1</v>
      </c>
      <c r="H499" s="63" t="str">
        <f t="shared" si="14"/>
        <v>M_SCI</v>
      </c>
      <c r="J499" s="90">
        <f t="shared" si="15"/>
        <v>3200</v>
      </c>
      <c r="O499" s="86"/>
      <c r="P499" s="86"/>
      <c r="Q499"/>
    </row>
    <row r="500" spans="1:17" x14ac:dyDescent="0.2">
      <c r="A500">
        <v>37701</v>
      </c>
      <c r="B500" t="s">
        <v>881</v>
      </c>
      <c r="C500" t="s">
        <v>214</v>
      </c>
      <c r="D500" s="85">
        <v>0</v>
      </c>
      <c r="E500" s="165"/>
      <c r="G500" s="63" t="str">
        <f>IFERROR(VLOOKUP($A500,sectionidss,7,FALSE)," ")</f>
        <v>MHRTH</v>
      </c>
      <c r="H500" s="63" t="str">
        <f t="shared" si="14"/>
        <v>M_HR</v>
      </c>
      <c r="J500" s="90">
        <f t="shared" si="15"/>
        <v>3200</v>
      </c>
      <c r="O500" s="86"/>
      <c r="P500" s="86"/>
      <c r="Q500"/>
    </row>
    <row r="501" spans="1:17" x14ac:dyDescent="0.2">
      <c r="A501">
        <v>37701</v>
      </c>
      <c r="B501" t="s">
        <v>881</v>
      </c>
      <c r="C501" t="s">
        <v>214</v>
      </c>
      <c r="D501" s="85">
        <v>0</v>
      </c>
      <c r="E501" s="165"/>
      <c r="G501" s="63" t="str">
        <f>IFERROR(VLOOKUP($A501,sectionidss,6,FALSE)," ")</f>
        <v>MSCIC5</v>
      </c>
      <c r="H501" s="63" t="str">
        <f t="shared" si="14"/>
        <v>M_SCI</v>
      </c>
      <c r="J501" s="90">
        <f t="shared" si="15"/>
        <v>3200</v>
      </c>
      <c r="O501" s="86"/>
      <c r="P501" s="86"/>
      <c r="Q501"/>
    </row>
    <row r="502" spans="1:17" x14ac:dyDescent="0.2">
      <c r="A502">
        <v>37701</v>
      </c>
      <c r="B502" t="s">
        <v>881</v>
      </c>
      <c r="C502" t="s">
        <v>214</v>
      </c>
      <c r="D502" s="85">
        <v>0</v>
      </c>
      <c r="E502" s="165"/>
      <c r="G502" s="63" t="str">
        <f>IFERROR(VLOOKUP($A502,sectionidss,5,FALSE)," ")</f>
        <v>MSPC4</v>
      </c>
      <c r="H502" s="63" t="str">
        <f t="shared" si="14"/>
        <v>M_SPN</v>
      </c>
      <c r="J502" s="90">
        <f t="shared" si="15"/>
        <v>3200</v>
      </c>
      <c r="O502" s="86"/>
      <c r="P502" s="86"/>
      <c r="Q502"/>
    </row>
    <row r="503" spans="1:17" x14ac:dyDescent="0.2">
      <c r="A503">
        <v>37701</v>
      </c>
      <c r="B503" t="s">
        <v>881</v>
      </c>
      <c r="C503" t="s">
        <v>214</v>
      </c>
      <c r="D503" s="85">
        <v>0</v>
      </c>
      <c r="E503" s="165"/>
      <c r="G503" s="63" t="str">
        <f>IFERROR(VLOOKUP($A503,sectionidss,4,FALSE)," ")</f>
        <v>MSSC3</v>
      </c>
      <c r="H503" s="63" t="str">
        <f t="shared" si="14"/>
        <v>M_SS_7_8</v>
      </c>
      <c r="J503" s="90">
        <f t="shared" si="15"/>
        <v>3200</v>
      </c>
      <c r="O503" s="86"/>
      <c r="P503" s="86"/>
      <c r="Q503"/>
    </row>
    <row r="504" spans="1:17" x14ac:dyDescent="0.2">
      <c r="A504">
        <v>37701</v>
      </c>
      <c r="B504" t="s">
        <v>881</v>
      </c>
      <c r="C504" t="s">
        <v>214</v>
      </c>
      <c r="D504" s="85">
        <v>0</v>
      </c>
      <c r="E504" s="165"/>
      <c r="G504" s="63" t="b">
        <f>IFERROR(VLOOKUP($A504,sectionidss,3,FALSE)," ")</f>
        <v>0</v>
      </c>
      <c r="H504" s="63" t="str">
        <f t="shared" si="14"/>
        <v xml:space="preserve"> </v>
      </c>
      <c r="J504" s="90" t="str">
        <f t="shared" si="15"/>
        <v xml:space="preserve"> </v>
      </c>
      <c r="O504" s="86"/>
      <c r="P504" s="86"/>
      <c r="Q504"/>
    </row>
    <row r="505" spans="1:17" x14ac:dyDescent="0.2">
      <c r="A505">
        <v>37701</v>
      </c>
      <c r="B505" t="s">
        <v>881</v>
      </c>
      <c r="C505" t="s">
        <v>214</v>
      </c>
      <c r="D505" s="85">
        <v>0</v>
      </c>
      <c r="E505" s="165"/>
      <c r="G505" s="63" t="b">
        <f>IFERROR(VLOOKUP($A505,sectionidss,2,FALSE)," ")</f>
        <v>0</v>
      </c>
      <c r="H505" s="63" t="str">
        <f t="shared" si="14"/>
        <v xml:space="preserve"> </v>
      </c>
      <c r="J505" s="90" t="str">
        <f t="shared" si="15"/>
        <v xml:space="preserve"> </v>
      </c>
      <c r="O505" s="86"/>
      <c r="P505" s="86"/>
      <c r="Q505"/>
    </row>
    <row r="506" spans="1:17" x14ac:dyDescent="0.2">
      <c r="A506">
        <v>35072</v>
      </c>
      <c r="B506" t="s">
        <v>882</v>
      </c>
      <c r="C506" t="s">
        <v>214</v>
      </c>
      <c r="D506" s="85">
        <v>0</v>
      </c>
      <c r="E506" s="165"/>
      <c r="G506" s="63" t="str">
        <f>IFERROR(VLOOKUP($A506,sectionidss,7,FALSE)," ")</f>
        <v>MHRAV</v>
      </c>
      <c r="H506" s="63" t="str">
        <f t="shared" si="14"/>
        <v>M_HR</v>
      </c>
      <c r="J506" s="90">
        <f t="shared" si="15"/>
        <v>3200</v>
      </c>
      <c r="O506" s="86"/>
      <c r="P506" s="86"/>
      <c r="Q506"/>
    </row>
    <row r="507" spans="1:17" x14ac:dyDescent="0.2">
      <c r="A507">
        <v>35072</v>
      </c>
      <c r="B507" t="s">
        <v>882</v>
      </c>
      <c r="C507" t="s">
        <v>214</v>
      </c>
      <c r="D507" s="85">
        <v>0</v>
      </c>
      <c r="E507" s="165"/>
      <c r="G507" s="63" t="str">
        <f>IFERROR(VLOOKUP($A507,sectionidss,6,FALSE)," ")</f>
        <v>MLAC5</v>
      </c>
      <c r="H507" s="63" t="str">
        <f t="shared" si="14"/>
        <v>M_LA</v>
      </c>
      <c r="J507" s="90">
        <f t="shared" si="15"/>
        <v>3200</v>
      </c>
      <c r="O507" s="86"/>
      <c r="P507" s="86"/>
      <c r="Q507"/>
    </row>
    <row r="508" spans="1:17" x14ac:dyDescent="0.2">
      <c r="A508">
        <v>35072</v>
      </c>
      <c r="B508" t="s">
        <v>882</v>
      </c>
      <c r="C508" t="s">
        <v>214</v>
      </c>
      <c r="D508" s="85">
        <v>0</v>
      </c>
      <c r="E508" s="165"/>
      <c r="G508" s="63" t="str">
        <f>IFERROR(VLOOKUP($A508,sectionidss,5,FALSE)," ")</f>
        <v>MM8C4</v>
      </c>
      <c r="H508" s="63" t="str">
        <f t="shared" si="14"/>
        <v>M_INT_MATH8</v>
      </c>
      <c r="J508" s="90">
        <f t="shared" si="15"/>
        <v>3200</v>
      </c>
      <c r="O508" s="86"/>
      <c r="P508" s="86"/>
      <c r="Q508"/>
    </row>
    <row r="509" spans="1:17" x14ac:dyDescent="0.2">
      <c r="A509">
        <v>35072</v>
      </c>
      <c r="B509" t="s">
        <v>882</v>
      </c>
      <c r="C509" t="s">
        <v>214</v>
      </c>
      <c r="D509" s="85">
        <v>0</v>
      </c>
      <c r="E509" s="165"/>
      <c r="G509" s="63" t="str">
        <f>IFERROR(VLOOKUP($A509,sectionidss,4,FALSE)," ")</f>
        <v>MSSC3</v>
      </c>
      <c r="H509" s="63" t="str">
        <f t="shared" si="14"/>
        <v>M_SS_7_8</v>
      </c>
      <c r="J509" s="90">
        <f t="shared" si="15"/>
        <v>3200</v>
      </c>
      <c r="O509" s="86"/>
      <c r="P509" s="86"/>
      <c r="Q509"/>
    </row>
    <row r="510" spans="1:17" x14ac:dyDescent="0.2">
      <c r="A510">
        <v>35072</v>
      </c>
      <c r="B510" t="s">
        <v>882</v>
      </c>
      <c r="C510" t="s">
        <v>214</v>
      </c>
      <c r="D510" s="85">
        <v>0</v>
      </c>
      <c r="E510" s="165"/>
      <c r="G510" s="63" t="str">
        <f>IFERROR(VLOOKUP($A510,sectionidss,3,FALSE)," ")</f>
        <v>MSCIC2</v>
      </c>
      <c r="H510" s="63" t="str">
        <f t="shared" si="14"/>
        <v>M_SCI</v>
      </c>
      <c r="J510" s="90">
        <f t="shared" si="15"/>
        <v>3200</v>
      </c>
      <c r="O510" s="86"/>
      <c r="P510" s="86"/>
      <c r="Q510"/>
    </row>
    <row r="511" spans="1:17" x14ac:dyDescent="0.2">
      <c r="A511">
        <v>35072</v>
      </c>
      <c r="B511" t="s">
        <v>882</v>
      </c>
      <c r="C511" t="s">
        <v>214</v>
      </c>
      <c r="D511" s="85">
        <v>0</v>
      </c>
      <c r="E511" s="165"/>
      <c r="G511" s="63" t="b">
        <f>IFERROR(VLOOKUP($A511,sectionidss,2,FALSE)," ")</f>
        <v>0</v>
      </c>
      <c r="H511" s="63" t="str">
        <f t="shared" si="14"/>
        <v xml:space="preserve"> </v>
      </c>
      <c r="J511" s="90" t="str">
        <f t="shared" si="15"/>
        <v xml:space="preserve"> </v>
      </c>
      <c r="O511" s="86"/>
      <c r="P511" s="86"/>
      <c r="Q511"/>
    </row>
    <row r="512" spans="1:17" x14ac:dyDescent="0.2">
      <c r="A512">
        <v>39550</v>
      </c>
      <c r="B512" t="s">
        <v>883</v>
      </c>
      <c r="C512" t="s">
        <v>214</v>
      </c>
      <c r="D512" s="85">
        <v>0</v>
      </c>
      <c r="E512" s="165"/>
      <c r="G512" s="63" t="str">
        <f>IFERROR(VLOOKUP($A512,sectionidss,7,FALSE)," ")</f>
        <v>MHRJG</v>
      </c>
      <c r="H512" s="63" t="str">
        <f t="shared" si="14"/>
        <v>M_HR</v>
      </c>
      <c r="J512" s="90">
        <f t="shared" si="15"/>
        <v>3200</v>
      </c>
      <c r="O512" s="86"/>
      <c r="P512" s="86"/>
      <c r="Q512"/>
    </row>
    <row r="513" spans="1:17" x14ac:dyDescent="0.2">
      <c r="A513">
        <v>39550</v>
      </c>
      <c r="B513" t="s">
        <v>883</v>
      </c>
      <c r="C513" t="s">
        <v>214</v>
      </c>
      <c r="D513" s="85">
        <v>0</v>
      </c>
      <c r="E513" s="165"/>
      <c r="G513" s="63" t="str">
        <f>IFERROR(VLOOKUP($A513,sectionidss,6,FALSE)," ")</f>
        <v>MSSC5</v>
      </c>
      <c r="H513" s="63" t="str">
        <f t="shared" si="14"/>
        <v>M_SS_7_8</v>
      </c>
      <c r="J513" s="90">
        <f t="shared" si="15"/>
        <v>3200</v>
      </c>
      <c r="O513" s="86"/>
      <c r="P513" s="86"/>
      <c r="Q513"/>
    </row>
    <row r="514" spans="1:17" x14ac:dyDescent="0.2">
      <c r="A514">
        <v>39550</v>
      </c>
      <c r="B514" t="s">
        <v>883</v>
      </c>
      <c r="C514" t="s">
        <v>214</v>
      </c>
      <c r="D514" s="85">
        <v>0</v>
      </c>
      <c r="E514" s="165"/>
      <c r="G514" s="63" t="str">
        <f>IFERROR(VLOOKUP($A514,sectionidss,5,FALSE)," ")</f>
        <v>MM8C4</v>
      </c>
      <c r="H514" s="63" t="str">
        <f t="shared" ref="H514:H577" si="16">IFERROR(VLOOKUP($G514,otherinfo,2,FALSE)," ")</f>
        <v>M_INT_MATH8</v>
      </c>
      <c r="J514" s="90">
        <f t="shared" ref="J514:J577" si="17">IFERROR(VLOOKUP($G514,otherinfo,3,FALSE)," ")</f>
        <v>3200</v>
      </c>
      <c r="O514" s="86"/>
      <c r="P514" s="86"/>
      <c r="Q514"/>
    </row>
    <row r="515" spans="1:17" x14ac:dyDescent="0.2">
      <c r="A515">
        <v>39550</v>
      </c>
      <c r="B515" t="s">
        <v>883</v>
      </c>
      <c r="C515" t="s">
        <v>214</v>
      </c>
      <c r="D515" s="85">
        <v>0</v>
      </c>
      <c r="E515" s="165"/>
      <c r="G515" s="63" t="str">
        <f>IFERROR(VLOOKUP($A515,sectionidss,4,FALSE)," ")</f>
        <v>MSCIC3</v>
      </c>
      <c r="H515" s="63" t="str">
        <f t="shared" si="16"/>
        <v>M_SCI</v>
      </c>
      <c r="J515" s="90">
        <f t="shared" si="17"/>
        <v>3200</v>
      </c>
      <c r="O515" s="86"/>
      <c r="P515" s="86"/>
      <c r="Q515"/>
    </row>
    <row r="516" spans="1:17" x14ac:dyDescent="0.2">
      <c r="A516">
        <v>39550</v>
      </c>
      <c r="B516" t="s">
        <v>883</v>
      </c>
      <c r="C516" t="s">
        <v>214</v>
      </c>
      <c r="D516" s="85">
        <v>0</v>
      </c>
      <c r="E516" s="165"/>
      <c r="G516" s="63" t="b">
        <f>IFERROR(VLOOKUP($A516,sectionidss,3,FALSE)," ")</f>
        <v>0</v>
      </c>
      <c r="H516" s="63" t="str">
        <f t="shared" si="16"/>
        <v xml:space="preserve"> </v>
      </c>
      <c r="J516" s="90" t="str">
        <f t="shared" si="17"/>
        <v xml:space="preserve"> </v>
      </c>
      <c r="O516" s="86"/>
      <c r="P516" s="86"/>
      <c r="Q516"/>
    </row>
    <row r="517" spans="1:17" x14ac:dyDescent="0.2">
      <c r="A517">
        <v>39550</v>
      </c>
      <c r="B517" t="s">
        <v>883</v>
      </c>
      <c r="C517" t="s">
        <v>214</v>
      </c>
      <c r="D517" s="85">
        <v>0</v>
      </c>
      <c r="E517" s="165"/>
      <c r="G517" s="63" t="str">
        <f>IFERROR(VLOOKUP($A517,sectionidss,2,FALSE)," ")</f>
        <v>MLAC1</v>
      </c>
      <c r="H517" s="63" t="str">
        <f t="shared" si="16"/>
        <v>M_LA</v>
      </c>
      <c r="J517" s="90">
        <f t="shared" si="17"/>
        <v>3200</v>
      </c>
      <c r="O517" s="86"/>
      <c r="P517" s="86"/>
      <c r="Q517"/>
    </row>
    <row r="518" spans="1:17" x14ac:dyDescent="0.2">
      <c r="A518">
        <v>35263</v>
      </c>
      <c r="B518" t="s">
        <v>884</v>
      </c>
      <c r="C518" t="s">
        <v>214</v>
      </c>
      <c r="D518" s="85">
        <v>0</v>
      </c>
      <c r="E518" s="165"/>
      <c r="G518" s="63" t="str">
        <f>IFERROR(VLOOKUP($A518,sectionidss,7,FALSE)," ")</f>
        <v>MHRAV</v>
      </c>
      <c r="H518" s="63" t="str">
        <f t="shared" si="16"/>
        <v>M_HR</v>
      </c>
      <c r="J518" s="90">
        <f t="shared" si="17"/>
        <v>3200</v>
      </c>
      <c r="O518" s="86"/>
      <c r="P518" s="86"/>
      <c r="Q518"/>
    </row>
    <row r="519" spans="1:17" x14ac:dyDescent="0.2">
      <c r="A519">
        <v>35263</v>
      </c>
      <c r="B519" t="s">
        <v>884</v>
      </c>
      <c r="C519" t="s">
        <v>214</v>
      </c>
      <c r="D519" s="85">
        <v>0</v>
      </c>
      <c r="E519" s="165"/>
      <c r="G519" s="63" t="str">
        <f>IFERROR(VLOOKUP($A519,sectionidss,6,FALSE)," ")</f>
        <v>MSPC5</v>
      </c>
      <c r="H519" s="63" t="str">
        <f t="shared" si="16"/>
        <v>M_SPN</v>
      </c>
      <c r="J519" s="90">
        <f t="shared" si="17"/>
        <v>3200</v>
      </c>
      <c r="O519" s="86"/>
      <c r="P519" s="86"/>
      <c r="Q519"/>
    </row>
    <row r="520" spans="1:17" x14ac:dyDescent="0.2">
      <c r="A520">
        <v>35263</v>
      </c>
      <c r="B520" t="s">
        <v>884</v>
      </c>
      <c r="C520" t="s">
        <v>214</v>
      </c>
      <c r="D520" s="85">
        <v>0</v>
      </c>
      <c r="E520" s="165"/>
      <c r="G520" s="63" t="str">
        <f>IFERROR(VLOOKUP($A520,sectionidss,5,FALSE)," ")</f>
        <v>MSCIC4</v>
      </c>
      <c r="H520" s="63" t="str">
        <f t="shared" si="16"/>
        <v>M_SCI</v>
      </c>
      <c r="J520" s="90">
        <f t="shared" si="17"/>
        <v>3200</v>
      </c>
      <c r="O520" s="86"/>
      <c r="P520" s="86"/>
      <c r="Q520"/>
    </row>
    <row r="521" spans="1:17" x14ac:dyDescent="0.2">
      <c r="A521">
        <v>35263</v>
      </c>
      <c r="B521" t="s">
        <v>884</v>
      </c>
      <c r="C521" t="s">
        <v>214</v>
      </c>
      <c r="D521" s="85">
        <v>0</v>
      </c>
      <c r="E521" s="165"/>
      <c r="G521" s="63" t="str">
        <f>IFERROR(VLOOKUP($A521,sectionidss,4,FALSE)," ")</f>
        <v>MLAC3</v>
      </c>
      <c r="H521" s="63" t="str">
        <f t="shared" si="16"/>
        <v>M_LA</v>
      </c>
      <c r="J521" s="90">
        <f t="shared" si="17"/>
        <v>3200</v>
      </c>
      <c r="O521" s="86"/>
      <c r="P521" s="86"/>
      <c r="Q521"/>
    </row>
    <row r="522" spans="1:17" x14ac:dyDescent="0.2">
      <c r="A522">
        <v>35263</v>
      </c>
      <c r="B522" t="s">
        <v>884</v>
      </c>
      <c r="C522" t="s">
        <v>214</v>
      </c>
      <c r="D522" s="85">
        <v>0</v>
      </c>
      <c r="E522" s="165"/>
      <c r="G522" s="63" t="str">
        <f>IFERROR(VLOOKUP($A522,sectionidss,3,FALSE)," ")</f>
        <v>MM7C2</v>
      </c>
      <c r="H522" s="63" t="str">
        <f t="shared" si="16"/>
        <v>M_INT_MATH7</v>
      </c>
      <c r="J522" s="90">
        <f t="shared" si="17"/>
        <v>3200</v>
      </c>
      <c r="O522" s="86"/>
      <c r="P522" s="86"/>
      <c r="Q522"/>
    </row>
    <row r="523" spans="1:17" x14ac:dyDescent="0.2">
      <c r="A523">
        <v>35263</v>
      </c>
      <c r="B523" t="s">
        <v>884</v>
      </c>
      <c r="C523" t="s">
        <v>214</v>
      </c>
      <c r="D523" s="85">
        <v>0</v>
      </c>
      <c r="E523" s="165"/>
      <c r="G523" s="63" t="str">
        <f>IFERROR(VLOOKUP($A523,sectionidss,2,FALSE)," ")</f>
        <v>ASC1BT1</v>
      </c>
      <c r="H523" s="63" t="str">
        <f t="shared" si="16"/>
        <v>M_ASC</v>
      </c>
      <c r="J523" s="90">
        <f t="shared" si="17"/>
        <v>3203</v>
      </c>
      <c r="O523" s="86"/>
      <c r="P523" s="86"/>
      <c r="Q523"/>
    </row>
    <row r="524" spans="1:17" x14ac:dyDescent="0.2">
      <c r="A524">
        <v>35710</v>
      </c>
      <c r="B524" t="s">
        <v>885</v>
      </c>
      <c r="C524" t="s">
        <v>214</v>
      </c>
      <c r="D524" s="85">
        <v>0</v>
      </c>
      <c r="E524" s="165"/>
      <c r="G524" s="63" t="str">
        <f>IFERROR(VLOOKUP($A524,sectionidss,7,FALSE)," ")</f>
        <v>MHRJG</v>
      </c>
      <c r="H524" s="63" t="str">
        <f t="shared" si="16"/>
        <v>M_HR</v>
      </c>
      <c r="J524" s="90">
        <f t="shared" si="17"/>
        <v>3200</v>
      </c>
      <c r="O524" s="86"/>
      <c r="P524" s="86"/>
      <c r="Q524"/>
    </row>
    <row r="525" spans="1:17" x14ac:dyDescent="0.2">
      <c r="A525">
        <v>35710</v>
      </c>
      <c r="B525" t="s">
        <v>885</v>
      </c>
      <c r="C525" t="s">
        <v>214</v>
      </c>
      <c r="D525" s="85">
        <v>0</v>
      </c>
      <c r="E525" s="165"/>
      <c r="G525" s="63" t="str">
        <f>IFERROR(VLOOKUP($A525,sectionidss,6,FALSE)," ")</f>
        <v>MSSC5</v>
      </c>
      <c r="H525" s="63" t="str">
        <f t="shared" si="16"/>
        <v>M_SS_7_8</v>
      </c>
      <c r="J525" s="90">
        <f t="shared" si="17"/>
        <v>3200</v>
      </c>
      <c r="O525" s="86"/>
      <c r="P525" s="86"/>
      <c r="Q525"/>
    </row>
    <row r="526" spans="1:17" x14ac:dyDescent="0.2">
      <c r="A526">
        <v>35710</v>
      </c>
      <c r="B526" t="s">
        <v>885</v>
      </c>
      <c r="C526" t="s">
        <v>214</v>
      </c>
      <c r="D526" s="85">
        <v>0</v>
      </c>
      <c r="E526" s="165"/>
      <c r="G526" s="63" t="str">
        <f>IFERROR(VLOOKUP($A526,sectionidss,5,FALSE)," ")</f>
        <v>MSCIC4</v>
      </c>
      <c r="H526" s="63" t="str">
        <f t="shared" si="16"/>
        <v>M_SCI</v>
      </c>
      <c r="J526" s="90">
        <f t="shared" si="17"/>
        <v>3200</v>
      </c>
      <c r="O526" s="86"/>
      <c r="P526" s="86"/>
      <c r="Q526"/>
    </row>
    <row r="527" spans="1:17" x14ac:dyDescent="0.2">
      <c r="A527">
        <v>35710</v>
      </c>
      <c r="B527" t="s">
        <v>885</v>
      </c>
      <c r="C527" t="s">
        <v>214</v>
      </c>
      <c r="D527" s="85">
        <v>0</v>
      </c>
      <c r="E527" s="165"/>
      <c r="G527" s="63" t="str">
        <f>IFERROR(VLOOKUP($A527,sectionidss,4,FALSE)," ")</f>
        <v>MSPC3</v>
      </c>
      <c r="H527" s="63" t="str">
        <f t="shared" si="16"/>
        <v>M_SPN</v>
      </c>
      <c r="J527" s="90">
        <f t="shared" si="17"/>
        <v>3200</v>
      </c>
      <c r="O527" s="86"/>
      <c r="P527" s="86"/>
      <c r="Q527"/>
    </row>
    <row r="528" spans="1:17" x14ac:dyDescent="0.2">
      <c r="A528">
        <v>35710</v>
      </c>
      <c r="B528" t="s">
        <v>885</v>
      </c>
      <c r="C528" t="s">
        <v>214</v>
      </c>
      <c r="D528" s="85">
        <v>0</v>
      </c>
      <c r="E528" s="165"/>
      <c r="G528" s="63" t="str">
        <f>IFERROR(VLOOKUP($A528,sectionidss,3,FALSE)," ")</f>
        <v>MLAC2</v>
      </c>
      <c r="H528" s="63" t="str">
        <f t="shared" si="16"/>
        <v>M_LA</v>
      </c>
      <c r="J528" s="90">
        <f t="shared" si="17"/>
        <v>3200</v>
      </c>
      <c r="O528" s="86"/>
      <c r="P528" s="86"/>
      <c r="Q528"/>
    </row>
    <row r="529" spans="1:17" x14ac:dyDescent="0.2">
      <c r="A529">
        <v>35710</v>
      </c>
      <c r="B529" t="s">
        <v>885</v>
      </c>
      <c r="C529" t="s">
        <v>214</v>
      </c>
      <c r="D529" s="85">
        <v>0</v>
      </c>
      <c r="E529" s="165"/>
      <c r="G529" s="63" t="str">
        <f>IFERROR(VLOOKUP($A529,sectionidss,2,FALSE)," ")</f>
        <v>MM7C1</v>
      </c>
      <c r="H529" s="63" t="str">
        <f t="shared" si="16"/>
        <v>M_INT_MATH7</v>
      </c>
      <c r="J529" s="90">
        <f t="shared" si="17"/>
        <v>3200</v>
      </c>
      <c r="O529" s="86"/>
      <c r="P529" s="86"/>
      <c r="Q529"/>
    </row>
    <row r="530" spans="1:17" x14ac:dyDescent="0.2">
      <c r="A530">
        <v>39218</v>
      </c>
      <c r="B530" t="s">
        <v>886</v>
      </c>
      <c r="C530" t="s">
        <v>214</v>
      </c>
      <c r="D530" s="85">
        <v>0</v>
      </c>
      <c r="E530" s="165"/>
      <c r="G530" s="63" t="str">
        <f>IFERROR(VLOOKUP($A530,sectionidss,7,FALSE)," ")</f>
        <v>MHRAV</v>
      </c>
      <c r="H530" s="63" t="str">
        <f t="shared" si="16"/>
        <v>M_HR</v>
      </c>
      <c r="J530" s="90">
        <f t="shared" si="17"/>
        <v>3200</v>
      </c>
      <c r="O530" s="86"/>
      <c r="P530" s="86"/>
      <c r="Q530"/>
    </row>
    <row r="531" spans="1:17" x14ac:dyDescent="0.2">
      <c r="A531">
        <v>39218</v>
      </c>
      <c r="B531" t="s">
        <v>886</v>
      </c>
      <c r="C531" t="s">
        <v>214</v>
      </c>
      <c r="D531" s="85">
        <v>0</v>
      </c>
      <c r="E531" s="165"/>
      <c r="G531" s="63" t="str">
        <f>IFERROR(VLOOKUP($A531,sectionidss,6,FALSE)," ")</f>
        <v>MLAC5</v>
      </c>
      <c r="H531" s="63" t="str">
        <f t="shared" si="16"/>
        <v>M_LA</v>
      </c>
      <c r="J531" s="90">
        <f t="shared" si="17"/>
        <v>3200</v>
      </c>
      <c r="O531" s="86"/>
      <c r="P531" s="86"/>
      <c r="Q531"/>
    </row>
    <row r="532" spans="1:17" x14ac:dyDescent="0.2">
      <c r="A532">
        <v>39218</v>
      </c>
      <c r="B532" t="s">
        <v>886</v>
      </c>
      <c r="C532" t="s">
        <v>214</v>
      </c>
      <c r="D532" s="85">
        <v>0</v>
      </c>
      <c r="E532" s="165"/>
      <c r="G532" s="63" t="str">
        <f>IFERROR(VLOOKUP($A532,sectionidss,5,FALSE)," ")</f>
        <v>MSSC4</v>
      </c>
      <c r="H532" s="63" t="str">
        <f t="shared" si="16"/>
        <v>M_SS_7_8</v>
      </c>
      <c r="J532" s="90">
        <f t="shared" si="17"/>
        <v>3200</v>
      </c>
      <c r="O532" s="86"/>
      <c r="P532" s="86"/>
      <c r="Q532"/>
    </row>
    <row r="533" spans="1:17" x14ac:dyDescent="0.2">
      <c r="A533">
        <v>39218</v>
      </c>
      <c r="B533" t="s">
        <v>886</v>
      </c>
      <c r="C533" t="s">
        <v>214</v>
      </c>
      <c r="D533" s="85">
        <v>0</v>
      </c>
      <c r="E533" s="165"/>
      <c r="G533" s="63" t="str">
        <f>IFERROR(VLOOKUP($A533,sectionidss,4,FALSE)," ")</f>
        <v>MSPC3</v>
      </c>
      <c r="H533" s="63" t="str">
        <f t="shared" si="16"/>
        <v>M_SPN</v>
      </c>
      <c r="J533" s="90">
        <f t="shared" si="17"/>
        <v>3200</v>
      </c>
      <c r="O533" s="86"/>
      <c r="P533" s="86"/>
      <c r="Q533"/>
    </row>
    <row r="534" spans="1:17" x14ac:dyDescent="0.2">
      <c r="A534">
        <v>39218</v>
      </c>
      <c r="B534" t="s">
        <v>886</v>
      </c>
      <c r="C534" t="s">
        <v>214</v>
      </c>
      <c r="D534" s="85">
        <v>0</v>
      </c>
      <c r="E534" s="165"/>
      <c r="G534" s="63" t="str">
        <f>IFERROR(VLOOKUP($A534,sectionidss,3,FALSE)," ")</f>
        <v>MSCIC2</v>
      </c>
      <c r="H534" s="63" t="str">
        <f t="shared" si="16"/>
        <v>M_SCI</v>
      </c>
      <c r="J534" s="90">
        <f t="shared" si="17"/>
        <v>3200</v>
      </c>
      <c r="O534" s="86"/>
      <c r="P534" s="86"/>
      <c r="Q534"/>
    </row>
    <row r="535" spans="1:17" x14ac:dyDescent="0.2">
      <c r="A535">
        <v>39218</v>
      </c>
      <c r="B535" t="s">
        <v>886</v>
      </c>
      <c r="C535" t="s">
        <v>214</v>
      </c>
      <c r="D535" s="85">
        <v>0</v>
      </c>
      <c r="E535" s="165"/>
      <c r="G535" s="63" t="str">
        <f>IFERROR(VLOOKUP($A535,sectionidss,2,FALSE)," ")</f>
        <v>MM7C1</v>
      </c>
      <c r="H535" s="63" t="str">
        <f t="shared" si="16"/>
        <v>M_INT_MATH7</v>
      </c>
      <c r="J535" s="90">
        <f t="shared" si="17"/>
        <v>3200</v>
      </c>
      <c r="O535" s="86"/>
      <c r="P535" s="86"/>
      <c r="Q535"/>
    </row>
    <row r="536" spans="1:17" x14ac:dyDescent="0.2">
      <c r="A536">
        <v>35549</v>
      </c>
      <c r="B536" t="s">
        <v>887</v>
      </c>
      <c r="C536" t="s">
        <v>214</v>
      </c>
      <c r="D536" s="85">
        <v>0</v>
      </c>
      <c r="E536" s="165"/>
      <c r="G536" s="63" t="str">
        <f>IFERROR(VLOOKUP($A536,sectionidss,7,FALSE)," ")</f>
        <v>MHRKP</v>
      </c>
      <c r="H536" s="63" t="str">
        <f t="shared" si="16"/>
        <v>M_HR</v>
      </c>
      <c r="J536" s="90">
        <f t="shared" si="17"/>
        <v>3200</v>
      </c>
      <c r="O536" s="86"/>
      <c r="P536" s="86"/>
      <c r="Q536"/>
    </row>
    <row r="537" spans="1:17" x14ac:dyDescent="0.2">
      <c r="A537">
        <v>35549</v>
      </c>
      <c r="B537" t="s">
        <v>887</v>
      </c>
      <c r="C537" t="s">
        <v>214</v>
      </c>
      <c r="D537" s="85">
        <v>0</v>
      </c>
      <c r="E537" s="165"/>
      <c r="G537" s="63" t="str">
        <f>IFERROR(VLOOKUP($A537,sectionidss,6,FALSE)," ")</f>
        <v>MM7C5</v>
      </c>
      <c r="H537" s="63" t="str">
        <f t="shared" si="16"/>
        <v>M_INT_MATH7</v>
      </c>
      <c r="J537" s="90">
        <f t="shared" si="17"/>
        <v>3200</v>
      </c>
    </row>
    <row r="538" spans="1:17" x14ac:dyDescent="0.2">
      <c r="A538">
        <v>35549</v>
      </c>
      <c r="B538" t="s">
        <v>887</v>
      </c>
      <c r="C538" t="s">
        <v>214</v>
      </c>
      <c r="D538" s="85">
        <v>0</v>
      </c>
      <c r="E538" s="165"/>
      <c r="G538" s="63" t="str">
        <f>IFERROR(VLOOKUP($A538,sectionidss,5,FALSE)," ")</f>
        <v>MSPC4</v>
      </c>
      <c r="H538" s="63" t="str">
        <f t="shared" si="16"/>
        <v>M_SPN</v>
      </c>
      <c r="J538" s="90">
        <f t="shared" si="17"/>
        <v>3200</v>
      </c>
    </row>
    <row r="539" spans="1:17" x14ac:dyDescent="0.2">
      <c r="A539">
        <v>35549</v>
      </c>
      <c r="B539" t="s">
        <v>887</v>
      </c>
      <c r="C539" t="s">
        <v>214</v>
      </c>
      <c r="D539" s="85">
        <v>0</v>
      </c>
      <c r="E539" s="165"/>
      <c r="G539" s="63" t="str">
        <f>IFERROR(VLOOKUP($A539,sectionidss,4,FALSE)," ")</f>
        <v>MLAC3</v>
      </c>
      <c r="H539" s="63" t="str">
        <f t="shared" si="16"/>
        <v>M_LA</v>
      </c>
      <c r="J539" s="90">
        <f t="shared" si="17"/>
        <v>3200</v>
      </c>
    </row>
    <row r="540" spans="1:17" x14ac:dyDescent="0.2">
      <c r="A540">
        <v>35549</v>
      </c>
      <c r="B540" t="s">
        <v>887</v>
      </c>
      <c r="C540" t="s">
        <v>214</v>
      </c>
      <c r="D540" s="85">
        <v>0</v>
      </c>
      <c r="E540" s="165"/>
      <c r="G540" s="63" t="str">
        <f>IFERROR(VLOOKUP($A540,sectionidss,3,FALSE)," ")</f>
        <v>MSSC2</v>
      </c>
      <c r="H540" s="63" t="str">
        <f t="shared" si="16"/>
        <v>M_SS_7_8</v>
      </c>
      <c r="J540" s="90">
        <f t="shared" si="17"/>
        <v>3200</v>
      </c>
    </row>
    <row r="541" spans="1:17" x14ac:dyDescent="0.2">
      <c r="A541">
        <v>35549</v>
      </c>
      <c r="B541" t="s">
        <v>887</v>
      </c>
      <c r="C541" t="s">
        <v>214</v>
      </c>
      <c r="D541" s="85">
        <v>0</v>
      </c>
      <c r="E541" s="165"/>
      <c r="G541" s="63" t="str">
        <f>IFERROR(VLOOKUP($A541,sectionidss,2,FALSE)," ")</f>
        <v>MSCIC1</v>
      </c>
      <c r="H541" s="63" t="str">
        <f t="shared" si="16"/>
        <v>M_SCI</v>
      </c>
      <c r="J541" s="90">
        <f t="shared" si="17"/>
        <v>3200</v>
      </c>
    </row>
    <row r="542" spans="1:17" x14ac:dyDescent="0.2">
      <c r="A542">
        <v>35711</v>
      </c>
      <c r="B542" t="s">
        <v>888</v>
      </c>
      <c r="C542" t="s">
        <v>214</v>
      </c>
      <c r="D542" s="85">
        <v>0</v>
      </c>
      <c r="E542" s="165"/>
      <c r="G542" s="63" t="str">
        <f>IFERROR(VLOOKUP($A542,sectionidss,7,FALSE)," ")</f>
        <v>MHRTH</v>
      </c>
      <c r="H542" s="63" t="str">
        <f t="shared" si="16"/>
        <v>M_HR</v>
      </c>
      <c r="J542" s="90">
        <f t="shared" si="17"/>
        <v>3200</v>
      </c>
    </row>
    <row r="543" spans="1:17" x14ac:dyDescent="0.2">
      <c r="A543">
        <v>35711</v>
      </c>
      <c r="B543" t="s">
        <v>888</v>
      </c>
      <c r="C543" t="s">
        <v>214</v>
      </c>
      <c r="D543" s="85">
        <v>0</v>
      </c>
      <c r="E543" s="165"/>
      <c r="G543" s="63" t="str">
        <f>IFERROR(VLOOKUP($A543,sectionidss,6,FALSE)," ")</f>
        <v>MSPC5</v>
      </c>
      <c r="H543" s="63" t="str">
        <f t="shared" si="16"/>
        <v>M_SPN</v>
      </c>
      <c r="J543" s="90">
        <f t="shared" si="17"/>
        <v>3200</v>
      </c>
      <c r="O543" s="86"/>
      <c r="P543" s="86"/>
      <c r="Q543"/>
    </row>
    <row r="544" spans="1:17" x14ac:dyDescent="0.2">
      <c r="A544">
        <v>35711</v>
      </c>
      <c r="B544" t="s">
        <v>888</v>
      </c>
      <c r="C544" t="s">
        <v>214</v>
      </c>
      <c r="D544" s="85">
        <v>0</v>
      </c>
      <c r="E544" s="165"/>
      <c r="G544" s="63" t="str">
        <f>IFERROR(VLOOKUP($A544,sectionidss,5,FALSE)," ")</f>
        <v>MSSC4</v>
      </c>
      <c r="H544" s="63" t="str">
        <f t="shared" si="16"/>
        <v>M_SS_7_8</v>
      </c>
      <c r="J544" s="90">
        <f t="shared" si="17"/>
        <v>3200</v>
      </c>
      <c r="O544" s="86"/>
      <c r="P544" s="86"/>
      <c r="Q544"/>
    </row>
    <row r="545" spans="1:17" x14ac:dyDescent="0.2">
      <c r="A545">
        <v>35711</v>
      </c>
      <c r="B545" t="s">
        <v>888</v>
      </c>
      <c r="C545" t="s">
        <v>214</v>
      </c>
      <c r="D545" s="85">
        <v>0</v>
      </c>
      <c r="E545" s="165"/>
      <c r="G545" s="63" t="str">
        <f>IFERROR(VLOOKUP($A545,sectionidss,4,FALSE)," ")</f>
        <v>MLAC3</v>
      </c>
      <c r="H545" s="63" t="str">
        <f t="shared" si="16"/>
        <v>M_LA</v>
      </c>
      <c r="J545" s="90">
        <f t="shared" si="17"/>
        <v>3200</v>
      </c>
      <c r="O545" s="86"/>
      <c r="P545" s="86"/>
      <c r="Q545"/>
    </row>
    <row r="546" spans="1:17" x14ac:dyDescent="0.2">
      <c r="A546">
        <v>35711</v>
      </c>
      <c r="B546" t="s">
        <v>888</v>
      </c>
      <c r="C546" t="s">
        <v>214</v>
      </c>
      <c r="D546" s="85">
        <v>0</v>
      </c>
      <c r="E546" s="165"/>
      <c r="G546" s="63" t="str">
        <f>IFERROR(VLOOKUP($A546,sectionidss,3,FALSE)," ")</f>
        <v>MSCIC2</v>
      </c>
      <c r="H546" s="63" t="str">
        <f t="shared" si="16"/>
        <v>M_SCI</v>
      </c>
      <c r="J546" s="90">
        <f t="shared" si="17"/>
        <v>3200</v>
      </c>
      <c r="O546" s="86"/>
      <c r="P546" s="86"/>
      <c r="Q546"/>
    </row>
    <row r="547" spans="1:17" x14ac:dyDescent="0.2">
      <c r="A547">
        <v>35711</v>
      </c>
      <c r="B547" t="s">
        <v>888</v>
      </c>
      <c r="C547" t="s">
        <v>214</v>
      </c>
      <c r="D547" s="85">
        <v>0</v>
      </c>
      <c r="E547" s="165"/>
      <c r="G547" s="63" t="str">
        <f>IFERROR(VLOOKUP($A547,sectionidss,2,FALSE)," ")</f>
        <v>MM7C1</v>
      </c>
      <c r="H547" s="63" t="str">
        <f t="shared" si="16"/>
        <v>M_INT_MATH7</v>
      </c>
      <c r="J547" s="90">
        <f t="shared" si="17"/>
        <v>3200</v>
      </c>
      <c r="O547" s="86"/>
      <c r="P547" s="86"/>
      <c r="Q547"/>
    </row>
    <row r="548" spans="1:17" x14ac:dyDescent="0.2">
      <c r="A548">
        <v>35411</v>
      </c>
      <c r="B548" t="s">
        <v>889</v>
      </c>
      <c r="C548" t="s">
        <v>214</v>
      </c>
      <c r="D548" s="85">
        <v>0</v>
      </c>
      <c r="E548" s="165"/>
      <c r="G548" s="63" t="str">
        <f>IFERROR(VLOOKUP($A548,sectionidss,7,FALSE)," ")</f>
        <v>MHRKP</v>
      </c>
      <c r="H548" s="63" t="str">
        <f t="shared" si="16"/>
        <v>M_HR</v>
      </c>
      <c r="J548" s="90">
        <f t="shared" si="17"/>
        <v>3200</v>
      </c>
      <c r="O548" s="86"/>
      <c r="P548" s="86"/>
      <c r="Q548"/>
    </row>
    <row r="549" spans="1:17" x14ac:dyDescent="0.2">
      <c r="A549">
        <v>35411</v>
      </c>
      <c r="B549" t="s">
        <v>889</v>
      </c>
      <c r="C549" t="s">
        <v>214</v>
      </c>
      <c r="D549" s="85">
        <v>0</v>
      </c>
      <c r="E549" s="165"/>
      <c r="G549" s="63" t="str">
        <f>IFERROR(VLOOKUP($A549,sectionidss,6,FALSE)," ")</f>
        <v>MSSC5</v>
      </c>
      <c r="H549" s="63" t="str">
        <f t="shared" si="16"/>
        <v>M_SS_7_8</v>
      </c>
      <c r="J549" s="90">
        <f t="shared" si="17"/>
        <v>3200</v>
      </c>
      <c r="O549" s="86"/>
      <c r="P549" s="86"/>
      <c r="Q549"/>
    </row>
    <row r="550" spans="1:17" x14ac:dyDescent="0.2">
      <c r="A550">
        <v>35411</v>
      </c>
      <c r="B550" t="s">
        <v>889</v>
      </c>
      <c r="C550" t="s">
        <v>214</v>
      </c>
      <c r="D550" s="85">
        <v>0</v>
      </c>
      <c r="E550" s="165"/>
      <c r="G550" s="63" t="str">
        <f>IFERROR(VLOOKUP($A550,sectionidss,5,FALSE)," ")</f>
        <v>MLAC4</v>
      </c>
      <c r="H550" s="63" t="str">
        <f t="shared" si="16"/>
        <v>M_LA</v>
      </c>
      <c r="J550" s="90">
        <f t="shared" si="17"/>
        <v>3200</v>
      </c>
      <c r="O550" s="86"/>
      <c r="P550" s="86"/>
      <c r="Q550"/>
    </row>
    <row r="551" spans="1:17" x14ac:dyDescent="0.2">
      <c r="A551">
        <v>35411</v>
      </c>
      <c r="B551" t="s">
        <v>889</v>
      </c>
      <c r="C551" t="s">
        <v>214</v>
      </c>
      <c r="D551" s="85">
        <v>0</v>
      </c>
      <c r="E551" s="165"/>
      <c r="G551" s="63" t="str">
        <f>IFERROR(VLOOKUP($A551,sectionidss,4,FALSE)," ")</f>
        <v>MSPC3</v>
      </c>
      <c r="H551" s="63" t="str">
        <f t="shared" si="16"/>
        <v>M_SPN</v>
      </c>
      <c r="J551" s="90">
        <f t="shared" si="17"/>
        <v>3200</v>
      </c>
      <c r="O551" s="86"/>
      <c r="P551" s="86"/>
      <c r="Q551"/>
    </row>
    <row r="552" spans="1:17" x14ac:dyDescent="0.2">
      <c r="A552">
        <v>35411</v>
      </c>
      <c r="B552" t="s">
        <v>889</v>
      </c>
      <c r="C552" t="s">
        <v>214</v>
      </c>
      <c r="D552" s="85">
        <v>0</v>
      </c>
      <c r="E552" s="165"/>
      <c r="G552" s="63" t="str">
        <f>IFERROR(VLOOKUP($A552,sectionidss,3,FALSE)," ")</f>
        <v>MM7C2</v>
      </c>
      <c r="H552" s="63" t="str">
        <f t="shared" si="16"/>
        <v>M_INT_MATH7</v>
      </c>
      <c r="J552" s="90">
        <f t="shared" si="17"/>
        <v>3200</v>
      </c>
      <c r="O552" s="86"/>
      <c r="P552" s="86"/>
      <c r="Q552"/>
    </row>
    <row r="553" spans="1:17" x14ac:dyDescent="0.2">
      <c r="A553">
        <v>35411</v>
      </c>
      <c r="B553" t="s">
        <v>889</v>
      </c>
      <c r="C553" t="s">
        <v>214</v>
      </c>
      <c r="D553" s="85">
        <v>0</v>
      </c>
      <c r="E553" s="165"/>
      <c r="G553" s="63" t="str">
        <f>IFERROR(VLOOKUP($A553,sectionidss,2,FALSE)," ")</f>
        <v>MSCIC1</v>
      </c>
      <c r="H553" s="63" t="str">
        <f t="shared" si="16"/>
        <v>M_SCI</v>
      </c>
      <c r="J553" s="90">
        <f t="shared" si="17"/>
        <v>3200</v>
      </c>
      <c r="O553" s="86"/>
      <c r="P553" s="86"/>
      <c r="Q553"/>
    </row>
    <row r="554" spans="1:17" x14ac:dyDescent="0.2">
      <c r="A554">
        <v>35412</v>
      </c>
      <c r="B554" t="s">
        <v>890</v>
      </c>
      <c r="C554" t="s">
        <v>214</v>
      </c>
      <c r="D554" s="85">
        <v>0</v>
      </c>
      <c r="E554" s="165"/>
      <c r="G554" s="63" t="str">
        <f>IFERROR(VLOOKUP($A554,sectionidss,7,FALSE)," ")</f>
        <v>MHRAV</v>
      </c>
      <c r="H554" s="63" t="str">
        <f t="shared" si="16"/>
        <v>M_HR</v>
      </c>
      <c r="J554" s="90">
        <f t="shared" si="17"/>
        <v>3200</v>
      </c>
      <c r="O554" s="86"/>
      <c r="P554" s="86"/>
      <c r="Q554"/>
    </row>
    <row r="555" spans="1:17" x14ac:dyDescent="0.2">
      <c r="A555">
        <v>35412</v>
      </c>
      <c r="B555" t="s">
        <v>890</v>
      </c>
      <c r="C555" t="s">
        <v>214</v>
      </c>
      <c r="D555" s="85">
        <v>0</v>
      </c>
      <c r="E555" s="165"/>
      <c r="G555" s="63" t="str">
        <f>IFERROR(VLOOKUP($A555,sectionidss,6,FALSE)," ")</f>
        <v>MSPC5</v>
      </c>
      <c r="H555" s="63" t="str">
        <f t="shared" si="16"/>
        <v>M_SPN</v>
      </c>
      <c r="J555" s="90">
        <f t="shared" si="17"/>
        <v>3200</v>
      </c>
      <c r="O555" s="86"/>
      <c r="P555" s="86"/>
      <c r="Q555"/>
    </row>
    <row r="556" spans="1:17" x14ac:dyDescent="0.2">
      <c r="A556">
        <v>35412</v>
      </c>
      <c r="B556" t="s">
        <v>890</v>
      </c>
      <c r="C556" t="s">
        <v>214</v>
      </c>
      <c r="D556" s="85">
        <v>0</v>
      </c>
      <c r="E556" s="165"/>
      <c r="G556" s="63" t="str">
        <f>IFERROR(VLOOKUP($A556,sectionidss,5,FALSE)," ")</f>
        <v>MLAC4</v>
      </c>
      <c r="H556" s="63" t="str">
        <f t="shared" si="16"/>
        <v>M_LA</v>
      </c>
      <c r="J556" s="90">
        <f t="shared" si="17"/>
        <v>3200</v>
      </c>
      <c r="O556" s="86"/>
      <c r="P556" s="86"/>
      <c r="Q556"/>
    </row>
    <row r="557" spans="1:17" x14ac:dyDescent="0.2">
      <c r="A557">
        <v>35412</v>
      </c>
      <c r="B557" t="s">
        <v>890</v>
      </c>
      <c r="C557" t="s">
        <v>214</v>
      </c>
      <c r="D557" s="85">
        <v>0</v>
      </c>
      <c r="E557" s="165"/>
      <c r="G557" s="63" t="str">
        <f>IFERROR(VLOOKUP($A557,sectionidss,4,FALSE)," ")</f>
        <v>MSCIC3</v>
      </c>
      <c r="H557" s="63" t="str">
        <f t="shared" si="16"/>
        <v>M_SCI</v>
      </c>
      <c r="J557" s="90">
        <f t="shared" si="17"/>
        <v>3200</v>
      </c>
      <c r="O557" s="86"/>
      <c r="P557" s="86"/>
      <c r="Q557"/>
    </row>
    <row r="558" spans="1:17" x14ac:dyDescent="0.2">
      <c r="A558">
        <v>35412</v>
      </c>
      <c r="B558" t="s">
        <v>890</v>
      </c>
      <c r="C558" t="s">
        <v>214</v>
      </c>
      <c r="D558" s="85">
        <v>0</v>
      </c>
      <c r="E558" s="165"/>
      <c r="G558" s="63" t="str">
        <f>IFERROR(VLOOKUP($A558,sectionidss,3,FALSE)," ")</f>
        <v>MM7C2</v>
      </c>
      <c r="H558" s="63" t="str">
        <f t="shared" si="16"/>
        <v>M_INT_MATH7</v>
      </c>
      <c r="J558" s="90">
        <f t="shared" si="17"/>
        <v>3200</v>
      </c>
      <c r="O558" s="86"/>
      <c r="P558" s="86"/>
      <c r="Q558"/>
    </row>
    <row r="559" spans="1:17" x14ac:dyDescent="0.2">
      <c r="A559">
        <v>35412</v>
      </c>
      <c r="B559" t="s">
        <v>890</v>
      </c>
      <c r="C559" t="s">
        <v>214</v>
      </c>
      <c r="D559" s="85">
        <v>0</v>
      </c>
      <c r="E559" s="165"/>
      <c r="G559" s="63" t="str">
        <f>IFERROR(VLOOKUP($A559,sectionidss,2,FALSE)," ")</f>
        <v>MSSC1</v>
      </c>
      <c r="H559" s="63" t="str">
        <f t="shared" si="16"/>
        <v>M_SS_7_8</v>
      </c>
      <c r="J559" s="90">
        <f t="shared" si="17"/>
        <v>3200</v>
      </c>
      <c r="O559" s="86"/>
      <c r="P559" s="86"/>
      <c r="Q559"/>
    </row>
    <row r="560" spans="1:17" x14ac:dyDescent="0.2">
      <c r="A560">
        <v>34886</v>
      </c>
      <c r="B560" t="s">
        <v>891</v>
      </c>
      <c r="C560" t="s">
        <v>214</v>
      </c>
      <c r="D560" s="85">
        <v>0</v>
      </c>
      <c r="E560" s="165"/>
      <c r="G560" s="63" t="str">
        <f>IFERROR(VLOOKUP($A560,sectionidss,7,FALSE)," ")</f>
        <v>MHRKP</v>
      </c>
      <c r="H560" s="63" t="str">
        <f t="shared" si="16"/>
        <v>M_HR</v>
      </c>
      <c r="J560" s="90">
        <f t="shared" si="17"/>
        <v>3200</v>
      </c>
      <c r="O560" s="86"/>
      <c r="P560" s="86"/>
      <c r="Q560"/>
    </row>
    <row r="561" spans="1:17" x14ac:dyDescent="0.2">
      <c r="A561">
        <v>34886</v>
      </c>
      <c r="B561" t="s">
        <v>891</v>
      </c>
      <c r="C561" t="s">
        <v>214</v>
      </c>
      <c r="D561" s="85">
        <v>0</v>
      </c>
      <c r="E561" s="165"/>
      <c r="G561" s="63" t="str">
        <f>IFERROR(VLOOKUP($A561,sectionidss,6,FALSE)," ")</f>
        <v>MLAC5</v>
      </c>
      <c r="H561" s="63" t="str">
        <f t="shared" si="16"/>
        <v>M_LA</v>
      </c>
      <c r="J561" s="90">
        <f t="shared" si="17"/>
        <v>3200</v>
      </c>
      <c r="O561" s="86"/>
      <c r="P561" s="86"/>
      <c r="Q561"/>
    </row>
    <row r="562" spans="1:17" x14ac:dyDescent="0.2">
      <c r="A562">
        <v>34886</v>
      </c>
      <c r="B562" t="s">
        <v>891</v>
      </c>
      <c r="C562" t="s">
        <v>214</v>
      </c>
      <c r="D562" s="85">
        <v>0</v>
      </c>
      <c r="E562" s="165"/>
      <c r="G562" s="63" t="str">
        <f>IFERROR(VLOOKUP($A562,sectionidss,5,FALSE)," ")</f>
        <v>MSCIC4</v>
      </c>
      <c r="H562" s="63" t="str">
        <f t="shared" si="16"/>
        <v>M_SCI</v>
      </c>
      <c r="J562" s="90">
        <f t="shared" si="17"/>
        <v>3200</v>
      </c>
      <c r="O562" s="86"/>
      <c r="P562" s="86"/>
      <c r="Q562"/>
    </row>
    <row r="563" spans="1:17" x14ac:dyDescent="0.2">
      <c r="A563">
        <v>34886</v>
      </c>
      <c r="B563" t="s">
        <v>891</v>
      </c>
      <c r="C563" t="s">
        <v>214</v>
      </c>
      <c r="D563" s="85">
        <v>0</v>
      </c>
      <c r="E563" s="165"/>
      <c r="G563" s="63" t="str">
        <f>IFERROR(VLOOKUP($A563,sectionidss,4,FALSE)," ")</f>
        <v>MM8C3</v>
      </c>
      <c r="H563" s="63" t="str">
        <f t="shared" si="16"/>
        <v>M_INT_MATH8</v>
      </c>
      <c r="J563" s="90">
        <f t="shared" si="17"/>
        <v>3200</v>
      </c>
      <c r="O563" s="86"/>
      <c r="P563" s="86"/>
      <c r="Q563"/>
    </row>
    <row r="564" spans="1:17" x14ac:dyDescent="0.2">
      <c r="A564">
        <v>34886</v>
      </c>
      <c r="B564" t="s">
        <v>891</v>
      </c>
      <c r="C564" t="s">
        <v>214</v>
      </c>
      <c r="D564" s="85">
        <v>0</v>
      </c>
      <c r="E564" s="165"/>
      <c r="G564" s="63" t="b">
        <f>IFERROR(VLOOKUP($A564,sectionidss,3,FALSE)," ")</f>
        <v>0</v>
      </c>
      <c r="H564" s="63" t="str">
        <f t="shared" si="16"/>
        <v xml:space="preserve"> </v>
      </c>
      <c r="J564" s="90" t="str">
        <f t="shared" si="17"/>
        <v xml:space="preserve"> </v>
      </c>
      <c r="O564" s="86"/>
      <c r="P564" s="86"/>
      <c r="Q564"/>
    </row>
    <row r="565" spans="1:17" x14ac:dyDescent="0.2">
      <c r="A565">
        <v>34886</v>
      </c>
      <c r="B565" t="s">
        <v>891</v>
      </c>
      <c r="C565" t="s">
        <v>214</v>
      </c>
      <c r="D565" s="85">
        <v>0</v>
      </c>
      <c r="E565" s="165"/>
      <c r="G565" s="63" t="str">
        <f>IFERROR(VLOOKUP($A565,sectionidss,2,FALSE)," ")</f>
        <v>MSSC1</v>
      </c>
      <c r="H565" s="63" t="str">
        <f t="shared" si="16"/>
        <v>M_SS_7_8</v>
      </c>
      <c r="J565" s="90">
        <f t="shared" si="17"/>
        <v>3200</v>
      </c>
      <c r="O565" s="86"/>
      <c r="P565" s="86"/>
      <c r="Q565"/>
    </row>
    <row r="566" spans="1:17" x14ac:dyDescent="0.2">
      <c r="A566">
        <v>35372</v>
      </c>
      <c r="B566" t="s">
        <v>892</v>
      </c>
      <c r="C566" t="s">
        <v>214</v>
      </c>
      <c r="D566" s="85">
        <v>0</v>
      </c>
      <c r="E566" s="165"/>
      <c r="G566" s="63" t="str">
        <f>IFERROR(VLOOKUP($A566,sectionidss,7,FALSE)," ")</f>
        <v>MHRKP</v>
      </c>
      <c r="H566" s="63" t="str">
        <f t="shared" si="16"/>
        <v>M_HR</v>
      </c>
      <c r="J566" s="90">
        <f t="shared" si="17"/>
        <v>3200</v>
      </c>
      <c r="O566" s="86"/>
      <c r="P566" s="86"/>
      <c r="Q566"/>
    </row>
    <row r="567" spans="1:17" x14ac:dyDescent="0.2">
      <c r="A567">
        <v>35372</v>
      </c>
      <c r="B567" t="s">
        <v>892</v>
      </c>
      <c r="C567" t="s">
        <v>214</v>
      </c>
      <c r="D567" s="85">
        <v>0</v>
      </c>
      <c r="E567" s="165"/>
      <c r="G567" s="63" t="str">
        <f>IFERROR(VLOOKUP($A567,sectionidss,6,FALSE)," ")</f>
        <v>MSSC5</v>
      </c>
      <c r="H567" s="63" t="str">
        <f t="shared" si="16"/>
        <v>M_SS_7_8</v>
      </c>
      <c r="J567" s="90">
        <f t="shared" si="17"/>
        <v>3200</v>
      </c>
      <c r="O567" s="86"/>
      <c r="P567" s="86"/>
      <c r="Q567"/>
    </row>
    <row r="568" spans="1:17" x14ac:dyDescent="0.2">
      <c r="A568">
        <v>35372</v>
      </c>
      <c r="B568" t="s">
        <v>892</v>
      </c>
      <c r="C568" t="s">
        <v>214</v>
      </c>
      <c r="D568" s="85">
        <v>0</v>
      </c>
      <c r="E568" s="165"/>
      <c r="G568" s="63" t="str">
        <f>IFERROR(VLOOKUP($A568,sectionidss,5,FALSE)," ")</f>
        <v>MSPC4</v>
      </c>
      <c r="H568" s="63" t="str">
        <f t="shared" si="16"/>
        <v>M_SPN</v>
      </c>
      <c r="J568" s="90">
        <f t="shared" si="17"/>
        <v>3200</v>
      </c>
      <c r="O568" s="86"/>
      <c r="P568" s="86"/>
      <c r="Q568"/>
    </row>
    <row r="569" spans="1:17" x14ac:dyDescent="0.2">
      <c r="A569">
        <v>35372</v>
      </c>
      <c r="B569" t="s">
        <v>892</v>
      </c>
      <c r="C569" t="s">
        <v>214</v>
      </c>
      <c r="D569" s="85">
        <v>0</v>
      </c>
      <c r="E569" s="165"/>
      <c r="G569" s="63" t="str">
        <f>IFERROR(VLOOKUP($A569,sectionidss,4,FALSE)," ")</f>
        <v>ASC1GT1</v>
      </c>
      <c r="H569" s="63" t="str">
        <f t="shared" si="16"/>
        <v>M_ASC</v>
      </c>
      <c r="J569" s="90">
        <f t="shared" si="17"/>
        <v>3203</v>
      </c>
      <c r="O569" s="86"/>
      <c r="P569" s="86"/>
      <c r="Q569"/>
    </row>
    <row r="570" spans="1:17" x14ac:dyDescent="0.2">
      <c r="A570">
        <v>35372</v>
      </c>
      <c r="B570" t="s">
        <v>892</v>
      </c>
      <c r="C570" t="s">
        <v>214</v>
      </c>
      <c r="D570" s="85">
        <v>0</v>
      </c>
      <c r="E570" s="165"/>
      <c r="G570" s="63" t="str">
        <f>IFERROR(VLOOKUP($A570,sectionidss,3,FALSE)," ")</f>
        <v>MM7C2</v>
      </c>
      <c r="H570" s="63" t="str">
        <f t="shared" si="16"/>
        <v>M_INT_MATH7</v>
      </c>
      <c r="J570" s="90">
        <f t="shared" si="17"/>
        <v>3200</v>
      </c>
      <c r="O570" s="86"/>
      <c r="P570" s="86"/>
      <c r="Q570"/>
    </row>
    <row r="571" spans="1:17" x14ac:dyDescent="0.2">
      <c r="A571">
        <v>35372</v>
      </c>
      <c r="B571" t="s">
        <v>892</v>
      </c>
      <c r="C571" t="s">
        <v>214</v>
      </c>
      <c r="D571" s="85">
        <v>0</v>
      </c>
      <c r="E571" s="165"/>
      <c r="G571" s="63" t="str">
        <f>IFERROR(VLOOKUP($A571,sectionidss,2,FALSE)," ")</f>
        <v>MLAC1</v>
      </c>
      <c r="H571" s="63" t="str">
        <f t="shared" si="16"/>
        <v>M_LA</v>
      </c>
      <c r="J571" s="90">
        <f t="shared" si="17"/>
        <v>3200</v>
      </c>
      <c r="O571" s="86"/>
      <c r="P571" s="86"/>
      <c r="Q571"/>
    </row>
    <row r="572" spans="1:17" x14ac:dyDescent="0.2">
      <c r="A572">
        <v>37623</v>
      </c>
      <c r="B572" t="s">
        <v>893</v>
      </c>
      <c r="C572" t="s">
        <v>214</v>
      </c>
      <c r="D572" s="85">
        <v>0</v>
      </c>
      <c r="E572" s="165"/>
      <c r="G572" s="63" t="str">
        <f>IFERROR(VLOOKUP($A572,sectionidss,7,FALSE)," ")</f>
        <v>MHRTH</v>
      </c>
      <c r="H572" s="63" t="str">
        <f t="shared" si="16"/>
        <v>M_HR</v>
      </c>
      <c r="J572" s="90">
        <f t="shared" si="17"/>
        <v>3200</v>
      </c>
      <c r="O572" s="86"/>
      <c r="P572" s="86"/>
      <c r="Q572"/>
    </row>
    <row r="573" spans="1:17" x14ac:dyDescent="0.2">
      <c r="A573">
        <v>37623</v>
      </c>
      <c r="B573" t="s">
        <v>893</v>
      </c>
      <c r="C573" t="s">
        <v>214</v>
      </c>
      <c r="D573" s="85">
        <v>0</v>
      </c>
      <c r="E573" s="165"/>
      <c r="G573" s="63" t="str">
        <f>IFERROR(VLOOKUP($A573,sectionidss,6,FALSE)," ")</f>
        <v>MSPC5</v>
      </c>
      <c r="H573" s="63" t="str">
        <f t="shared" si="16"/>
        <v>M_SPN</v>
      </c>
      <c r="J573" s="90">
        <f t="shared" si="17"/>
        <v>3200</v>
      </c>
      <c r="O573" s="86"/>
      <c r="P573" s="86"/>
      <c r="Q573"/>
    </row>
    <row r="574" spans="1:17" x14ac:dyDescent="0.2">
      <c r="A574">
        <v>37623</v>
      </c>
      <c r="B574" t="s">
        <v>893</v>
      </c>
      <c r="C574" t="s">
        <v>214</v>
      </c>
      <c r="D574" s="85">
        <v>0</v>
      </c>
      <c r="E574" s="165"/>
      <c r="G574" s="63" t="str">
        <f>IFERROR(VLOOKUP($A574,sectionidss,5,FALSE)," ")</f>
        <v>MSSC4</v>
      </c>
      <c r="H574" s="63" t="str">
        <f t="shared" si="16"/>
        <v>M_SS_7_8</v>
      </c>
      <c r="J574" s="90">
        <f t="shared" si="17"/>
        <v>3200</v>
      </c>
      <c r="O574" s="86"/>
      <c r="P574" s="86"/>
      <c r="Q574"/>
    </row>
    <row r="575" spans="1:17" x14ac:dyDescent="0.2">
      <c r="A575">
        <v>37623</v>
      </c>
      <c r="B575" t="s">
        <v>893</v>
      </c>
      <c r="C575" t="s">
        <v>214</v>
      </c>
      <c r="D575" s="85">
        <v>0</v>
      </c>
      <c r="E575" s="165"/>
      <c r="G575" s="63" t="str">
        <f>IFERROR(VLOOKUP($A575,sectionidss,4,FALSE)," ")</f>
        <v>MSCIC3</v>
      </c>
      <c r="H575" s="63" t="str">
        <f t="shared" si="16"/>
        <v>M_SCI</v>
      </c>
      <c r="J575" s="90">
        <f t="shared" si="17"/>
        <v>3200</v>
      </c>
      <c r="O575" s="86"/>
      <c r="P575" s="86"/>
      <c r="Q575"/>
    </row>
    <row r="576" spans="1:17" x14ac:dyDescent="0.2">
      <c r="A576">
        <v>37623</v>
      </c>
      <c r="B576" t="s">
        <v>893</v>
      </c>
      <c r="C576" t="s">
        <v>214</v>
      </c>
      <c r="D576" s="85">
        <v>0</v>
      </c>
      <c r="E576" s="165"/>
      <c r="G576" s="63" t="str">
        <f>IFERROR(VLOOKUP($A576,sectionidss,3,FALSE)," ")</f>
        <v>MM7C2</v>
      </c>
      <c r="H576" s="63" t="str">
        <f t="shared" si="16"/>
        <v>M_INT_MATH7</v>
      </c>
      <c r="J576" s="90">
        <f t="shared" si="17"/>
        <v>3200</v>
      </c>
      <c r="O576" s="86"/>
      <c r="P576" s="86"/>
      <c r="Q576"/>
    </row>
    <row r="577" spans="1:17" x14ac:dyDescent="0.2">
      <c r="A577">
        <v>37623</v>
      </c>
      <c r="B577" t="s">
        <v>893</v>
      </c>
      <c r="C577" t="s">
        <v>214</v>
      </c>
      <c r="D577" s="85">
        <v>0</v>
      </c>
      <c r="E577" s="165"/>
      <c r="G577" s="63" t="str">
        <f>IFERROR(VLOOKUP($A577,sectionidss,2,FALSE)," ")</f>
        <v>MLAC1</v>
      </c>
      <c r="H577" s="63" t="str">
        <f t="shared" si="16"/>
        <v>M_LA</v>
      </c>
      <c r="J577" s="90">
        <f t="shared" si="17"/>
        <v>3200</v>
      </c>
      <c r="O577" s="86"/>
      <c r="P577" s="86"/>
      <c r="Q577"/>
    </row>
    <row r="578" spans="1:17" x14ac:dyDescent="0.2">
      <c r="A578">
        <v>37991</v>
      </c>
      <c r="B578" t="s">
        <v>894</v>
      </c>
      <c r="C578" t="s">
        <v>214</v>
      </c>
      <c r="D578" s="85">
        <v>0</v>
      </c>
      <c r="E578" s="165"/>
      <c r="G578" s="63" t="str">
        <f>IFERROR(VLOOKUP($A578,sectionidss,7,FALSE)," ")</f>
        <v>MHRWB</v>
      </c>
      <c r="H578" s="63" t="str">
        <f t="shared" ref="H578:H641" si="18">IFERROR(VLOOKUP($G578,otherinfo,2,FALSE)," ")</f>
        <v>M_HR</v>
      </c>
      <c r="J578" s="90">
        <f t="shared" ref="J578:J641" si="19">IFERROR(VLOOKUP($G578,otherinfo,3,FALSE)," ")</f>
        <v>3200</v>
      </c>
      <c r="O578" s="86"/>
      <c r="P578" s="86"/>
      <c r="Q578"/>
    </row>
    <row r="579" spans="1:17" x14ac:dyDescent="0.2">
      <c r="A579">
        <v>37991</v>
      </c>
      <c r="B579" t="s">
        <v>894</v>
      </c>
      <c r="C579" t="s">
        <v>214</v>
      </c>
      <c r="D579" s="85">
        <v>0</v>
      </c>
      <c r="E579" s="165"/>
      <c r="G579" s="63" t="str">
        <f>IFERROR(VLOOKUP($A579,sectionidss,6,FALSE)," ")</f>
        <v>MLAC5</v>
      </c>
      <c r="H579" s="63" t="str">
        <f t="shared" si="18"/>
        <v>M_LA</v>
      </c>
      <c r="J579" s="90">
        <f t="shared" si="19"/>
        <v>3200</v>
      </c>
      <c r="O579" s="86"/>
      <c r="P579" s="86"/>
      <c r="Q579"/>
    </row>
    <row r="580" spans="1:17" x14ac:dyDescent="0.2">
      <c r="A580">
        <v>37991</v>
      </c>
      <c r="B580" t="s">
        <v>894</v>
      </c>
      <c r="C580" t="s">
        <v>214</v>
      </c>
      <c r="D580" s="85">
        <v>0</v>
      </c>
      <c r="E580" s="165"/>
      <c r="G580" s="63" t="str">
        <f>IFERROR(VLOOKUP($A580,sectionidss,5,FALSE)," ")</f>
        <v>MSCIC4</v>
      </c>
      <c r="H580" s="63" t="str">
        <f t="shared" si="18"/>
        <v>M_SCI</v>
      </c>
      <c r="J580" s="90">
        <f t="shared" si="19"/>
        <v>3200</v>
      </c>
      <c r="O580" s="86"/>
      <c r="P580" s="86"/>
      <c r="Q580"/>
    </row>
    <row r="581" spans="1:17" x14ac:dyDescent="0.2">
      <c r="A581">
        <v>37991</v>
      </c>
      <c r="B581" t="s">
        <v>894</v>
      </c>
      <c r="C581" t="s">
        <v>214</v>
      </c>
      <c r="D581" s="85">
        <v>0</v>
      </c>
      <c r="E581" s="165"/>
      <c r="G581" s="63" t="str">
        <f>IFERROR(VLOOKUP($A581,sectionidss,4,FALSE)," ")</f>
        <v>MSPC3</v>
      </c>
      <c r="H581" s="63" t="str">
        <f t="shared" si="18"/>
        <v>M_SPN</v>
      </c>
      <c r="J581" s="90">
        <f t="shared" si="19"/>
        <v>3200</v>
      </c>
      <c r="O581" s="86"/>
      <c r="P581" s="86"/>
      <c r="Q581"/>
    </row>
    <row r="582" spans="1:17" x14ac:dyDescent="0.2">
      <c r="A582">
        <v>37991</v>
      </c>
      <c r="B582" t="s">
        <v>894</v>
      </c>
      <c r="C582" t="s">
        <v>214</v>
      </c>
      <c r="D582" s="85">
        <v>0</v>
      </c>
      <c r="E582" s="165"/>
      <c r="G582" s="63" t="str">
        <f>IFERROR(VLOOKUP($A582,sectionidss,3,FALSE)," ")</f>
        <v>MSSC2</v>
      </c>
      <c r="H582" s="63" t="str">
        <f t="shared" si="18"/>
        <v>M_SS_7_8</v>
      </c>
      <c r="J582" s="90">
        <f t="shared" si="19"/>
        <v>3200</v>
      </c>
      <c r="O582" s="86"/>
      <c r="P582" s="86"/>
      <c r="Q582"/>
    </row>
    <row r="583" spans="1:17" x14ac:dyDescent="0.2">
      <c r="A583">
        <v>37991</v>
      </c>
      <c r="B583" t="s">
        <v>894</v>
      </c>
      <c r="C583" t="s">
        <v>214</v>
      </c>
      <c r="D583" s="85">
        <v>0</v>
      </c>
      <c r="E583" s="165"/>
      <c r="G583" s="63" t="str">
        <f>IFERROR(VLOOKUP($A583,sectionidss,2,FALSE)," ")</f>
        <v>MM7C1</v>
      </c>
      <c r="H583" s="63" t="str">
        <f t="shared" si="18"/>
        <v>M_INT_MATH7</v>
      </c>
      <c r="J583" s="90">
        <f t="shared" si="19"/>
        <v>3200</v>
      </c>
      <c r="O583" s="86"/>
      <c r="P583" s="86"/>
      <c r="Q583"/>
    </row>
    <row r="584" spans="1:17" x14ac:dyDescent="0.2">
      <c r="A584">
        <v>39282</v>
      </c>
      <c r="B584" t="s">
        <v>895</v>
      </c>
      <c r="C584" t="s">
        <v>214</v>
      </c>
      <c r="D584" s="85">
        <v>0</v>
      </c>
      <c r="E584" s="165"/>
      <c r="G584" s="63" t="str">
        <f>IFERROR(VLOOKUP($A584,sectionidss,7,FALSE)," ")</f>
        <v>MHRJG</v>
      </c>
      <c r="H584" s="63" t="str">
        <f t="shared" si="18"/>
        <v>M_HR</v>
      </c>
      <c r="J584" s="90">
        <f t="shared" si="19"/>
        <v>3200</v>
      </c>
      <c r="O584" s="86"/>
      <c r="P584" s="86"/>
      <c r="Q584"/>
    </row>
    <row r="585" spans="1:17" x14ac:dyDescent="0.2">
      <c r="A585">
        <v>39282</v>
      </c>
      <c r="B585" t="s">
        <v>895</v>
      </c>
      <c r="C585" t="s">
        <v>214</v>
      </c>
      <c r="D585" s="85">
        <v>0</v>
      </c>
      <c r="E585" s="165"/>
      <c r="G585" s="63" t="str">
        <f>IFERROR(VLOOKUP($A585,sectionidss,6,FALSE)," ")</f>
        <v>MSPC5</v>
      </c>
      <c r="H585" s="63" t="str">
        <f t="shared" si="18"/>
        <v>M_SPN</v>
      </c>
      <c r="J585" s="90">
        <f t="shared" si="19"/>
        <v>3200</v>
      </c>
      <c r="O585" s="86"/>
      <c r="P585" s="86"/>
      <c r="Q585"/>
    </row>
    <row r="586" spans="1:17" x14ac:dyDescent="0.2">
      <c r="A586">
        <v>39282</v>
      </c>
      <c r="B586" t="s">
        <v>895</v>
      </c>
      <c r="C586" t="s">
        <v>214</v>
      </c>
      <c r="D586" s="85">
        <v>0</v>
      </c>
      <c r="E586" s="165"/>
      <c r="G586" s="63" t="str">
        <f>IFERROR(VLOOKUP($A586,sectionidss,5,FALSE)," ")</f>
        <v>MSSC4</v>
      </c>
      <c r="H586" s="63" t="str">
        <f t="shared" si="18"/>
        <v>M_SS_7_8</v>
      </c>
      <c r="J586" s="90">
        <f t="shared" si="19"/>
        <v>3200</v>
      </c>
      <c r="O586" s="86"/>
      <c r="P586" s="86"/>
      <c r="Q586"/>
    </row>
    <row r="587" spans="1:17" x14ac:dyDescent="0.2">
      <c r="A587">
        <v>39282</v>
      </c>
      <c r="B587" t="s">
        <v>895</v>
      </c>
      <c r="C587" t="s">
        <v>214</v>
      </c>
      <c r="D587" s="85">
        <v>0</v>
      </c>
      <c r="E587" s="165"/>
      <c r="G587" s="63" t="str">
        <f>IFERROR(VLOOKUP($A587,sectionidss,4,FALSE)," ")</f>
        <v>MLAC3</v>
      </c>
      <c r="H587" s="63" t="str">
        <f t="shared" si="18"/>
        <v>M_LA</v>
      </c>
      <c r="J587" s="90">
        <f t="shared" si="19"/>
        <v>3200</v>
      </c>
      <c r="O587" s="86"/>
      <c r="P587" s="86"/>
      <c r="Q587"/>
    </row>
    <row r="588" spans="1:17" x14ac:dyDescent="0.2">
      <c r="A588">
        <v>39282</v>
      </c>
      <c r="B588" t="s">
        <v>895</v>
      </c>
      <c r="C588" t="s">
        <v>214</v>
      </c>
      <c r="D588" s="85">
        <v>0</v>
      </c>
      <c r="E588" s="165"/>
      <c r="G588" s="63" t="str">
        <f>IFERROR(VLOOKUP($A588,sectionidss,3,FALSE)," ")</f>
        <v>ASC2BT1</v>
      </c>
      <c r="H588" s="63" t="str">
        <f t="shared" si="18"/>
        <v>M_ASC</v>
      </c>
      <c r="J588" s="90">
        <f t="shared" si="19"/>
        <v>3203</v>
      </c>
      <c r="O588" s="86"/>
      <c r="P588" s="86"/>
      <c r="Q588"/>
    </row>
    <row r="589" spans="1:17" x14ac:dyDescent="0.2">
      <c r="A589">
        <v>39282</v>
      </c>
      <c r="B589" t="s">
        <v>895</v>
      </c>
      <c r="C589" t="s">
        <v>214</v>
      </c>
      <c r="D589" s="85">
        <v>0</v>
      </c>
      <c r="E589" s="165"/>
      <c r="G589" s="63" t="str">
        <f>IFERROR(VLOOKUP($A589,sectionidss,2,FALSE)," ")</f>
        <v>MM7C1</v>
      </c>
      <c r="H589" s="63" t="str">
        <f t="shared" si="18"/>
        <v>M_INT_MATH7</v>
      </c>
      <c r="J589" s="90">
        <f t="shared" si="19"/>
        <v>3200</v>
      </c>
      <c r="O589" s="86"/>
      <c r="P589" s="86"/>
      <c r="Q589"/>
    </row>
    <row r="590" spans="1:17" x14ac:dyDescent="0.2">
      <c r="A590">
        <v>35533</v>
      </c>
      <c r="B590" t="s">
        <v>896</v>
      </c>
      <c r="C590" t="s">
        <v>214</v>
      </c>
      <c r="D590" s="85">
        <v>0</v>
      </c>
      <c r="E590" s="165"/>
      <c r="G590" s="63" t="str">
        <f>IFERROR(VLOOKUP($A590,sectionidss,7,FALSE)," ")</f>
        <v>MHRAV</v>
      </c>
      <c r="H590" s="63" t="str">
        <f t="shared" si="18"/>
        <v>M_HR</v>
      </c>
      <c r="J590" s="90">
        <f t="shared" si="19"/>
        <v>3200</v>
      </c>
      <c r="O590" s="86"/>
      <c r="P590" s="86"/>
      <c r="Q590"/>
    </row>
    <row r="591" spans="1:17" x14ac:dyDescent="0.2">
      <c r="A591">
        <v>35533</v>
      </c>
      <c r="B591" t="s">
        <v>896</v>
      </c>
      <c r="C591" t="s">
        <v>214</v>
      </c>
      <c r="D591" s="85">
        <v>0</v>
      </c>
      <c r="E591" s="165"/>
      <c r="G591" s="63" t="str">
        <f>IFERROR(VLOOKUP($A591,sectionidss,6,FALSE)," ")</f>
        <v>MSCIC5</v>
      </c>
      <c r="H591" s="63" t="str">
        <f t="shared" si="18"/>
        <v>M_SCI</v>
      </c>
      <c r="J591" s="90">
        <f t="shared" si="19"/>
        <v>3200</v>
      </c>
      <c r="O591" s="86"/>
      <c r="P591" s="86"/>
      <c r="Q591"/>
    </row>
    <row r="592" spans="1:17" x14ac:dyDescent="0.2">
      <c r="A592">
        <v>35533</v>
      </c>
      <c r="B592" t="s">
        <v>896</v>
      </c>
      <c r="C592" t="s">
        <v>214</v>
      </c>
      <c r="D592" s="85">
        <v>0</v>
      </c>
      <c r="E592" s="165"/>
      <c r="G592" s="63" t="str">
        <f>IFERROR(VLOOKUP($A592,sectionidss,5,FALSE)," ")</f>
        <v>MSSC4</v>
      </c>
      <c r="H592" s="63" t="str">
        <f t="shared" si="18"/>
        <v>M_SS_7_8</v>
      </c>
      <c r="J592" s="90">
        <f t="shared" si="19"/>
        <v>3200</v>
      </c>
      <c r="O592" s="86"/>
      <c r="P592" s="86"/>
      <c r="Q592"/>
    </row>
    <row r="593" spans="1:17" x14ac:dyDescent="0.2">
      <c r="A593">
        <v>35533</v>
      </c>
      <c r="B593" t="s">
        <v>896</v>
      </c>
      <c r="C593" t="s">
        <v>214</v>
      </c>
      <c r="D593" s="85">
        <v>0</v>
      </c>
      <c r="E593" s="165"/>
      <c r="G593" s="63" t="str">
        <f>IFERROR(VLOOKUP($A593,sectionidss,4,FALSE)," ")</f>
        <v>MLAC3</v>
      </c>
      <c r="H593" s="63" t="str">
        <f t="shared" si="18"/>
        <v>M_LA</v>
      </c>
      <c r="J593" s="90">
        <f t="shared" si="19"/>
        <v>3200</v>
      </c>
      <c r="O593" s="86"/>
      <c r="P593" s="86"/>
      <c r="Q593"/>
    </row>
    <row r="594" spans="1:17" x14ac:dyDescent="0.2">
      <c r="A594">
        <v>35533</v>
      </c>
      <c r="B594" t="s">
        <v>896</v>
      </c>
      <c r="C594" t="s">
        <v>214</v>
      </c>
      <c r="D594" s="85">
        <v>0</v>
      </c>
      <c r="E594" s="165"/>
      <c r="G594" s="63" t="str">
        <f>IFERROR(VLOOKUP($A594,sectionidss,3,FALSE)," ")</f>
        <v>MM7C2</v>
      </c>
      <c r="H594" s="63" t="str">
        <f t="shared" si="18"/>
        <v>M_INT_MATH7</v>
      </c>
      <c r="J594" s="90">
        <f t="shared" si="19"/>
        <v>3200</v>
      </c>
      <c r="O594" s="86"/>
      <c r="P594" s="86"/>
      <c r="Q594"/>
    </row>
    <row r="595" spans="1:17" x14ac:dyDescent="0.2">
      <c r="A595">
        <v>35533</v>
      </c>
      <c r="B595" t="s">
        <v>896</v>
      </c>
      <c r="C595" t="s">
        <v>214</v>
      </c>
      <c r="D595" s="85">
        <v>0</v>
      </c>
      <c r="E595" s="165"/>
      <c r="G595" s="63" t="b">
        <f>IFERROR(VLOOKUP($A595,sectionidss,2,FALSE)," ")</f>
        <v>0</v>
      </c>
      <c r="H595" s="63" t="str">
        <f t="shared" si="18"/>
        <v xml:space="preserve"> </v>
      </c>
      <c r="J595" s="90" t="str">
        <f t="shared" si="19"/>
        <v xml:space="preserve"> </v>
      </c>
      <c r="O595" s="86"/>
      <c r="P595" s="86"/>
      <c r="Q595"/>
    </row>
    <row r="596" spans="1:17" x14ac:dyDescent="0.2">
      <c r="A596">
        <v>36379</v>
      </c>
      <c r="B596" t="s">
        <v>897</v>
      </c>
      <c r="C596" t="s">
        <v>214</v>
      </c>
      <c r="D596" s="85">
        <v>0</v>
      </c>
      <c r="E596" s="165"/>
      <c r="G596" s="63" t="str">
        <f>IFERROR(VLOOKUP($A596,sectionidss,7,FALSE)," ")</f>
        <v>MHRJG</v>
      </c>
      <c r="H596" s="63" t="str">
        <f t="shared" si="18"/>
        <v>M_HR</v>
      </c>
      <c r="J596" s="90">
        <f t="shared" si="19"/>
        <v>3200</v>
      </c>
      <c r="O596" s="86"/>
      <c r="P596" s="86"/>
      <c r="Q596"/>
    </row>
    <row r="597" spans="1:17" x14ac:dyDescent="0.2">
      <c r="A597">
        <v>36379</v>
      </c>
      <c r="B597" t="s">
        <v>897</v>
      </c>
      <c r="C597" t="s">
        <v>214</v>
      </c>
      <c r="D597" s="85">
        <v>0</v>
      </c>
      <c r="E597" s="165"/>
      <c r="G597" s="63" t="str">
        <f>IFERROR(VLOOKUP($A597,sectionidss,6,FALSE)," ")</f>
        <v>MSCIC5</v>
      </c>
      <c r="H597" s="63" t="str">
        <f t="shared" si="18"/>
        <v>M_SCI</v>
      </c>
      <c r="J597" s="90">
        <f t="shared" si="19"/>
        <v>3200</v>
      </c>
      <c r="O597" s="86"/>
      <c r="P597" s="86"/>
      <c r="Q597"/>
    </row>
    <row r="598" spans="1:17" x14ac:dyDescent="0.2">
      <c r="A598">
        <v>36379</v>
      </c>
      <c r="B598" t="s">
        <v>897</v>
      </c>
      <c r="C598" t="s">
        <v>214</v>
      </c>
      <c r="D598" s="85">
        <v>0</v>
      </c>
      <c r="E598" s="165"/>
      <c r="G598" s="63" t="str">
        <f>IFERROR(VLOOKUP($A598,sectionidss,5,FALSE)," ")</f>
        <v>MSPC4</v>
      </c>
      <c r="H598" s="63" t="str">
        <f t="shared" si="18"/>
        <v>M_SPN</v>
      </c>
      <c r="J598" s="90">
        <f t="shared" si="19"/>
        <v>3200</v>
      </c>
      <c r="O598" s="86"/>
      <c r="P598" s="86"/>
      <c r="Q598"/>
    </row>
    <row r="599" spans="1:17" x14ac:dyDescent="0.2">
      <c r="A599">
        <v>36379</v>
      </c>
      <c r="B599" t="s">
        <v>897</v>
      </c>
      <c r="C599" t="s">
        <v>214</v>
      </c>
      <c r="D599" s="85">
        <v>0</v>
      </c>
      <c r="E599" s="165"/>
      <c r="G599" s="63" t="str">
        <f>IFERROR(VLOOKUP($A599,sectionidss,4,FALSE)," ")</f>
        <v>MSSC3</v>
      </c>
      <c r="H599" s="63" t="str">
        <f t="shared" si="18"/>
        <v>M_SS_7_8</v>
      </c>
      <c r="J599" s="90">
        <f t="shared" si="19"/>
        <v>3200</v>
      </c>
      <c r="O599" s="86"/>
      <c r="P599" s="86"/>
      <c r="Q599"/>
    </row>
    <row r="600" spans="1:17" x14ac:dyDescent="0.2">
      <c r="A600">
        <v>36379</v>
      </c>
      <c r="B600" t="s">
        <v>897</v>
      </c>
      <c r="C600" t="s">
        <v>214</v>
      </c>
      <c r="D600" s="85">
        <v>0</v>
      </c>
      <c r="E600" s="165"/>
      <c r="G600" s="63" t="str">
        <f>IFERROR(VLOOKUP($A600,sectionidss,3,FALSE)," ")</f>
        <v>MM7C2</v>
      </c>
      <c r="H600" s="63" t="str">
        <f t="shared" si="18"/>
        <v>M_INT_MATH7</v>
      </c>
      <c r="J600" s="90">
        <f t="shared" si="19"/>
        <v>3200</v>
      </c>
      <c r="O600" s="86"/>
      <c r="P600" s="86"/>
      <c r="Q600"/>
    </row>
    <row r="601" spans="1:17" x14ac:dyDescent="0.2">
      <c r="A601">
        <v>36379</v>
      </c>
      <c r="B601" t="s">
        <v>897</v>
      </c>
      <c r="C601" t="s">
        <v>214</v>
      </c>
      <c r="D601" s="85">
        <v>0</v>
      </c>
      <c r="E601" s="165"/>
      <c r="G601" s="63" t="str">
        <f>IFERROR(VLOOKUP($A601,sectionidss,2,FALSE)," ")</f>
        <v>MLAC1</v>
      </c>
      <c r="H601" s="63" t="str">
        <f t="shared" si="18"/>
        <v>M_LA</v>
      </c>
      <c r="J601" s="90">
        <f t="shared" si="19"/>
        <v>3200</v>
      </c>
      <c r="O601" s="86"/>
      <c r="P601" s="86"/>
      <c r="Q601"/>
    </row>
    <row r="602" spans="1:17" x14ac:dyDescent="0.2">
      <c r="A602">
        <v>34893</v>
      </c>
      <c r="B602" t="s">
        <v>898</v>
      </c>
      <c r="C602" t="s">
        <v>214</v>
      </c>
      <c r="D602" s="85">
        <v>0</v>
      </c>
      <c r="E602" s="165"/>
      <c r="G602" s="63" t="str">
        <f>IFERROR(VLOOKUP($A602,sectionidss,7,FALSE)," ")</f>
        <v>MHRWB</v>
      </c>
      <c r="H602" s="63" t="str">
        <f t="shared" si="18"/>
        <v>M_HR</v>
      </c>
      <c r="J602" s="90">
        <f t="shared" si="19"/>
        <v>3200</v>
      </c>
      <c r="O602" s="86"/>
      <c r="P602" s="86"/>
      <c r="Q602"/>
    </row>
    <row r="603" spans="1:17" x14ac:dyDescent="0.2">
      <c r="A603">
        <v>34893</v>
      </c>
      <c r="B603" t="s">
        <v>898</v>
      </c>
      <c r="C603" t="s">
        <v>214</v>
      </c>
      <c r="D603" s="85">
        <v>0</v>
      </c>
      <c r="E603" s="165"/>
      <c r="G603" s="63" t="str">
        <f>IFERROR(VLOOKUP($A603,sectionidss,6,FALSE)," ")</f>
        <v>MLAC5</v>
      </c>
      <c r="H603" s="63" t="str">
        <f t="shared" si="18"/>
        <v>M_LA</v>
      </c>
      <c r="J603" s="90">
        <f t="shared" si="19"/>
        <v>3200</v>
      </c>
      <c r="O603" s="86"/>
      <c r="P603" s="86"/>
      <c r="Q603"/>
    </row>
    <row r="604" spans="1:17" x14ac:dyDescent="0.2">
      <c r="A604">
        <v>34893</v>
      </c>
      <c r="B604" t="s">
        <v>898</v>
      </c>
      <c r="C604" t="s">
        <v>214</v>
      </c>
      <c r="D604" s="85">
        <v>0</v>
      </c>
      <c r="E604" s="165"/>
      <c r="G604" s="63" t="str">
        <f>IFERROR(VLOOKUP($A604,sectionidss,5,FALSE)," ")</f>
        <v>MM8C4</v>
      </c>
      <c r="H604" s="63" t="str">
        <f t="shared" si="18"/>
        <v>M_INT_MATH8</v>
      </c>
      <c r="J604" s="90">
        <f t="shared" si="19"/>
        <v>3200</v>
      </c>
      <c r="O604" s="86"/>
      <c r="P604" s="86"/>
      <c r="Q604"/>
    </row>
    <row r="605" spans="1:17" x14ac:dyDescent="0.2">
      <c r="A605">
        <v>34893</v>
      </c>
      <c r="B605" t="s">
        <v>898</v>
      </c>
      <c r="C605" t="s">
        <v>214</v>
      </c>
      <c r="D605" s="85">
        <v>0</v>
      </c>
      <c r="E605" s="165"/>
      <c r="G605" s="63" t="str">
        <f>IFERROR(VLOOKUP($A605,sectionidss,4,FALSE)," ")</f>
        <v>MSSC3</v>
      </c>
      <c r="H605" s="63" t="str">
        <f t="shared" si="18"/>
        <v>M_SS_7_8</v>
      </c>
      <c r="J605" s="90">
        <f t="shared" si="19"/>
        <v>3200</v>
      </c>
      <c r="O605" s="86"/>
      <c r="P605" s="86"/>
      <c r="Q605"/>
    </row>
    <row r="606" spans="1:17" x14ac:dyDescent="0.2">
      <c r="A606">
        <v>34893</v>
      </c>
      <c r="B606" t="s">
        <v>898</v>
      </c>
      <c r="C606" t="s">
        <v>214</v>
      </c>
      <c r="D606" s="85">
        <v>0</v>
      </c>
      <c r="E606" s="165"/>
      <c r="G606" s="63" t="str">
        <f>IFERROR(VLOOKUP($A606,sectionidss,3,FALSE)," ")</f>
        <v>MSCIC2</v>
      </c>
      <c r="H606" s="63" t="str">
        <f t="shared" si="18"/>
        <v>M_SCI</v>
      </c>
      <c r="J606" s="90">
        <f t="shared" si="19"/>
        <v>3200</v>
      </c>
      <c r="O606" s="86"/>
      <c r="P606" s="86"/>
      <c r="Q606"/>
    </row>
    <row r="607" spans="1:17" x14ac:dyDescent="0.2">
      <c r="A607">
        <v>34893</v>
      </c>
      <c r="B607" t="s">
        <v>898</v>
      </c>
      <c r="C607" t="s">
        <v>214</v>
      </c>
      <c r="D607" s="85">
        <v>0</v>
      </c>
      <c r="E607" s="165"/>
      <c r="G607" s="63" t="b">
        <f>IFERROR(VLOOKUP($A607,sectionidss,2,FALSE)," ")</f>
        <v>0</v>
      </c>
      <c r="H607" s="63" t="str">
        <f t="shared" si="18"/>
        <v xml:space="preserve"> </v>
      </c>
      <c r="J607" s="90" t="str">
        <f t="shared" si="19"/>
        <v xml:space="preserve"> </v>
      </c>
      <c r="O607" s="86"/>
      <c r="P607" s="86"/>
      <c r="Q607"/>
    </row>
    <row r="608" spans="1:17" x14ac:dyDescent="0.2">
      <c r="A608">
        <v>34798</v>
      </c>
      <c r="B608" t="s">
        <v>899</v>
      </c>
      <c r="C608" t="s">
        <v>214</v>
      </c>
      <c r="D608" s="85">
        <v>0</v>
      </c>
      <c r="E608" s="165"/>
      <c r="G608" s="63" t="str">
        <f>IFERROR(VLOOKUP($A608,sectionidss,7,FALSE)," ")</f>
        <v>MHRKP</v>
      </c>
      <c r="H608" s="63" t="str">
        <f t="shared" si="18"/>
        <v>M_HR</v>
      </c>
      <c r="J608" s="90">
        <f t="shared" si="19"/>
        <v>3200</v>
      </c>
      <c r="O608" s="86"/>
      <c r="P608" s="86"/>
      <c r="Q608"/>
    </row>
    <row r="609" spans="1:17" x14ac:dyDescent="0.2">
      <c r="A609">
        <v>34798</v>
      </c>
      <c r="B609" t="s">
        <v>899</v>
      </c>
      <c r="C609" t="s">
        <v>214</v>
      </c>
      <c r="D609">
        <v>0</v>
      </c>
      <c r="E609" s="174"/>
      <c r="G609" s="63" t="str">
        <f>IFERROR(VLOOKUP($A609,sectionidss,6,FALSE)," ")</f>
        <v>MSPC5</v>
      </c>
      <c r="H609" s="63" t="str">
        <f t="shared" si="18"/>
        <v>M_SPN</v>
      </c>
      <c r="J609" s="90">
        <f t="shared" si="19"/>
        <v>3200</v>
      </c>
      <c r="O609" s="86"/>
      <c r="P609" s="86"/>
      <c r="Q609"/>
    </row>
    <row r="610" spans="1:17" x14ac:dyDescent="0.2">
      <c r="A610">
        <v>34798</v>
      </c>
      <c r="B610" t="s">
        <v>899</v>
      </c>
      <c r="C610" t="s">
        <v>214</v>
      </c>
      <c r="D610">
        <v>0</v>
      </c>
      <c r="E610" s="174"/>
      <c r="G610" s="63" t="str">
        <f>IFERROR(VLOOKUP($A610,sectionidss,5,FALSE)," ")</f>
        <v>MLAC4</v>
      </c>
      <c r="H610" s="63" t="str">
        <f t="shared" si="18"/>
        <v>M_LA</v>
      </c>
      <c r="J610" s="90">
        <f t="shared" si="19"/>
        <v>3200</v>
      </c>
      <c r="O610" s="86"/>
      <c r="P610" s="86"/>
      <c r="Q610"/>
    </row>
    <row r="611" spans="1:17" x14ac:dyDescent="0.2">
      <c r="A611">
        <v>34798</v>
      </c>
      <c r="B611" t="s">
        <v>899</v>
      </c>
      <c r="C611" t="s">
        <v>214</v>
      </c>
      <c r="D611">
        <v>0</v>
      </c>
      <c r="E611" s="174"/>
      <c r="G611" s="63" t="str">
        <f>IFERROR(VLOOKUP($A611,sectionidss,4,FALSE)," ")</f>
        <v>MM8C3</v>
      </c>
      <c r="H611" s="63" t="str">
        <f t="shared" si="18"/>
        <v>M_INT_MATH8</v>
      </c>
      <c r="J611" s="90">
        <f t="shared" si="19"/>
        <v>3200</v>
      </c>
      <c r="O611" s="86"/>
      <c r="P611" s="86"/>
      <c r="Q611"/>
    </row>
    <row r="612" spans="1:17" x14ac:dyDescent="0.2">
      <c r="A612">
        <v>34798</v>
      </c>
      <c r="B612" t="s">
        <v>899</v>
      </c>
      <c r="C612" t="s">
        <v>214</v>
      </c>
      <c r="D612">
        <v>0</v>
      </c>
      <c r="E612" s="174"/>
      <c r="G612" s="63" t="str">
        <f>IFERROR(VLOOKUP($A612,sectionidss,3,FALSE)," ")</f>
        <v>MSCIC2</v>
      </c>
      <c r="H612" s="63" t="str">
        <f t="shared" si="18"/>
        <v>M_SCI</v>
      </c>
      <c r="J612" s="90">
        <f t="shared" si="19"/>
        <v>3200</v>
      </c>
      <c r="O612" s="86"/>
      <c r="P612" s="86"/>
      <c r="Q612"/>
    </row>
    <row r="613" spans="1:17" x14ac:dyDescent="0.2">
      <c r="A613">
        <v>34798</v>
      </c>
      <c r="B613" t="s">
        <v>899</v>
      </c>
      <c r="C613" t="s">
        <v>214</v>
      </c>
      <c r="D613">
        <v>0</v>
      </c>
      <c r="E613" s="174"/>
      <c r="G613" s="63" t="str">
        <f>IFERROR(VLOOKUP($A613,sectionidss,2,FALSE)," ")</f>
        <v>MSSC1</v>
      </c>
      <c r="H613" s="63" t="str">
        <f t="shared" si="18"/>
        <v>M_SS_7_8</v>
      </c>
      <c r="J613" s="90">
        <f t="shared" si="19"/>
        <v>3200</v>
      </c>
      <c r="O613" s="86"/>
      <c r="P613" s="86"/>
      <c r="Q613"/>
    </row>
    <row r="614" spans="1:17" x14ac:dyDescent="0.2">
      <c r="A614">
        <v>34888</v>
      </c>
      <c r="B614" t="s">
        <v>900</v>
      </c>
      <c r="C614" t="s">
        <v>214</v>
      </c>
      <c r="D614">
        <v>0</v>
      </c>
      <c r="E614" s="174"/>
      <c r="G614" s="63" t="str">
        <f>IFERROR(VLOOKUP($A614,sectionidss,7,FALSE)," ")</f>
        <v>MHRAV</v>
      </c>
      <c r="H614" s="63" t="str">
        <f t="shared" si="18"/>
        <v>M_HR</v>
      </c>
      <c r="J614" s="90">
        <f t="shared" si="19"/>
        <v>3200</v>
      </c>
      <c r="O614" s="86"/>
      <c r="P614" s="86"/>
      <c r="Q614"/>
    </row>
    <row r="615" spans="1:17" x14ac:dyDescent="0.2">
      <c r="A615">
        <v>34888</v>
      </c>
      <c r="B615" t="s">
        <v>900</v>
      </c>
      <c r="C615" t="s">
        <v>214</v>
      </c>
      <c r="D615" s="85">
        <v>0</v>
      </c>
      <c r="E615" s="165"/>
      <c r="G615" s="63" t="str">
        <f>IFERROR(VLOOKUP($A615,sectionidss,6,FALSE)," ")</f>
        <v>MSCIC5</v>
      </c>
      <c r="H615" s="63" t="str">
        <f t="shared" si="18"/>
        <v>M_SCI</v>
      </c>
      <c r="J615" s="90">
        <f t="shared" si="19"/>
        <v>3200</v>
      </c>
      <c r="O615" s="86"/>
      <c r="P615" s="86"/>
      <c r="Q615"/>
    </row>
    <row r="616" spans="1:17" x14ac:dyDescent="0.2">
      <c r="A616">
        <v>34888</v>
      </c>
      <c r="B616" t="s">
        <v>900</v>
      </c>
      <c r="C616" t="s">
        <v>214</v>
      </c>
      <c r="D616" s="85">
        <v>0</v>
      </c>
      <c r="E616" s="165"/>
      <c r="G616" s="63" t="str">
        <f>IFERROR(VLOOKUP($A616,sectionidss,5,FALSE)," ")</f>
        <v>MLAC4</v>
      </c>
      <c r="H616" s="63" t="str">
        <f t="shared" si="18"/>
        <v>M_LA</v>
      </c>
      <c r="J616" s="90">
        <f t="shared" si="19"/>
        <v>3200</v>
      </c>
      <c r="O616" s="86"/>
      <c r="P616" s="86"/>
      <c r="Q616"/>
    </row>
    <row r="617" spans="1:17" x14ac:dyDescent="0.2">
      <c r="A617">
        <v>34888</v>
      </c>
      <c r="B617" t="s">
        <v>900</v>
      </c>
      <c r="C617" t="s">
        <v>214</v>
      </c>
      <c r="D617" s="85">
        <v>0</v>
      </c>
      <c r="E617" s="165"/>
      <c r="G617" s="63" t="str">
        <f>IFERROR(VLOOKUP($A617,sectionidss,4,FALSE)," ")</f>
        <v>MM8C3</v>
      </c>
      <c r="H617" s="63" t="str">
        <f t="shared" si="18"/>
        <v>M_INT_MATH8</v>
      </c>
      <c r="J617" s="90">
        <f t="shared" si="19"/>
        <v>3200</v>
      </c>
      <c r="O617" s="86"/>
      <c r="P617" s="86"/>
      <c r="Q617"/>
    </row>
    <row r="618" spans="1:17" x14ac:dyDescent="0.2">
      <c r="A618">
        <v>34888</v>
      </c>
      <c r="B618" t="s">
        <v>900</v>
      </c>
      <c r="C618" t="s">
        <v>214</v>
      </c>
      <c r="D618" s="85">
        <v>0</v>
      </c>
      <c r="E618" s="165"/>
      <c r="G618" s="63" t="str">
        <f>IFERROR(VLOOKUP($A618,sectionidss,3,FALSE)," ")</f>
        <v>MSSC2</v>
      </c>
      <c r="H618" s="63" t="str">
        <f t="shared" si="18"/>
        <v>M_SS_7_8</v>
      </c>
      <c r="J618" s="90">
        <f t="shared" si="19"/>
        <v>3200</v>
      </c>
      <c r="O618" s="86"/>
      <c r="P618" s="86"/>
      <c r="Q618"/>
    </row>
    <row r="619" spans="1:17" x14ac:dyDescent="0.2">
      <c r="A619">
        <v>34888</v>
      </c>
      <c r="B619" t="s">
        <v>900</v>
      </c>
      <c r="C619" t="s">
        <v>214</v>
      </c>
      <c r="D619" s="85">
        <v>0</v>
      </c>
      <c r="E619" s="165"/>
      <c r="G619" s="63" t="b">
        <f>IFERROR(VLOOKUP($A619,sectionidss,2,FALSE)," ")</f>
        <v>0</v>
      </c>
      <c r="H619" s="63" t="str">
        <f t="shared" si="18"/>
        <v xml:space="preserve"> </v>
      </c>
      <c r="J619" s="90" t="str">
        <f t="shared" si="19"/>
        <v xml:space="preserve"> </v>
      </c>
      <c r="O619" s="86"/>
      <c r="P619" s="86"/>
      <c r="Q619"/>
    </row>
    <row r="620" spans="1:17" x14ac:dyDescent="0.2">
      <c r="A620">
        <v>36200</v>
      </c>
      <c r="B620" t="s">
        <v>901</v>
      </c>
      <c r="C620" t="s">
        <v>214</v>
      </c>
      <c r="D620" s="85">
        <v>0</v>
      </c>
      <c r="E620" s="165"/>
      <c r="G620" s="63" t="str">
        <f>IFERROR(VLOOKUP($A620,sectionidss,7,FALSE)," ")</f>
        <v>MHRTH</v>
      </c>
      <c r="H620" s="63" t="str">
        <f t="shared" si="18"/>
        <v>M_HR</v>
      </c>
      <c r="J620" s="90">
        <f t="shared" si="19"/>
        <v>3200</v>
      </c>
      <c r="O620" s="86"/>
      <c r="P620" s="86"/>
      <c r="Q620"/>
    </row>
    <row r="621" spans="1:17" x14ac:dyDescent="0.2">
      <c r="A621">
        <v>36200</v>
      </c>
      <c r="B621" t="s">
        <v>901</v>
      </c>
      <c r="C621" t="s">
        <v>214</v>
      </c>
      <c r="D621" s="85">
        <v>0</v>
      </c>
      <c r="E621" s="165"/>
      <c r="G621" s="63" t="str">
        <f>IFERROR(VLOOKUP($A621,sectionidss,6,FALSE)," ")</f>
        <v>MM7C5</v>
      </c>
      <c r="H621" s="63" t="str">
        <f t="shared" si="18"/>
        <v>M_INT_MATH7</v>
      </c>
      <c r="J621" s="90">
        <f t="shared" si="19"/>
        <v>3200</v>
      </c>
      <c r="O621" s="86"/>
      <c r="P621" s="86"/>
      <c r="Q621"/>
    </row>
    <row r="622" spans="1:17" x14ac:dyDescent="0.2">
      <c r="A622">
        <v>36200</v>
      </c>
      <c r="B622" t="s">
        <v>901</v>
      </c>
      <c r="C622" t="s">
        <v>214</v>
      </c>
      <c r="D622" s="85">
        <v>0</v>
      </c>
      <c r="E622" s="165"/>
      <c r="G622" s="63" t="str">
        <f>IFERROR(VLOOKUP($A622,sectionidss,5,FALSE)," ")</f>
        <v>MSSC4</v>
      </c>
      <c r="H622" s="63" t="str">
        <f t="shared" si="18"/>
        <v>M_SS_7_8</v>
      </c>
      <c r="J622" s="90">
        <f t="shared" si="19"/>
        <v>3200</v>
      </c>
      <c r="O622" s="86"/>
      <c r="P622" s="86"/>
      <c r="Q622"/>
    </row>
    <row r="623" spans="1:17" x14ac:dyDescent="0.2">
      <c r="A623">
        <v>36200</v>
      </c>
      <c r="B623" t="s">
        <v>901</v>
      </c>
      <c r="C623" t="s">
        <v>214</v>
      </c>
      <c r="D623" s="85">
        <v>0</v>
      </c>
      <c r="E623" s="165"/>
      <c r="G623" s="63" t="str">
        <f>IFERROR(VLOOKUP($A623,sectionidss,4,FALSE)," ")</f>
        <v>MSPC3</v>
      </c>
      <c r="H623" s="63" t="str">
        <f t="shared" si="18"/>
        <v>M_SPN</v>
      </c>
      <c r="J623" s="90">
        <f t="shared" si="19"/>
        <v>3200</v>
      </c>
      <c r="O623" s="86"/>
      <c r="P623" s="86"/>
      <c r="Q623"/>
    </row>
    <row r="624" spans="1:17" x14ac:dyDescent="0.2">
      <c r="A624">
        <v>36200</v>
      </c>
      <c r="B624" t="s">
        <v>901</v>
      </c>
      <c r="C624" t="s">
        <v>214</v>
      </c>
      <c r="D624" s="85">
        <v>0</v>
      </c>
      <c r="E624" s="165"/>
      <c r="G624" s="63" t="str">
        <f>IFERROR(VLOOKUP($A624,sectionidss,3,FALSE)," ")</f>
        <v>MSCIC2</v>
      </c>
      <c r="H624" s="63" t="str">
        <f t="shared" si="18"/>
        <v>M_SCI</v>
      </c>
      <c r="J624" s="90">
        <f t="shared" si="19"/>
        <v>3200</v>
      </c>
      <c r="O624" s="86"/>
      <c r="P624" s="86"/>
      <c r="Q624"/>
    </row>
    <row r="625" spans="1:17" x14ac:dyDescent="0.2">
      <c r="A625">
        <v>36200</v>
      </c>
      <c r="B625" t="s">
        <v>901</v>
      </c>
      <c r="C625" t="s">
        <v>214</v>
      </c>
      <c r="D625" s="85">
        <v>0</v>
      </c>
      <c r="E625" s="165"/>
      <c r="G625" s="63" t="str">
        <f>IFERROR(VLOOKUP($A625,sectionidss,2,FALSE)," ")</f>
        <v>MLAC1</v>
      </c>
      <c r="H625" s="63" t="str">
        <f t="shared" si="18"/>
        <v>M_LA</v>
      </c>
      <c r="J625" s="90">
        <f t="shared" si="19"/>
        <v>3200</v>
      </c>
      <c r="O625" s="86"/>
      <c r="P625" s="86"/>
      <c r="Q625"/>
    </row>
    <row r="626" spans="1:17" x14ac:dyDescent="0.2">
      <c r="A626">
        <v>34891</v>
      </c>
      <c r="B626" t="s">
        <v>902</v>
      </c>
      <c r="C626" t="s">
        <v>214</v>
      </c>
      <c r="D626" s="85">
        <v>0</v>
      </c>
      <c r="E626" s="165"/>
      <c r="G626" s="63" t="str">
        <f>IFERROR(VLOOKUP($A626,sectionidss,7,FALSE)," ")</f>
        <v>MHRJG</v>
      </c>
      <c r="H626" s="63" t="str">
        <f t="shared" si="18"/>
        <v>M_HR</v>
      </c>
      <c r="J626" s="90">
        <f t="shared" si="19"/>
        <v>3200</v>
      </c>
      <c r="O626" s="86"/>
      <c r="P626" s="86"/>
      <c r="Q626"/>
    </row>
    <row r="627" spans="1:17" x14ac:dyDescent="0.2">
      <c r="A627">
        <v>34891</v>
      </c>
      <c r="B627" t="s">
        <v>902</v>
      </c>
      <c r="C627" t="s">
        <v>214</v>
      </c>
      <c r="D627" s="85">
        <v>0</v>
      </c>
      <c r="E627" s="165"/>
      <c r="G627" s="63" t="str">
        <f>IFERROR(VLOOKUP($A627,sectionidss,6,FALSE)," ")</f>
        <v>MSCIC5</v>
      </c>
      <c r="H627" s="63" t="str">
        <f t="shared" si="18"/>
        <v>M_SCI</v>
      </c>
      <c r="J627" s="90">
        <f t="shared" si="19"/>
        <v>3200</v>
      </c>
      <c r="O627" s="86"/>
      <c r="P627" s="86"/>
      <c r="Q627"/>
    </row>
    <row r="628" spans="1:17" x14ac:dyDescent="0.2">
      <c r="A628">
        <v>34891</v>
      </c>
      <c r="B628" t="s">
        <v>902</v>
      </c>
      <c r="C628" t="s">
        <v>214</v>
      </c>
      <c r="D628" s="85">
        <v>0</v>
      </c>
      <c r="E628" s="165"/>
      <c r="G628" s="63" t="str">
        <f>IFERROR(VLOOKUP($A628,sectionidss,5,FALSE)," ")</f>
        <v>MM8C4</v>
      </c>
      <c r="H628" s="63" t="str">
        <f t="shared" si="18"/>
        <v>M_INT_MATH8</v>
      </c>
      <c r="J628" s="90">
        <f t="shared" si="19"/>
        <v>3200</v>
      </c>
      <c r="O628" s="86"/>
      <c r="P628" s="86"/>
      <c r="Q628"/>
    </row>
    <row r="629" spans="1:17" x14ac:dyDescent="0.2">
      <c r="A629">
        <v>34891</v>
      </c>
      <c r="B629" t="s">
        <v>902</v>
      </c>
      <c r="C629" t="s">
        <v>214</v>
      </c>
      <c r="D629" s="85">
        <v>0</v>
      </c>
      <c r="E629" s="165"/>
      <c r="G629" s="63" t="str">
        <f>IFERROR(VLOOKUP($A629,sectionidss,4,FALSE)," ")</f>
        <v>MLAC3</v>
      </c>
      <c r="H629" s="63" t="str">
        <f t="shared" si="18"/>
        <v>M_LA</v>
      </c>
      <c r="J629" s="90">
        <f t="shared" si="19"/>
        <v>3200</v>
      </c>
      <c r="O629" s="86"/>
      <c r="P629" s="86"/>
      <c r="Q629"/>
    </row>
    <row r="630" spans="1:17" x14ac:dyDescent="0.2">
      <c r="A630">
        <v>34891</v>
      </c>
      <c r="B630" t="s">
        <v>902</v>
      </c>
      <c r="C630" t="s">
        <v>214</v>
      </c>
      <c r="D630" s="85">
        <v>0</v>
      </c>
      <c r="E630" s="165"/>
      <c r="G630" s="63" t="b">
        <f>IFERROR(VLOOKUP($A630,sectionidss,3,FALSE)," ")</f>
        <v>0</v>
      </c>
      <c r="H630" s="63" t="str">
        <f t="shared" si="18"/>
        <v xml:space="preserve"> </v>
      </c>
      <c r="J630" s="90" t="str">
        <f t="shared" si="19"/>
        <v xml:space="preserve"> </v>
      </c>
      <c r="O630" s="86"/>
      <c r="P630" s="86"/>
      <c r="Q630"/>
    </row>
    <row r="631" spans="1:17" x14ac:dyDescent="0.2">
      <c r="A631">
        <v>34891</v>
      </c>
      <c r="B631" t="s">
        <v>902</v>
      </c>
      <c r="C631" t="s">
        <v>214</v>
      </c>
      <c r="D631" s="85">
        <v>0</v>
      </c>
      <c r="E631" s="165"/>
      <c r="G631" s="63" t="str">
        <f>IFERROR(VLOOKUP($A631,sectionidss,2,FALSE)," ")</f>
        <v>MSSC1</v>
      </c>
      <c r="H631" s="63" t="str">
        <f t="shared" si="18"/>
        <v>M_SS_7_8</v>
      </c>
      <c r="J631" s="90">
        <f t="shared" si="19"/>
        <v>3200</v>
      </c>
      <c r="O631" s="86"/>
      <c r="P631" s="86"/>
      <c r="Q631"/>
    </row>
    <row r="632" spans="1:17" x14ac:dyDescent="0.2">
      <c r="A632">
        <v>34143</v>
      </c>
      <c r="B632" t="s">
        <v>903</v>
      </c>
      <c r="C632" t="s">
        <v>214</v>
      </c>
      <c r="D632" s="85">
        <v>0</v>
      </c>
      <c r="E632" s="165"/>
      <c r="G632" s="63" t="str">
        <f>IFERROR(VLOOKUP($A632,sectionidss,7,FALSE)," ")</f>
        <v>MHRTH</v>
      </c>
      <c r="H632" s="63" t="str">
        <f t="shared" si="18"/>
        <v>M_HR</v>
      </c>
      <c r="J632" s="90">
        <f t="shared" si="19"/>
        <v>3200</v>
      </c>
      <c r="O632" s="86"/>
      <c r="P632" s="86"/>
      <c r="Q632"/>
    </row>
    <row r="633" spans="1:17" x14ac:dyDescent="0.2">
      <c r="A633">
        <v>34143</v>
      </c>
      <c r="B633" t="s">
        <v>903</v>
      </c>
      <c r="C633" t="s">
        <v>214</v>
      </c>
      <c r="D633" s="85">
        <v>0</v>
      </c>
      <c r="E633" s="165"/>
      <c r="G633" s="63" t="str">
        <f>IFERROR(VLOOKUP($A633,sectionidss,6,FALSE)," ")</f>
        <v>MSCIC5</v>
      </c>
      <c r="H633" s="63" t="str">
        <f t="shared" si="18"/>
        <v>M_SCI</v>
      </c>
      <c r="J633" s="90">
        <f t="shared" si="19"/>
        <v>3200</v>
      </c>
    </row>
    <row r="634" spans="1:17" x14ac:dyDescent="0.2">
      <c r="A634">
        <v>34143</v>
      </c>
      <c r="B634" t="s">
        <v>903</v>
      </c>
      <c r="C634" t="s">
        <v>214</v>
      </c>
      <c r="D634" s="85">
        <v>0</v>
      </c>
      <c r="E634" s="165"/>
      <c r="G634" s="63" t="str">
        <f>IFERROR(VLOOKUP($A634,sectionidss,5,FALSE)," ")</f>
        <v>MM8C4</v>
      </c>
      <c r="H634" s="63" t="str">
        <f t="shared" si="18"/>
        <v>M_INT_MATH8</v>
      </c>
      <c r="J634" s="90">
        <f t="shared" si="19"/>
        <v>3200</v>
      </c>
    </row>
    <row r="635" spans="1:17" x14ac:dyDescent="0.2">
      <c r="A635">
        <v>34143</v>
      </c>
      <c r="B635" t="s">
        <v>903</v>
      </c>
      <c r="C635" t="s">
        <v>214</v>
      </c>
      <c r="D635" s="85">
        <v>0</v>
      </c>
      <c r="E635" s="165"/>
      <c r="G635" s="63" t="str">
        <f>IFERROR(VLOOKUP($A635,sectionidss,4,FALSE)," ")</f>
        <v>MLAC3</v>
      </c>
      <c r="H635" s="63" t="str">
        <f t="shared" si="18"/>
        <v>M_LA</v>
      </c>
      <c r="J635" s="90">
        <f t="shared" si="19"/>
        <v>3200</v>
      </c>
    </row>
    <row r="636" spans="1:17" x14ac:dyDescent="0.2">
      <c r="A636">
        <v>34143</v>
      </c>
      <c r="B636" t="s">
        <v>903</v>
      </c>
      <c r="C636" t="s">
        <v>214</v>
      </c>
      <c r="D636" s="85">
        <v>0</v>
      </c>
      <c r="E636" s="165"/>
      <c r="G636" s="63" t="str">
        <f>IFERROR(VLOOKUP($A636,sectionidss,3,FALSE)," ")</f>
        <v>MSSC2</v>
      </c>
      <c r="H636" s="63" t="str">
        <f t="shared" si="18"/>
        <v>M_SS_7_8</v>
      </c>
      <c r="J636" s="90">
        <f t="shared" si="19"/>
        <v>3200</v>
      </c>
    </row>
    <row r="637" spans="1:17" x14ac:dyDescent="0.2">
      <c r="A637">
        <v>34143</v>
      </c>
      <c r="B637" t="s">
        <v>903</v>
      </c>
      <c r="C637" t="s">
        <v>214</v>
      </c>
      <c r="D637" s="85">
        <v>0</v>
      </c>
      <c r="E637" s="165"/>
      <c r="G637" s="63" t="b">
        <f>IFERROR(VLOOKUP($A637,sectionidss,2,FALSE)," ")</f>
        <v>0</v>
      </c>
      <c r="H637" s="63" t="str">
        <f t="shared" si="18"/>
        <v xml:space="preserve"> </v>
      </c>
      <c r="J637" s="90" t="str">
        <f t="shared" si="19"/>
        <v xml:space="preserve"> </v>
      </c>
    </row>
    <row r="638" spans="1:17" x14ac:dyDescent="0.2">
      <c r="A638">
        <v>35439</v>
      </c>
      <c r="B638" t="s">
        <v>904</v>
      </c>
      <c r="C638" t="s">
        <v>214</v>
      </c>
      <c r="D638" s="85">
        <v>0</v>
      </c>
      <c r="E638" s="165"/>
      <c r="G638" s="63" t="str">
        <f>IFERROR(VLOOKUP($A638,sectionidss,7,FALSE)," ")</f>
        <v>MHRWB</v>
      </c>
      <c r="H638" s="63" t="str">
        <f t="shared" si="18"/>
        <v>M_HR</v>
      </c>
      <c r="J638" s="90">
        <f t="shared" si="19"/>
        <v>3200</v>
      </c>
    </row>
    <row r="639" spans="1:17" x14ac:dyDescent="0.2">
      <c r="A639">
        <v>35439</v>
      </c>
      <c r="B639" t="s">
        <v>904</v>
      </c>
      <c r="C639" t="s">
        <v>214</v>
      </c>
      <c r="D639" s="85">
        <v>0</v>
      </c>
      <c r="E639" s="165"/>
      <c r="G639" s="63" t="str">
        <f>IFERROR(VLOOKUP($A639,sectionidss,6,FALSE)," ")</f>
        <v>MM7C5</v>
      </c>
      <c r="H639" s="63" t="str">
        <f t="shared" si="18"/>
        <v>M_INT_MATH7</v>
      </c>
      <c r="J639" s="90">
        <f t="shared" si="19"/>
        <v>3200</v>
      </c>
      <c r="O639" s="86"/>
      <c r="P639" s="86"/>
      <c r="Q639"/>
    </row>
    <row r="640" spans="1:17" x14ac:dyDescent="0.2">
      <c r="A640">
        <v>35439</v>
      </c>
      <c r="B640" t="s">
        <v>904</v>
      </c>
      <c r="C640" t="s">
        <v>214</v>
      </c>
      <c r="D640" s="85">
        <v>0</v>
      </c>
      <c r="E640" s="165"/>
      <c r="G640" s="63" t="str">
        <f>IFERROR(VLOOKUP($A640,sectionidss,5,FALSE)," ")</f>
        <v>MSPC4</v>
      </c>
      <c r="H640" s="63" t="str">
        <f t="shared" si="18"/>
        <v>M_SPN</v>
      </c>
      <c r="J640" s="90">
        <f t="shared" si="19"/>
        <v>3200</v>
      </c>
      <c r="O640" s="86"/>
      <c r="P640" s="86"/>
      <c r="Q640"/>
    </row>
    <row r="641" spans="1:17" x14ac:dyDescent="0.2">
      <c r="A641">
        <v>35439</v>
      </c>
      <c r="B641" t="s">
        <v>904</v>
      </c>
      <c r="C641" t="s">
        <v>214</v>
      </c>
      <c r="D641" s="85">
        <v>0</v>
      </c>
      <c r="E641" s="165"/>
      <c r="G641" s="63" t="str">
        <f>IFERROR(VLOOKUP($A641,sectionidss,4,FALSE)," ")</f>
        <v>MSCIC3</v>
      </c>
      <c r="H641" s="63" t="str">
        <f t="shared" si="18"/>
        <v>M_SCI</v>
      </c>
      <c r="J641" s="90">
        <f t="shared" si="19"/>
        <v>3200</v>
      </c>
      <c r="O641" s="86"/>
      <c r="P641" s="86"/>
      <c r="Q641"/>
    </row>
    <row r="642" spans="1:17" x14ac:dyDescent="0.2">
      <c r="A642">
        <v>35439</v>
      </c>
      <c r="B642" t="s">
        <v>904</v>
      </c>
      <c r="C642" t="s">
        <v>214</v>
      </c>
      <c r="D642" s="85">
        <v>0</v>
      </c>
      <c r="E642" s="165"/>
      <c r="G642" s="63" t="str">
        <f>IFERROR(VLOOKUP($A642,sectionidss,3,FALSE)," ")</f>
        <v>MLAC2</v>
      </c>
      <c r="H642" s="63" t="str">
        <f t="shared" ref="H642:H705" si="20">IFERROR(VLOOKUP($G642,otherinfo,2,FALSE)," ")</f>
        <v>M_LA</v>
      </c>
      <c r="J642" s="90">
        <f t="shared" ref="J642:J705" si="21">IFERROR(VLOOKUP($G642,otherinfo,3,FALSE)," ")</f>
        <v>3200</v>
      </c>
      <c r="O642" s="86"/>
      <c r="P642" s="86"/>
      <c r="Q642"/>
    </row>
    <row r="643" spans="1:17" x14ac:dyDescent="0.2">
      <c r="A643">
        <v>35439</v>
      </c>
      <c r="B643" t="s">
        <v>904</v>
      </c>
      <c r="C643" t="s">
        <v>214</v>
      </c>
      <c r="D643" s="85">
        <v>0</v>
      </c>
      <c r="E643" s="165"/>
      <c r="G643" s="63" t="str">
        <f>IFERROR(VLOOKUP($A643,sectionidss,2,FALSE)," ")</f>
        <v>MSSC1</v>
      </c>
      <c r="H643" s="63" t="str">
        <f t="shared" si="20"/>
        <v>M_SS_7_8</v>
      </c>
      <c r="J643" s="90">
        <f t="shared" si="21"/>
        <v>3200</v>
      </c>
      <c r="O643" s="86"/>
      <c r="P643" s="86"/>
      <c r="Q643"/>
    </row>
    <row r="644" spans="1:17" x14ac:dyDescent="0.2">
      <c r="A644">
        <v>39047</v>
      </c>
      <c r="B644" t="s">
        <v>905</v>
      </c>
      <c r="C644" t="s">
        <v>214</v>
      </c>
      <c r="D644" s="85">
        <v>0</v>
      </c>
      <c r="E644" s="165"/>
      <c r="G644" s="63" t="str">
        <f>IFERROR(VLOOKUP($A644,sectionidss,7,FALSE)," ")</f>
        <v>MHRKP</v>
      </c>
      <c r="H644" s="63" t="str">
        <f t="shared" si="20"/>
        <v>M_HR</v>
      </c>
      <c r="J644" s="90">
        <f t="shared" si="21"/>
        <v>3200</v>
      </c>
      <c r="O644" s="86"/>
      <c r="P644" s="86"/>
      <c r="Q644"/>
    </row>
    <row r="645" spans="1:17" x14ac:dyDescent="0.2">
      <c r="A645">
        <v>39047</v>
      </c>
      <c r="B645" t="s">
        <v>905</v>
      </c>
      <c r="C645" t="s">
        <v>214</v>
      </c>
      <c r="D645" s="85">
        <v>0</v>
      </c>
      <c r="E645" s="165"/>
      <c r="G645" s="63" t="str">
        <f>IFERROR(VLOOKUP($A645,sectionidss,6,FALSE)," ")</f>
        <v>MSPC5</v>
      </c>
      <c r="H645" s="63" t="str">
        <f t="shared" si="20"/>
        <v>M_SPN</v>
      </c>
      <c r="J645" s="90">
        <f t="shared" si="21"/>
        <v>3200</v>
      </c>
      <c r="O645" s="86"/>
      <c r="P645" s="86"/>
      <c r="Q645"/>
    </row>
    <row r="646" spans="1:17" x14ac:dyDescent="0.2">
      <c r="A646">
        <v>39047</v>
      </c>
      <c r="B646" t="s">
        <v>905</v>
      </c>
      <c r="C646" t="s">
        <v>214</v>
      </c>
      <c r="D646" s="85">
        <v>0</v>
      </c>
      <c r="E646" s="165"/>
      <c r="G646" s="63" t="str">
        <f>IFERROR(VLOOKUP($A646,sectionidss,5,FALSE)," ")</f>
        <v>MSCIC4</v>
      </c>
      <c r="H646" s="63" t="str">
        <f t="shared" si="20"/>
        <v>M_SCI</v>
      </c>
      <c r="J646" s="90">
        <f t="shared" si="21"/>
        <v>3200</v>
      </c>
      <c r="O646" s="86"/>
      <c r="P646" s="86"/>
      <c r="Q646"/>
    </row>
    <row r="647" spans="1:17" x14ac:dyDescent="0.2">
      <c r="A647">
        <v>39047</v>
      </c>
      <c r="B647" t="s">
        <v>905</v>
      </c>
      <c r="C647" t="s">
        <v>214</v>
      </c>
      <c r="D647" s="85">
        <v>0</v>
      </c>
      <c r="E647" s="165"/>
      <c r="G647" s="63" t="str">
        <f>IFERROR(VLOOKUP($A647,sectionidss,4,FALSE)," ")</f>
        <v>MLAC3</v>
      </c>
      <c r="H647" s="63" t="str">
        <f t="shared" si="20"/>
        <v>M_LA</v>
      </c>
      <c r="J647" s="90">
        <f t="shared" si="21"/>
        <v>3200</v>
      </c>
      <c r="O647" s="86"/>
      <c r="P647" s="86"/>
      <c r="Q647"/>
    </row>
    <row r="648" spans="1:17" x14ac:dyDescent="0.2">
      <c r="A648">
        <v>39047</v>
      </c>
      <c r="B648" t="s">
        <v>905</v>
      </c>
      <c r="C648" t="s">
        <v>214</v>
      </c>
      <c r="D648" s="85">
        <v>0</v>
      </c>
      <c r="E648" s="165"/>
      <c r="G648" s="63" t="str">
        <f>IFERROR(VLOOKUP($A648,sectionidss,3,FALSE)," ")</f>
        <v>MM7C2</v>
      </c>
      <c r="H648" s="63" t="str">
        <f t="shared" si="20"/>
        <v>M_INT_MATH7</v>
      </c>
      <c r="J648" s="90">
        <f t="shared" si="21"/>
        <v>3200</v>
      </c>
      <c r="O648" s="86"/>
      <c r="P648" s="86"/>
      <c r="Q648"/>
    </row>
    <row r="649" spans="1:17" x14ac:dyDescent="0.2">
      <c r="A649">
        <v>39047</v>
      </c>
      <c r="B649" t="s">
        <v>905</v>
      </c>
      <c r="C649" t="s">
        <v>214</v>
      </c>
      <c r="D649" s="85">
        <v>0</v>
      </c>
      <c r="E649" s="165"/>
      <c r="G649" s="63" t="str">
        <f>IFERROR(VLOOKUP($A649,sectionidss,2,FALSE)," ")</f>
        <v>MSSC1</v>
      </c>
      <c r="H649" s="63" t="str">
        <f t="shared" si="20"/>
        <v>M_SS_7_8</v>
      </c>
      <c r="J649" s="90">
        <f t="shared" si="21"/>
        <v>3200</v>
      </c>
      <c r="O649" s="86"/>
      <c r="P649" s="86"/>
      <c r="Q649"/>
    </row>
    <row r="650" spans="1:17" x14ac:dyDescent="0.2">
      <c r="A650">
        <v>35677</v>
      </c>
      <c r="B650" t="s">
        <v>906</v>
      </c>
      <c r="C650" t="s">
        <v>214</v>
      </c>
      <c r="D650" s="85">
        <v>0</v>
      </c>
      <c r="E650" s="165"/>
      <c r="G650" s="63" t="str">
        <f>IFERROR(VLOOKUP($A650,sectionidss,7,FALSE)," ")</f>
        <v>MHRAV</v>
      </c>
      <c r="H650" s="63" t="str">
        <f t="shared" si="20"/>
        <v>M_HR</v>
      </c>
      <c r="J650" s="90">
        <f t="shared" si="21"/>
        <v>3200</v>
      </c>
      <c r="O650" s="86"/>
      <c r="P650" s="86"/>
      <c r="Q650"/>
    </row>
    <row r="651" spans="1:17" x14ac:dyDescent="0.2">
      <c r="A651">
        <v>35677</v>
      </c>
      <c r="B651" t="s">
        <v>906</v>
      </c>
      <c r="C651" t="s">
        <v>214</v>
      </c>
      <c r="D651" s="85">
        <v>0</v>
      </c>
      <c r="E651" s="165"/>
      <c r="G651" s="63" t="str">
        <f>IFERROR(VLOOKUP($A651,sectionidss,6,FALSE)," ")</f>
        <v>MM7C5</v>
      </c>
      <c r="H651" s="63" t="str">
        <f t="shared" si="20"/>
        <v>M_INT_MATH7</v>
      </c>
      <c r="J651" s="90">
        <f t="shared" si="21"/>
        <v>3200</v>
      </c>
      <c r="O651" s="86"/>
      <c r="P651" s="86"/>
      <c r="Q651"/>
    </row>
    <row r="652" spans="1:17" x14ac:dyDescent="0.2">
      <c r="A652">
        <v>35677</v>
      </c>
      <c r="B652" t="s">
        <v>906</v>
      </c>
      <c r="C652" t="s">
        <v>214</v>
      </c>
      <c r="D652" s="85">
        <v>0</v>
      </c>
      <c r="E652" s="165"/>
      <c r="G652" s="63" t="str">
        <f>IFERROR(VLOOKUP($A652,sectionidss,5,FALSE)," ")</f>
        <v>MSPC4</v>
      </c>
      <c r="H652" s="63" t="str">
        <f t="shared" si="20"/>
        <v>M_SPN</v>
      </c>
      <c r="J652" s="90">
        <f t="shared" si="21"/>
        <v>3200</v>
      </c>
      <c r="O652" s="86"/>
      <c r="P652" s="86"/>
      <c r="Q652"/>
    </row>
    <row r="653" spans="1:17" x14ac:dyDescent="0.2">
      <c r="A653">
        <v>35677</v>
      </c>
      <c r="B653" t="s">
        <v>906</v>
      </c>
      <c r="C653" t="s">
        <v>214</v>
      </c>
      <c r="D653" s="85">
        <v>0</v>
      </c>
      <c r="E653" s="165"/>
      <c r="G653" s="63" t="str">
        <f>IFERROR(VLOOKUP($A653,sectionidss,4,FALSE)," ")</f>
        <v>MLAC3</v>
      </c>
      <c r="H653" s="63" t="str">
        <f t="shared" si="20"/>
        <v>M_LA</v>
      </c>
      <c r="J653" s="90">
        <f t="shared" si="21"/>
        <v>3200</v>
      </c>
      <c r="O653" s="86"/>
      <c r="P653" s="86"/>
      <c r="Q653"/>
    </row>
    <row r="654" spans="1:17" x14ac:dyDescent="0.2">
      <c r="A654">
        <v>35677</v>
      </c>
      <c r="B654" t="s">
        <v>906</v>
      </c>
      <c r="C654" t="s">
        <v>214</v>
      </c>
      <c r="D654" s="85">
        <v>0</v>
      </c>
      <c r="E654" s="165"/>
      <c r="G654" s="63" t="str">
        <f>IFERROR(VLOOKUP($A654,sectionidss,3,FALSE)," ")</f>
        <v>MSCIC2</v>
      </c>
      <c r="H654" s="63" t="str">
        <f t="shared" si="20"/>
        <v>M_SCI</v>
      </c>
      <c r="J654" s="90">
        <f t="shared" si="21"/>
        <v>3200</v>
      </c>
      <c r="O654" s="86"/>
      <c r="P654" s="86"/>
      <c r="Q654"/>
    </row>
    <row r="655" spans="1:17" x14ac:dyDescent="0.2">
      <c r="A655">
        <v>35677</v>
      </c>
      <c r="B655" t="s">
        <v>906</v>
      </c>
      <c r="C655" t="s">
        <v>214</v>
      </c>
      <c r="D655" s="85">
        <v>0</v>
      </c>
      <c r="E655" s="165"/>
      <c r="G655" s="63" t="str">
        <f>IFERROR(VLOOKUP($A655,sectionidss,2,FALSE)," ")</f>
        <v>MSSC1</v>
      </c>
      <c r="H655" s="63" t="str">
        <f t="shared" si="20"/>
        <v>M_SS_7_8</v>
      </c>
      <c r="J655" s="90">
        <f t="shared" si="21"/>
        <v>3200</v>
      </c>
      <c r="O655" s="86"/>
      <c r="P655" s="86"/>
      <c r="Q655"/>
    </row>
    <row r="656" spans="1:17" x14ac:dyDescent="0.2">
      <c r="A656">
        <v>38164</v>
      </c>
      <c r="B656" t="s">
        <v>907</v>
      </c>
      <c r="C656" t="s">
        <v>214</v>
      </c>
      <c r="D656" s="85">
        <v>0</v>
      </c>
      <c r="E656" s="165"/>
      <c r="G656" s="63" t="str">
        <f>IFERROR(VLOOKUP($A656,sectionidss,7,FALSE)," ")</f>
        <v>MHRKP</v>
      </c>
      <c r="H656" s="63" t="str">
        <f t="shared" si="20"/>
        <v>M_HR</v>
      </c>
      <c r="J656" s="90">
        <f t="shared" si="21"/>
        <v>3200</v>
      </c>
      <c r="O656" s="86"/>
      <c r="P656" s="86"/>
      <c r="Q656"/>
    </row>
    <row r="657" spans="1:17" x14ac:dyDescent="0.2">
      <c r="A657">
        <v>38164</v>
      </c>
      <c r="B657" t="s">
        <v>907</v>
      </c>
      <c r="C657" t="s">
        <v>214</v>
      </c>
      <c r="D657" s="85">
        <v>0</v>
      </c>
      <c r="E657" s="165"/>
      <c r="G657" s="63" t="str">
        <f>IFERROR(VLOOKUP($A657,sectionidss,6,FALSE)," ")</f>
        <v>MSSC5</v>
      </c>
      <c r="H657" s="63" t="str">
        <f t="shared" si="20"/>
        <v>M_SS_7_8</v>
      </c>
      <c r="J657" s="90">
        <f t="shared" si="21"/>
        <v>3200</v>
      </c>
      <c r="O657" s="86"/>
      <c r="P657" s="86"/>
      <c r="Q657"/>
    </row>
    <row r="658" spans="1:17" x14ac:dyDescent="0.2">
      <c r="A658">
        <v>38164</v>
      </c>
      <c r="B658" t="s">
        <v>907</v>
      </c>
      <c r="C658" t="s">
        <v>214</v>
      </c>
      <c r="D658" s="85">
        <v>0</v>
      </c>
      <c r="E658" s="165"/>
      <c r="G658" s="63" t="str">
        <f>IFERROR(VLOOKUP($A658,sectionidss,5,FALSE)," ")</f>
        <v>MSPC4</v>
      </c>
      <c r="H658" s="63" t="str">
        <f t="shared" si="20"/>
        <v>M_SPN</v>
      </c>
      <c r="J658" s="90">
        <f t="shared" si="21"/>
        <v>3200</v>
      </c>
      <c r="O658" s="86"/>
      <c r="P658" s="86"/>
      <c r="Q658"/>
    </row>
    <row r="659" spans="1:17" x14ac:dyDescent="0.2">
      <c r="A659">
        <v>38164</v>
      </c>
      <c r="B659" t="s">
        <v>907</v>
      </c>
      <c r="C659" t="s">
        <v>214</v>
      </c>
      <c r="D659" s="85">
        <v>0</v>
      </c>
      <c r="E659" s="165"/>
      <c r="G659" s="63" t="str">
        <f>IFERROR(VLOOKUP($A659,sectionidss,4,FALSE)," ")</f>
        <v>MSCIC3</v>
      </c>
      <c r="H659" s="63" t="str">
        <f t="shared" si="20"/>
        <v>M_SCI</v>
      </c>
      <c r="J659" s="90">
        <f t="shared" si="21"/>
        <v>3200</v>
      </c>
      <c r="O659" s="86"/>
      <c r="P659" s="86"/>
      <c r="Q659"/>
    </row>
    <row r="660" spans="1:17" x14ac:dyDescent="0.2">
      <c r="A660">
        <v>38164</v>
      </c>
      <c r="B660" t="s">
        <v>907</v>
      </c>
      <c r="C660" t="s">
        <v>214</v>
      </c>
      <c r="D660" s="85">
        <v>0</v>
      </c>
      <c r="E660" s="165"/>
      <c r="G660" s="63" t="str">
        <f>IFERROR(VLOOKUP($A660,sectionidss,3,FALSE)," ")</f>
        <v>MLAC2</v>
      </c>
      <c r="H660" s="63" t="str">
        <f t="shared" si="20"/>
        <v>M_LA</v>
      </c>
      <c r="J660" s="90">
        <f t="shared" si="21"/>
        <v>3200</v>
      </c>
      <c r="O660" s="86"/>
      <c r="P660" s="86"/>
      <c r="Q660"/>
    </row>
    <row r="661" spans="1:17" x14ac:dyDescent="0.2">
      <c r="A661">
        <v>38164</v>
      </c>
      <c r="B661" t="s">
        <v>907</v>
      </c>
      <c r="C661" t="s">
        <v>214</v>
      </c>
      <c r="D661" s="85">
        <v>0</v>
      </c>
      <c r="E661" s="165"/>
      <c r="G661" s="63" t="str">
        <f>IFERROR(VLOOKUP($A661,sectionidss,2,FALSE)," ")</f>
        <v>MM7C1</v>
      </c>
      <c r="H661" s="63" t="str">
        <f t="shared" si="20"/>
        <v>M_INT_MATH7</v>
      </c>
      <c r="J661" s="90">
        <f t="shared" si="21"/>
        <v>3200</v>
      </c>
      <c r="O661" s="86"/>
      <c r="P661" s="86"/>
      <c r="Q661"/>
    </row>
    <row r="662" spans="1:17" x14ac:dyDescent="0.2">
      <c r="A662">
        <v>35357</v>
      </c>
      <c r="B662" t="s">
        <v>908</v>
      </c>
      <c r="C662" t="s">
        <v>214</v>
      </c>
      <c r="D662" s="85">
        <v>0</v>
      </c>
      <c r="E662" s="165"/>
      <c r="G662" s="63" t="str">
        <f>IFERROR(VLOOKUP($A662,sectionidss,7,FALSE)," ")</f>
        <v>MHRWB</v>
      </c>
      <c r="H662" s="63" t="str">
        <f t="shared" si="20"/>
        <v>M_HR</v>
      </c>
      <c r="J662" s="90">
        <f t="shared" si="21"/>
        <v>3200</v>
      </c>
      <c r="O662" s="86"/>
      <c r="P662" s="86"/>
      <c r="Q662"/>
    </row>
    <row r="663" spans="1:17" x14ac:dyDescent="0.2">
      <c r="A663">
        <v>35357</v>
      </c>
      <c r="B663" t="s">
        <v>908</v>
      </c>
      <c r="C663" t="s">
        <v>214</v>
      </c>
      <c r="D663" s="85">
        <v>0</v>
      </c>
      <c r="E663" s="165"/>
      <c r="G663" s="63" t="str">
        <f>IFERROR(VLOOKUP($A663,sectionidss,6,FALSE)," ")</f>
        <v>MSSC5</v>
      </c>
      <c r="H663" s="63" t="str">
        <f t="shared" si="20"/>
        <v>M_SS_7_8</v>
      </c>
      <c r="J663" s="90">
        <f t="shared" si="21"/>
        <v>3200</v>
      </c>
      <c r="O663" s="86"/>
      <c r="P663" s="86"/>
    </row>
    <row r="664" spans="1:17" x14ac:dyDescent="0.2">
      <c r="A664">
        <v>35357</v>
      </c>
      <c r="B664" t="s">
        <v>908</v>
      </c>
      <c r="C664" t="s">
        <v>214</v>
      </c>
      <c r="D664" s="85">
        <v>0</v>
      </c>
      <c r="E664" s="165"/>
      <c r="G664" s="63" t="str">
        <f>IFERROR(VLOOKUP($A664,sectionidss,5,FALSE)," ")</f>
        <v>MLAC4</v>
      </c>
      <c r="H664" s="63" t="str">
        <f t="shared" si="20"/>
        <v>M_LA</v>
      </c>
      <c r="J664" s="90">
        <f t="shared" si="21"/>
        <v>3200</v>
      </c>
      <c r="O664" s="86"/>
      <c r="P664" s="86"/>
    </row>
    <row r="665" spans="1:17" x14ac:dyDescent="0.2">
      <c r="A665">
        <v>35357</v>
      </c>
      <c r="B665" t="s">
        <v>908</v>
      </c>
      <c r="C665" t="s">
        <v>214</v>
      </c>
      <c r="D665" s="85">
        <v>0</v>
      </c>
      <c r="E665" s="165"/>
      <c r="G665" s="63" t="str">
        <f>IFERROR(VLOOKUP($A665,sectionidss,4,FALSE)," ")</f>
        <v>MSPC3</v>
      </c>
      <c r="H665" s="63" t="str">
        <f t="shared" si="20"/>
        <v>M_SPN</v>
      </c>
      <c r="J665" s="90">
        <f t="shared" si="21"/>
        <v>3200</v>
      </c>
      <c r="O665" s="86"/>
      <c r="P665" s="86"/>
    </row>
    <row r="666" spans="1:17" x14ac:dyDescent="0.2">
      <c r="A666">
        <v>35357</v>
      </c>
      <c r="B666" t="s">
        <v>908</v>
      </c>
      <c r="C666" t="s">
        <v>214</v>
      </c>
      <c r="D666" s="85">
        <v>0</v>
      </c>
      <c r="E666" s="165"/>
      <c r="G666" s="63" t="str">
        <f>IFERROR(VLOOKUP($A666,sectionidss,3,FALSE)," ")</f>
        <v>MM7C2</v>
      </c>
      <c r="H666" s="63" t="str">
        <f t="shared" si="20"/>
        <v>M_INT_MATH7</v>
      </c>
      <c r="J666" s="90">
        <f t="shared" si="21"/>
        <v>3200</v>
      </c>
      <c r="O666" s="86"/>
      <c r="P666" s="86"/>
    </row>
    <row r="667" spans="1:17" x14ac:dyDescent="0.2">
      <c r="A667">
        <v>35357</v>
      </c>
      <c r="B667" t="s">
        <v>908</v>
      </c>
      <c r="C667" t="s">
        <v>214</v>
      </c>
      <c r="D667" s="85">
        <v>0</v>
      </c>
      <c r="E667" s="165"/>
      <c r="G667" s="63" t="str">
        <f>IFERROR(VLOOKUP($A667,sectionidss,2,FALSE)," ")</f>
        <v>MSCIC1</v>
      </c>
      <c r="H667" s="63" t="str">
        <f t="shared" si="20"/>
        <v>M_SCI</v>
      </c>
      <c r="J667" s="90">
        <f t="shared" si="21"/>
        <v>3200</v>
      </c>
      <c r="O667" s="86"/>
      <c r="P667" s="86"/>
    </row>
    <row r="668" spans="1:17" x14ac:dyDescent="0.2">
      <c r="A668">
        <v>35040</v>
      </c>
      <c r="B668" t="s">
        <v>909</v>
      </c>
      <c r="C668" t="s">
        <v>214</v>
      </c>
      <c r="D668" s="85">
        <v>0</v>
      </c>
      <c r="E668" s="165"/>
      <c r="G668" s="63" t="str">
        <f>IFERROR(VLOOKUP($A668,sectionidss,7,FALSE)," ")</f>
        <v>MHRTH</v>
      </c>
      <c r="H668" s="63" t="str">
        <f t="shared" si="20"/>
        <v>M_HR</v>
      </c>
      <c r="J668" s="90">
        <f t="shared" si="21"/>
        <v>3200</v>
      </c>
      <c r="O668" s="86"/>
      <c r="P668" s="86"/>
    </row>
    <row r="669" spans="1:17" x14ac:dyDescent="0.2">
      <c r="A669">
        <v>35040</v>
      </c>
      <c r="B669" t="s">
        <v>909</v>
      </c>
      <c r="C669" t="s">
        <v>214</v>
      </c>
      <c r="D669" s="85">
        <v>0</v>
      </c>
      <c r="E669" s="165"/>
      <c r="G669" s="63" t="str">
        <f>IFERROR(VLOOKUP($A669,sectionidss,6,FALSE)," ")</f>
        <v>MLAC5</v>
      </c>
      <c r="H669" s="63" t="str">
        <f t="shared" si="20"/>
        <v>M_LA</v>
      </c>
      <c r="J669" s="90">
        <f t="shared" si="21"/>
        <v>3200</v>
      </c>
      <c r="O669" s="86"/>
      <c r="P669" s="86"/>
      <c r="Q669"/>
    </row>
    <row r="670" spans="1:17" x14ac:dyDescent="0.2">
      <c r="A670">
        <v>35040</v>
      </c>
      <c r="B670" t="s">
        <v>909</v>
      </c>
      <c r="C670" t="s">
        <v>214</v>
      </c>
      <c r="D670" s="85">
        <v>0</v>
      </c>
      <c r="E670" s="165"/>
      <c r="G670" s="63" t="str">
        <f>IFERROR(VLOOKUP($A670,sectionidss,5,FALSE)," ")</f>
        <v>MM8C4</v>
      </c>
      <c r="H670" s="63" t="str">
        <f t="shared" si="20"/>
        <v>M_INT_MATH8</v>
      </c>
      <c r="J670" s="90">
        <f t="shared" si="21"/>
        <v>3200</v>
      </c>
      <c r="O670" s="86"/>
      <c r="P670" s="86"/>
      <c r="Q670"/>
    </row>
    <row r="671" spans="1:17" x14ac:dyDescent="0.2">
      <c r="A671">
        <v>35040</v>
      </c>
      <c r="B671" t="s">
        <v>909</v>
      </c>
      <c r="C671" t="s">
        <v>214</v>
      </c>
      <c r="D671" s="85">
        <v>0</v>
      </c>
      <c r="E671" s="165"/>
      <c r="G671" s="63" t="str">
        <f>IFERROR(VLOOKUP($A671,sectionidss,4,FALSE)," ")</f>
        <v>MSCIC3</v>
      </c>
      <c r="H671" s="63" t="str">
        <f t="shared" si="20"/>
        <v>M_SCI</v>
      </c>
      <c r="J671" s="90">
        <f t="shared" si="21"/>
        <v>3200</v>
      </c>
      <c r="O671" s="86"/>
      <c r="P671" s="86"/>
      <c r="Q671"/>
    </row>
    <row r="672" spans="1:17" x14ac:dyDescent="0.2">
      <c r="A672">
        <v>35040</v>
      </c>
      <c r="B672" t="s">
        <v>909</v>
      </c>
      <c r="C672" t="s">
        <v>214</v>
      </c>
      <c r="D672" s="85">
        <v>0</v>
      </c>
      <c r="E672" s="165"/>
      <c r="G672" s="63" t="b">
        <f>IFERROR(VLOOKUP($A672,sectionidss,3,FALSE)," ")</f>
        <v>0</v>
      </c>
      <c r="H672" s="63" t="str">
        <f t="shared" si="20"/>
        <v xml:space="preserve"> </v>
      </c>
      <c r="J672" s="90" t="str">
        <f t="shared" si="21"/>
        <v xml:space="preserve"> </v>
      </c>
      <c r="O672" s="86"/>
      <c r="P672" s="86"/>
      <c r="Q672"/>
    </row>
    <row r="673" spans="1:17" x14ac:dyDescent="0.2">
      <c r="A673">
        <v>35040</v>
      </c>
      <c r="B673" t="s">
        <v>909</v>
      </c>
      <c r="C673" t="s">
        <v>214</v>
      </c>
      <c r="D673" s="85">
        <v>0</v>
      </c>
      <c r="E673" s="165"/>
      <c r="G673" s="63" t="str">
        <f>IFERROR(VLOOKUP($A673,sectionidss,2,FALSE)," ")</f>
        <v>MSSC1</v>
      </c>
      <c r="H673" s="63" t="str">
        <f t="shared" si="20"/>
        <v>M_SS_7_8</v>
      </c>
      <c r="J673" s="90">
        <f t="shared" si="21"/>
        <v>3200</v>
      </c>
      <c r="O673" s="86"/>
      <c r="P673" s="86"/>
      <c r="Q673"/>
    </row>
    <row r="674" spans="1:17" x14ac:dyDescent="0.2">
      <c r="A674">
        <v>36255</v>
      </c>
      <c r="B674" t="s">
        <v>910</v>
      </c>
      <c r="C674" t="s">
        <v>214</v>
      </c>
      <c r="D674" s="85">
        <v>0</v>
      </c>
      <c r="E674" s="165"/>
      <c r="G674" s="63" t="str">
        <f>IFERROR(VLOOKUP($A674,sectionidss,7,FALSE)," ")</f>
        <v>MHRAV</v>
      </c>
      <c r="H674" s="63" t="str">
        <f t="shared" si="20"/>
        <v>M_HR</v>
      </c>
      <c r="J674" s="90">
        <f t="shared" si="21"/>
        <v>3200</v>
      </c>
      <c r="O674" s="86"/>
      <c r="P674" s="86"/>
      <c r="Q674"/>
    </row>
    <row r="675" spans="1:17" x14ac:dyDescent="0.2">
      <c r="A675">
        <v>36255</v>
      </c>
      <c r="B675" t="s">
        <v>910</v>
      </c>
      <c r="C675" t="s">
        <v>214</v>
      </c>
      <c r="D675" s="85">
        <v>0</v>
      </c>
      <c r="E675" s="165"/>
      <c r="G675" s="63" t="str">
        <f>IFERROR(VLOOKUP($A675,sectionidss,6,FALSE)," ")</f>
        <v>MSSC5</v>
      </c>
      <c r="H675" s="63" t="str">
        <f t="shared" si="20"/>
        <v>M_SS_7_8</v>
      </c>
      <c r="J675" s="90">
        <f t="shared" si="21"/>
        <v>3200</v>
      </c>
      <c r="O675" s="86"/>
      <c r="P675" s="86"/>
      <c r="Q675"/>
    </row>
    <row r="676" spans="1:17" x14ac:dyDescent="0.2">
      <c r="A676">
        <v>36255</v>
      </c>
      <c r="B676" t="s">
        <v>910</v>
      </c>
      <c r="C676" t="s">
        <v>214</v>
      </c>
      <c r="D676" s="85">
        <v>0</v>
      </c>
      <c r="E676" s="165"/>
      <c r="G676" s="63" t="str">
        <f>IFERROR(VLOOKUP($A676,sectionidss,5,FALSE)," ")</f>
        <v>MLAC4</v>
      </c>
      <c r="H676" s="63" t="str">
        <f t="shared" si="20"/>
        <v>M_LA</v>
      </c>
      <c r="J676" s="90">
        <f t="shared" si="21"/>
        <v>3200</v>
      </c>
      <c r="O676" s="86"/>
      <c r="P676" s="86"/>
      <c r="Q676"/>
    </row>
    <row r="677" spans="1:17" x14ac:dyDescent="0.2">
      <c r="A677">
        <v>36255</v>
      </c>
      <c r="B677" t="s">
        <v>910</v>
      </c>
      <c r="C677" t="s">
        <v>214</v>
      </c>
      <c r="D677" s="85">
        <v>0</v>
      </c>
      <c r="E677" s="165"/>
      <c r="G677" s="63" t="str">
        <f>IFERROR(VLOOKUP($A677,sectionidss,4,FALSE)," ")</f>
        <v>MM8C3</v>
      </c>
      <c r="H677" s="63" t="str">
        <f t="shared" si="20"/>
        <v>M_INT_MATH8</v>
      </c>
      <c r="J677" s="90">
        <f t="shared" si="21"/>
        <v>3200</v>
      </c>
      <c r="O677" s="86"/>
      <c r="P677" s="86"/>
      <c r="Q677"/>
    </row>
    <row r="678" spans="1:17" x14ac:dyDescent="0.2">
      <c r="A678">
        <v>36255</v>
      </c>
      <c r="B678" t="s">
        <v>910</v>
      </c>
      <c r="C678" t="s">
        <v>214</v>
      </c>
      <c r="D678" s="85">
        <v>0</v>
      </c>
      <c r="E678" s="165"/>
      <c r="G678" s="63" t="b">
        <f>IFERROR(VLOOKUP($A678,sectionidss,3,FALSE)," ")</f>
        <v>0</v>
      </c>
      <c r="H678" s="63" t="str">
        <f t="shared" si="20"/>
        <v xml:space="preserve"> </v>
      </c>
      <c r="J678" s="90" t="str">
        <f t="shared" si="21"/>
        <v xml:space="preserve"> </v>
      </c>
      <c r="O678" s="86"/>
      <c r="P678" s="86"/>
      <c r="Q678"/>
    </row>
    <row r="679" spans="1:17" x14ac:dyDescent="0.2">
      <c r="A679">
        <v>36255</v>
      </c>
      <c r="B679" t="s">
        <v>910</v>
      </c>
      <c r="C679" t="s">
        <v>214</v>
      </c>
      <c r="D679" s="85">
        <v>0</v>
      </c>
      <c r="E679" s="165"/>
      <c r="G679" s="63" t="str">
        <f>IFERROR(VLOOKUP($A679,sectionidss,2,FALSE)," ")</f>
        <v>MSCIC1</v>
      </c>
      <c r="H679" s="63" t="str">
        <f t="shared" si="20"/>
        <v>M_SCI</v>
      </c>
      <c r="J679" s="90">
        <f t="shared" si="21"/>
        <v>3200</v>
      </c>
      <c r="O679" s="86"/>
      <c r="P679" s="86"/>
      <c r="Q679"/>
    </row>
    <row r="680" spans="1:17" x14ac:dyDescent="0.2">
      <c r="A680">
        <v>35102</v>
      </c>
      <c r="B680" t="s">
        <v>911</v>
      </c>
      <c r="C680" t="s">
        <v>214</v>
      </c>
      <c r="D680" s="85">
        <v>0</v>
      </c>
      <c r="E680" s="165"/>
      <c r="G680" s="63" t="str">
        <f>IFERROR(VLOOKUP($A680,sectionidss,7,FALSE)," ")</f>
        <v>MHRAV</v>
      </c>
      <c r="H680" s="63" t="str">
        <f t="shared" si="20"/>
        <v>M_HR</v>
      </c>
      <c r="J680" s="90">
        <f t="shared" si="21"/>
        <v>3200</v>
      </c>
      <c r="O680" s="86"/>
      <c r="P680" s="86"/>
      <c r="Q680"/>
    </row>
    <row r="681" spans="1:17" x14ac:dyDescent="0.2">
      <c r="A681">
        <v>35102</v>
      </c>
      <c r="B681" t="s">
        <v>911</v>
      </c>
      <c r="C681" t="s">
        <v>214</v>
      </c>
      <c r="D681" s="85">
        <v>0</v>
      </c>
      <c r="E681" s="165"/>
      <c r="G681" s="63" t="str">
        <f>IFERROR(VLOOKUP($A681,sectionidss,6,FALSE)," ")</f>
        <v>MSSC5</v>
      </c>
      <c r="H681" s="63" t="str">
        <f t="shared" si="20"/>
        <v>M_SS_7_8</v>
      </c>
      <c r="J681" s="90">
        <f t="shared" si="21"/>
        <v>3200</v>
      </c>
      <c r="O681" s="86"/>
      <c r="P681" s="86"/>
      <c r="Q681"/>
    </row>
    <row r="682" spans="1:17" x14ac:dyDescent="0.2">
      <c r="A682">
        <v>35102</v>
      </c>
      <c r="B682" t="s">
        <v>911</v>
      </c>
      <c r="C682" t="s">
        <v>214</v>
      </c>
      <c r="D682" s="85">
        <v>0</v>
      </c>
      <c r="E682" s="165"/>
      <c r="G682" s="63" t="str">
        <f>IFERROR(VLOOKUP($A682,sectionidss,5,FALSE)," ")</f>
        <v>MLAC4</v>
      </c>
      <c r="H682" s="63" t="str">
        <f t="shared" si="20"/>
        <v>M_LA</v>
      </c>
      <c r="J682" s="90">
        <f t="shared" si="21"/>
        <v>3200</v>
      </c>
      <c r="O682" s="86"/>
      <c r="P682" s="86"/>
      <c r="Q682"/>
    </row>
    <row r="683" spans="1:17" x14ac:dyDescent="0.2">
      <c r="A683">
        <v>35102</v>
      </c>
      <c r="B683" t="s">
        <v>911</v>
      </c>
      <c r="C683" t="s">
        <v>214</v>
      </c>
      <c r="D683" s="85">
        <v>0</v>
      </c>
      <c r="E683" s="165"/>
      <c r="G683" s="63" t="str">
        <f>IFERROR(VLOOKUP($A683,sectionidss,4,FALSE)," ")</f>
        <v>MM8C3</v>
      </c>
      <c r="H683" s="63" t="str">
        <f t="shared" si="20"/>
        <v>M_INT_MATH8</v>
      </c>
      <c r="J683" s="90">
        <f t="shared" si="21"/>
        <v>3200</v>
      </c>
      <c r="O683" s="86"/>
      <c r="P683" s="86"/>
      <c r="Q683"/>
    </row>
    <row r="684" spans="1:17" x14ac:dyDescent="0.2">
      <c r="A684">
        <v>35102</v>
      </c>
      <c r="B684" t="s">
        <v>911</v>
      </c>
      <c r="C684" t="s">
        <v>214</v>
      </c>
      <c r="D684" s="85">
        <v>0</v>
      </c>
      <c r="E684" s="165"/>
      <c r="G684" s="63" t="str">
        <f>IFERROR(VLOOKUP($A684,sectionidss,3,FALSE)," ")</f>
        <v>MSCIC2</v>
      </c>
      <c r="H684" s="63" t="str">
        <f t="shared" si="20"/>
        <v>M_SCI</v>
      </c>
      <c r="J684" s="90">
        <f t="shared" si="21"/>
        <v>3200</v>
      </c>
      <c r="O684" s="86"/>
      <c r="P684" s="86"/>
      <c r="Q684"/>
    </row>
    <row r="685" spans="1:17" x14ac:dyDescent="0.2">
      <c r="A685">
        <v>35102</v>
      </c>
      <c r="B685" t="s">
        <v>911</v>
      </c>
      <c r="C685" t="s">
        <v>214</v>
      </c>
      <c r="D685" s="85">
        <v>0</v>
      </c>
      <c r="E685" s="165"/>
      <c r="G685" s="63" t="b">
        <f>IFERROR(VLOOKUP($A685,sectionidss,2,FALSE)," ")</f>
        <v>0</v>
      </c>
      <c r="H685" s="63" t="str">
        <f t="shared" si="20"/>
        <v xml:space="preserve"> </v>
      </c>
      <c r="J685" s="90" t="str">
        <f t="shared" si="21"/>
        <v xml:space="preserve"> </v>
      </c>
      <c r="O685" s="86"/>
      <c r="P685" s="86"/>
      <c r="Q685"/>
    </row>
    <row r="686" spans="1:17" x14ac:dyDescent="0.2">
      <c r="A686">
        <v>38901</v>
      </c>
      <c r="B686" t="s">
        <v>912</v>
      </c>
      <c r="C686" t="s">
        <v>214</v>
      </c>
      <c r="D686" s="85">
        <v>0</v>
      </c>
      <c r="E686" s="165"/>
      <c r="G686" s="63" t="str">
        <f>IFERROR(VLOOKUP($A686,sectionidss,7,FALSE)," ")</f>
        <v>MHRAV</v>
      </c>
      <c r="H686" s="63" t="str">
        <f t="shared" si="20"/>
        <v>M_HR</v>
      </c>
      <c r="J686" s="90">
        <f t="shared" si="21"/>
        <v>3200</v>
      </c>
      <c r="O686" s="86"/>
      <c r="P686" s="86"/>
      <c r="Q686"/>
    </row>
    <row r="687" spans="1:17" x14ac:dyDescent="0.2">
      <c r="A687">
        <v>38901</v>
      </c>
      <c r="B687" t="s">
        <v>912</v>
      </c>
      <c r="C687" t="s">
        <v>214</v>
      </c>
      <c r="D687" s="85">
        <v>0</v>
      </c>
      <c r="E687" s="165"/>
      <c r="G687" s="63" t="str">
        <f>IFERROR(VLOOKUP($A687,sectionidss,6,FALSE)," ")</f>
        <v>MSPC5</v>
      </c>
      <c r="H687" s="63" t="str">
        <f t="shared" si="20"/>
        <v>M_SPN</v>
      </c>
      <c r="J687" s="90">
        <f t="shared" si="21"/>
        <v>3200</v>
      </c>
      <c r="O687" s="86"/>
      <c r="P687" s="86"/>
      <c r="Q687"/>
    </row>
    <row r="688" spans="1:17" x14ac:dyDescent="0.2">
      <c r="A688">
        <v>38901</v>
      </c>
      <c r="B688" t="s">
        <v>912</v>
      </c>
      <c r="C688" t="s">
        <v>214</v>
      </c>
      <c r="D688" s="85">
        <v>0</v>
      </c>
      <c r="E688" s="165"/>
      <c r="G688" s="63" t="str">
        <f>IFERROR(VLOOKUP($A688,sectionidss,5,FALSE)," ")</f>
        <v>MLAC4</v>
      </c>
      <c r="H688" s="63" t="str">
        <f t="shared" si="20"/>
        <v>M_LA</v>
      </c>
      <c r="J688" s="90">
        <f t="shared" si="21"/>
        <v>3200</v>
      </c>
      <c r="O688" s="86"/>
      <c r="P688" s="86"/>
      <c r="Q688"/>
    </row>
    <row r="689" spans="1:17" x14ac:dyDescent="0.2">
      <c r="A689">
        <v>38901</v>
      </c>
      <c r="B689" t="s">
        <v>912</v>
      </c>
      <c r="C689" t="s">
        <v>214</v>
      </c>
      <c r="D689" s="85">
        <v>0</v>
      </c>
      <c r="E689" s="165"/>
      <c r="G689" s="63" t="str">
        <f>IFERROR(VLOOKUP($A689,sectionidss,4,FALSE)," ")</f>
        <v>MSCIC3</v>
      </c>
      <c r="H689" s="63" t="str">
        <f t="shared" si="20"/>
        <v>M_SCI</v>
      </c>
      <c r="J689" s="90">
        <f t="shared" si="21"/>
        <v>3200</v>
      </c>
      <c r="O689" s="86"/>
      <c r="P689" s="86"/>
      <c r="Q689"/>
    </row>
    <row r="690" spans="1:17" x14ac:dyDescent="0.2">
      <c r="A690">
        <v>38901</v>
      </c>
      <c r="B690" t="s">
        <v>912</v>
      </c>
      <c r="C690" t="s">
        <v>214</v>
      </c>
      <c r="D690" s="85">
        <v>0</v>
      </c>
      <c r="E690" s="165"/>
      <c r="G690" s="63" t="str">
        <f>IFERROR(VLOOKUP($A690,sectionidss,3,FALSE)," ")</f>
        <v>ASC2BT1</v>
      </c>
      <c r="H690" s="63" t="str">
        <f t="shared" si="20"/>
        <v>M_ASC</v>
      </c>
      <c r="J690" s="90">
        <f t="shared" si="21"/>
        <v>3203</v>
      </c>
      <c r="O690" s="86"/>
      <c r="P690" s="86"/>
      <c r="Q690"/>
    </row>
    <row r="691" spans="1:17" x14ac:dyDescent="0.2">
      <c r="A691">
        <v>38901</v>
      </c>
      <c r="B691" t="s">
        <v>912</v>
      </c>
      <c r="C691" t="s">
        <v>214</v>
      </c>
      <c r="D691" s="85">
        <v>0</v>
      </c>
      <c r="E691" s="165"/>
      <c r="G691" s="63" t="str">
        <f>IFERROR(VLOOKUP($A691,sectionidss,2,FALSE)," ")</f>
        <v>MM7C1</v>
      </c>
      <c r="H691" s="63" t="str">
        <f t="shared" si="20"/>
        <v>M_INT_MATH7</v>
      </c>
      <c r="J691" s="90">
        <f t="shared" si="21"/>
        <v>3200</v>
      </c>
      <c r="O691" s="86"/>
      <c r="P691" s="86"/>
      <c r="Q691"/>
    </row>
    <row r="692" spans="1:17" x14ac:dyDescent="0.2">
      <c r="A692">
        <v>36082</v>
      </c>
      <c r="B692" t="s">
        <v>913</v>
      </c>
      <c r="C692" t="s">
        <v>214</v>
      </c>
      <c r="D692" s="85">
        <v>0</v>
      </c>
      <c r="E692" s="165"/>
      <c r="G692" s="63" t="str">
        <f>IFERROR(VLOOKUP($A692,sectionidss,7,FALSE)," ")</f>
        <v>MHRWB</v>
      </c>
      <c r="H692" s="63" t="str">
        <f t="shared" si="20"/>
        <v>M_HR</v>
      </c>
      <c r="J692" s="90">
        <f t="shared" si="21"/>
        <v>3200</v>
      </c>
      <c r="O692" s="86"/>
      <c r="P692" s="86"/>
      <c r="Q692"/>
    </row>
    <row r="693" spans="1:17" x14ac:dyDescent="0.2">
      <c r="A693">
        <v>36082</v>
      </c>
      <c r="B693" t="s">
        <v>913</v>
      </c>
      <c r="C693" t="s">
        <v>214</v>
      </c>
      <c r="D693" s="85">
        <v>0</v>
      </c>
      <c r="E693" s="165"/>
      <c r="G693" s="63" t="str">
        <f>IFERROR(VLOOKUP($A693,sectionidss,6,FALSE)," ")</f>
        <v>MSSC5</v>
      </c>
      <c r="H693" s="63" t="str">
        <f t="shared" si="20"/>
        <v>M_SS_7_8</v>
      </c>
      <c r="J693" s="90">
        <f t="shared" si="21"/>
        <v>3200</v>
      </c>
      <c r="O693" s="86"/>
      <c r="P693" s="86"/>
      <c r="Q693"/>
    </row>
    <row r="694" spans="1:17" x14ac:dyDescent="0.2">
      <c r="A694">
        <v>36082</v>
      </c>
      <c r="B694" t="s">
        <v>913</v>
      </c>
      <c r="C694" t="s">
        <v>214</v>
      </c>
      <c r="D694" s="85">
        <v>0</v>
      </c>
      <c r="E694" s="165"/>
      <c r="G694" s="63" t="str">
        <f>IFERROR(VLOOKUP($A694,sectionidss,5,FALSE)," ")</f>
        <v>MLAC4</v>
      </c>
      <c r="H694" s="63" t="str">
        <f t="shared" si="20"/>
        <v>M_LA</v>
      </c>
      <c r="J694" s="90">
        <f t="shared" si="21"/>
        <v>3200</v>
      </c>
      <c r="O694" s="86"/>
      <c r="P694" s="86"/>
      <c r="Q694"/>
    </row>
    <row r="695" spans="1:17" x14ac:dyDescent="0.2">
      <c r="A695">
        <v>36082</v>
      </c>
      <c r="B695" t="s">
        <v>913</v>
      </c>
      <c r="C695" t="s">
        <v>214</v>
      </c>
      <c r="D695" s="85">
        <v>0</v>
      </c>
      <c r="E695" s="165"/>
      <c r="G695" s="63" t="str">
        <f>IFERROR(VLOOKUP($A695,sectionidss,4,FALSE)," ")</f>
        <v>MSPC3</v>
      </c>
      <c r="H695" s="63" t="str">
        <f t="shared" si="20"/>
        <v>M_SPN</v>
      </c>
      <c r="J695" s="90">
        <f t="shared" si="21"/>
        <v>3200</v>
      </c>
      <c r="O695" s="86"/>
      <c r="P695" s="86"/>
      <c r="Q695"/>
    </row>
    <row r="696" spans="1:17" x14ac:dyDescent="0.2">
      <c r="A696">
        <v>36082</v>
      </c>
      <c r="B696" t="s">
        <v>913</v>
      </c>
      <c r="C696" t="s">
        <v>214</v>
      </c>
      <c r="D696" s="85">
        <v>0</v>
      </c>
      <c r="E696" s="165"/>
      <c r="G696" s="63" t="str">
        <f>IFERROR(VLOOKUP($A696,sectionidss,3,FALSE)," ")</f>
        <v>MSCIC2</v>
      </c>
      <c r="H696" s="63" t="str">
        <f t="shared" si="20"/>
        <v>M_SCI</v>
      </c>
      <c r="J696" s="90">
        <f t="shared" si="21"/>
        <v>3200</v>
      </c>
      <c r="O696" s="86"/>
      <c r="P696" s="86"/>
      <c r="Q696"/>
    </row>
    <row r="697" spans="1:17" x14ac:dyDescent="0.2">
      <c r="A697">
        <v>36082</v>
      </c>
      <c r="B697" t="s">
        <v>913</v>
      </c>
      <c r="C697" t="s">
        <v>214</v>
      </c>
      <c r="D697" s="85">
        <v>0</v>
      </c>
      <c r="E697" s="165"/>
      <c r="G697" s="63" t="str">
        <f>IFERROR(VLOOKUP($A697,sectionidss,2,FALSE)," ")</f>
        <v>MM7C1</v>
      </c>
      <c r="H697" s="63" t="str">
        <f t="shared" si="20"/>
        <v>M_INT_MATH7</v>
      </c>
      <c r="J697" s="90">
        <f t="shared" si="21"/>
        <v>3200</v>
      </c>
      <c r="O697" s="86"/>
      <c r="P697" s="86"/>
      <c r="Q697"/>
    </row>
    <row r="698" spans="1:17" x14ac:dyDescent="0.2">
      <c r="A698">
        <v>36206</v>
      </c>
      <c r="B698" t="s">
        <v>914</v>
      </c>
      <c r="C698" t="s">
        <v>214</v>
      </c>
      <c r="D698" s="85">
        <v>0</v>
      </c>
      <c r="E698" s="165"/>
      <c r="G698" s="63" t="str">
        <f>IFERROR(VLOOKUP($A698,sectionidss,7,FALSE)," ")</f>
        <v>MHRAV</v>
      </c>
      <c r="H698" s="63" t="str">
        <f t="shared" si="20"/>
        <v>M_HR</v>
      </c>
      <c r="J698" s="90">
        <f t="shared" si="21"/>
        <v>3200</v>
      </c>
      <c r="O698" s="86"/>
      <c r="P698" s="86"/>
      <c r="Q698"/>
    </row>
    <row r="699" spans="1:17" x14ac:dyDescent="0.2">
      <c r="A699">
        <v>36206</v>
      </c>
      <c r="B699" t="s">
        <v>914</v>
      </c>
      <c r="C699" t="s">
        <v>214</v>
      </c>
      <c r="D699" s="85">
        <v>0</v>
      </c>
      <c r="E699" s="165"/>
      <c r="G699" s="63" t="b">
        <f>IFERROR(VLOOKUP($A699,sectionidss,6,FALSE)," ")</f>
        <v>0</v>
      </c>
      <c r="H699" s="63" t="str">
        <f t="shared" si="20"/>
        <v xml:space="preserve"> </v>
      </c>
      <c r="J699" s="90" t="str">
        <f t="shared" si="21"/>
        <v xml:space="preserve"> </v>
      </c>
      <c r="O699" s="86"/>
      <c r="P699" s="86"/>
      <c r="Q699"/>
    </row>
    <row r="700" spans="1:17" x14ac:dyDescent="0.2">
      <c r="A700">
        <v>36206</v>
      </c>
      <c r="B700" t="s">
        <v>914</v>
      </c>
      <c r="C700" t="s">
        <v>214</v>
      </c>
      <c r="D700" s="85">
        <v>0</v>
      </c>
      <c r="E700" s="165"/>
      <c r="G700" s="63" t="str">
        <f>IFERROR(VLOOKUP($A700,sectionidss,5,FALSE)," ")</f>
        <v>MSCIC4</v>
      </c>
      <c r="H700" s="63" t="str">
        <f t="shared" si="20"/>
        <v>M_SCI</v>
      </c>
      <c r="J700" s="90">
        <f t="shared" si="21"/>
        <v>3200</v>
      </c>
      <c r="O700" s="86"/>
      <c r="P700" s="86"/>
      <c r="Q700"/>
    </row>
    <row r="701" spans="1:17" x14ac:dyDescent="0.2">
      <c r="A701">
        <v>36206</v>
      </c>
      <c r="B701" t="s">
        <v>914</v>
      </c>
      <c r="C701" t="s">
        <v>214</v>
      </c>
      <c r="D701" s="85">
        <v>0</v>
      </c>
      <c r="E701" s="165"/>
      <c r="G701" s="63" t="str">
        <f>IFERROR(VLOOKUP($A701,sectionidss,4,FALSE)," ")</f>
        <v>MLAC3</v>
      </c>
      <c r="H701" s="63" t="str">
        <f t="shared" si="20"/>
        <v>M_LA</v>
      </c>
      <c r="J701" s="90">
        <f t="shared" si="21"/>
        <v>3200</v>
      </c>
      <c r="O701" s="86"/>
      <c r="P701" s="86"/>
      <c r="Q701"/>
    </row>
    <row r="702" spans="1:17" x14ac:dyDescent="0.2">
      <c r="A702">
        <v>36206</v>
      </c>
      <c r="B702" t="s">
        <v>914</v>
      </c>
      <c r="C702" t="s">
        <v>214</v>
      </c>
      <c r="D702" s="85">
        <v>0</v>
      </c>
      <c r="E702" s="165"/>
      <c r="G702" s="63" t="str">
        <f>IFERROR(VLOOKUP($A702,sectionidss,3,FALSE)," ")</f>
        <v>MM7C2</v>
      </c>
      <c r="H702" s="63" t="str">
        <f t="shared" si="20"/>
        <v>M_INT_MATH7</v>
      </c>
      <c r="J702" s="90">
        <f t="shared" si="21"/>
        <v>3200</v>
      </c>
      <c r="O702" s="86"/>
      <c r="P702" s="86"/>
      <c r="Q702"/>
    </row>
    <row r="703" spans="1:17" x14ac:dyDescent="0.2">
      <c r="A703">
        <v>36206</v>
      </c>
      <c r="B703" t="s">
        <v>914</v>
      </c>
      <c r="C703" t="s">
        <v>214</v>
      </c>
      <c r="D703" s="85">
        <v>0</v>
      </c>
      <c r="E703" s="165"/>
      <c r="G703" s="63" t="str">
        <f>IFERROR(VLOOKUP($A703,sectionidss,2,FALSE)," ")</f>
        <v>MSSC1</v>
      </c>
      <c r="H703" s="63" t="str">
        <f t="shared" si="20"/>
        <v>M_SS_7_8</v>
      </c>
      <c r="J703" s="90">
        <f t="shared" si="21"/>
        <v>3200</v>
      </c>
      <c r="O703" s="86"/>
      <c r="P703" s="86"/>
      <c r="Q703"/>
    </row>
    <row r="704" spans="1:17" x14ac:dyDescent="0.2">
      <c r="A704">
        <v>37012</v>
      </c>
      <c r="B704" t="s">
        <v>915</v>
      </c>
      <c r="C704" t="s">
        <v>214</v>
      </c>
      <c r="D704" s="85">
        <v>0</v>
      </c>
      <c r="E704" s="165"/>
      <c r="G704" s="63" t="str">
        <f>IFERROR(VLOOKUP($A704,sectionidss,7,FALSE)," ")</f>
        <v>MHRJG</v>
      </c>
      <c r="H704" s="63" t="str">
        <f t="shared" si="20"/>
        <v>M_HR</v>
      </c>
      <c r="J704" s="90">
        <f t="shared" si="21"/>
        <v>3200</v>
      </c>
      <c r="O704" s="86"/>
      <c r="P704" s="86"/>
      <c r="Q704"/>
    </row>
    <row r="705" spans="1:17" x14ac:dyDescent="0.2">
      <c r="A705">
        <v>37012</v>
      </c>
      <c r="B705" t="s">
        <v>915</v>
      </c>
      <c r="C705" t="s">
        <v>214</v>
      </c>
      <c r="D705" s="85">
        <v>0</v>
      </c>
      <c r="E705" s="165"/>
      <c r="G705" s="63" t="str">
        <f>IFERROR(VLOOKUP($A705,sectionidss,6,FALSE)," ")</f>
        <v>MSCIC5</v>
      </c>
      <c r="H705" s="63" t="str">
        <f t="shared" si="20"/>
        <v>M_SCI</v>
      </c>
      <c r="J705" s="90">
        <f t="shared" si="21"/>
        <v>3200</v>
      </c>
      <c r="O705" s="86"/>
      <c r="P705" s="86"/>
      <c r="Q705"/>
    </row>
    <row r="706" spans="1:17" x14ac:dyDescent="0.2">
      <c r="A706">
        <v>37012</v>
      </c>
      <c r="B706" t="s">
        <v>915</v>
      </c>
      <c r="C706" t="s">
        <v>214</v>
      </c>
      <c r="D706" s="85">
        <v>0</v>
      </c>
      <c r="E706" s="165"/>
      <c r="G706" s="63" t="str">
        <f>IFERROR(VLOOKUP($A706,sectionidss,5,FALSE)," ")</f>
        <v>MM8C4</v>
      </c>
      <c r="H706" s="63" t="str">
        <f t="shared" ref="H706:H769" si="22">IFERROR(VLOOKUP($G706,otherinfo,2,FALSE)," ")</f>
        <v>M_INT_MATH8</v>
      </c>
      <c r="J706" s="90">
        <f t="shared" ref="J706:J769" si="23">IFERROR(VLOOKUP($G706,otherinfo,3,FALSE)," ")</f>
        <v>3200</v>
      </c>
      <c r="O706" s="86"/>
      <c r="P706" s="86"/>
      <c r="Q706"/>
    </row>
    <row r="707" spans="1:17" x14ac:dyDescent="0.2">
      <c r="A707">
        <v>37012</v>
      </c>
      <c r="B707" t="s">
        <v>915</v>
      </c>
      <c r="C707" t="s">
        <v>214</v>
      </c>
      <c r="D707" s="85">
        <v>0</v>
      </c>
      <c r="E707" s="165"/>
      <c r="G707" s="63" t="str">
        <f>IFERROR(VLOOKUP($A707,sectionidss,4,FALSE)," ")</f>
        <v>MLAC3</v>
      </c>
      <c r="H707" s="63" t="str">
        <f t="shared" si="22"/>
        <v>M_LA</v>
      </c>
      <c r="J707" s="90">
        <f t="shared" si="23"/>
        <v>3200</v>
      </c>
      <c r="O707" s="86"/>
      <c r="P707" s="86"/>
      <c r="Q707"/>
    </row>
    <row r="708" spans="1:17" x14ac:dyDescent="0.2">
      <c r="A708">
        <v>37012</v>
      </c>
      <c r="B708" t="s">
        <v>915</v>
      </c>
      <c r="C708" t="s">
        <v>214</v>
      </c>
      <c r="D708" s="85">
        <v>0</v>
      </c>
      <c r="E708" s="165"/>
      <c r="G708" s="63" t="b">
        <f>IFERROR(VLOOKUP($A708,sectionidss,3,FALSE)," ")</f>
        <v>0</v>
      </c>
      <c r="H708" s="63" t="str">
        <f t="shared" si="22"/>
        <v xml:space="preserve"> </v>
      </c>
      <c r="J708" s="90" t="str">
        <f t="shared" si="23"/>
        <v xml:space="preserve"> </v>
      </c>
      <c r="O708" s="86"/>
      <c r="P708" s="86"/>
      <c r="Q708"/>
    </row>
    <row r="709" spans="1:17" x14ac:dyDescent="0.2">
      <c r="A709">
        <v>37012</v>
      </c>
      <c r="B709" t="s">
        <v>915</v>
      </c>
      <c r="C709" t="s">
        <v>214</v>
      </c>
      <c r="D709" s="85">
        <v>0</v>
      </c>
      <c r="E709" s="165"/>
      <c r="G709" s="63" t="str">
        <f>IFERROR(VLOOKUP($A709,sectionidss,2,FALSE)," ")</f>
        <v>MSSC1</v>
      </c>
      <c r="H709" s="63" t="str">
        <f t="shared" si="22"/>
        <v>M_SS_7_8</v>
      </c>
      <c r="J709" s="90">
        <f t="shared" si="23"/>
        <v>3200</v>
      </c>
      <c r="O709" s="86"/>
      <c r="P709" s="86"/>
      <c r="Q709"/>
    </row>
    <row r="710" spans="1:17" x14ac:dyDescent="0.2">
      <c r="A710">
        <v>35134</v>
      </c>
      <c r="B710" t="s">
        <v>916</v>
      </c>
      <c r="C710" t="s">
        <v>214</v>
      </c>
      <c r="D710" s="85">
        <v>0</v>
      </c>
      <c r="E710" s="165"/>
      <c r="G710" s="63" t="str">
        <f>IFERROR(VLOOKUP($A710,sectionidss,7,FALSE)," ")</f>
        <v>MHRJG</v>
      </c>
      <c r="H710" s="63" t="str">
        <f t="shared" si="22"/>
        <v>M_HR</v>
      </c>
      <c r="J710" s="90">
        <f t="shared" si="23"/>
        <v>3200</v>
      </c>
      <c r="O710" s="86"/>
      <c r="P710" s="86"/>
      <c r="Q710"/>
    </row>
    <row r="711" spans="1:17" x14ac:dyDescent="0.2">
      <c r="A711">
        <v>35134</v>
      </c>
      <c r="B711" t="s">
        <v>916</v>
      </c>
      <c r="C711" t="s">
        <v>214</v>
      </c>
      <c r="D711" s="85">
        <v>0</v>
      </c>
      <c r="E711" s="165"/>
      <c r="G711" s="63" t="b">
        <f>IFERROR(VLOOKUP($A711,sectionidss,6,FALSE)," ")</f>
        <v>0</v>
      </c>
      <c r="H711" s="63" t="str">
        <f t="shared" si="22"/>
        <v xml:space="preserve"> </v>
      </c>
      <c r="J711" s="90" t="str">
        <f t="shared" si="23"/>
        <v xml:space="preserve"> </v>
      </c>
      <c r="O711" s="86"/>
      <c r="P711" s="86"/>
      <c r="Q711"/>
    </row>
    <row r="712" spans="1:17" x14ac:dyDescent="0.2">
      <c r="A712">
        <v>35134</v>
      </c>
      <c r="B712" t="s">
        <v>916</v>
      </c>
      <c r="C712" t="s">
        <v>214</v>
      </c>
      <c r="D712" s="85">
        <v>0</v>
      </c>
      <c r="E712" s="165"/>
      <c r="G712" s="63" t="str">
        <f>IFERROR(VLOOKUP($A712,sectionidss,5,FALSE)," ")</f>
        <v>RLA2G</v>
      </c>
      <c r="H712" s="63" t="str">
        <f t="shared" si="22"/>
        <v>M_RESLA_78</v>
      </c>
      <c r="J712" s="90">
        <f t="shared" si="23"/>
        <v>3200</v>
      </c>
      <c r="O712" s="86"/>
      <c r="P712" s="86"/>
      <c r="Q712"/>
    </row>
    <row r="713" spans="1:17" x14ac:dyDescent="0.2">
      <c r="A713">
        <v>35134</v>
      </c>
      <c r="B713" t="s">
        <v>916</v>
      </c>
      <c r="C713" t="s">
        <v>214</v>
      </c>
      <c r="D713" s="85">
        <v>0</v>
      </c>
      <c r="E713" s="165"/>
      <c r="G713" s="63" t="str">
        <f>IFERROR(VLOOKUP($A713,sectionidss,4,FALSE)," ")</f>
        <v>MM8C3</v>
      </c>
      <c r="H713" s="63" t="str">
        <f t="shared" si="22"/>
        <v>M_INT_MATH8</v>
      </c>
      <c r="J713" s="90">
        <f t="shared" si="23"/>
        <v>3200</v>
      </c>
      <c r="O713" s="86"/>
      <c r="P713" s="86"/>
      <c r="Q713"/>
    </row>
    <row r="714" spans="1:17" x14ac:dyDescent="0.2">
      <c r="A714">
        <v>35134</v>
      </c>
      <c r="B714" t="s">
        <v>916</v>
      </c>
      <c r="C714" t="s">
        <v>214</v>
      </c>
      <c r="D714" s="85">
        <v>0</v>
      </c>
      <c r="E714" s="165"/>
      <c r="G714" s="63" t="str">
        <f>IFERROR(VLOOKUP($A714,sectionidss,3,FALSE)," ")</f>
        <v>MSSC2</v>
      </c>
      <c r="H714" s="63" t="str">
        <f t="shared" si="22"/>
        <v>M_SS_7_8</v>
      </c>
      <c r="J714" s="90">
        <f t="shared" si="23"/>
        <v>3200</v>
      </c>
      <c r="O714" s="86"/>
      <c r="P714" s="86"/>
      <c r="Q714"/>
    </row>
    <row r="715" spans="1:17" x14ac:dyDescent="0.2">
      <c r="A715">
        <v>35134</v>
      </c>
      <c r="B715" t="s">
        <v>916</v>
      </c>
      <c r="C715" t="s">
        <v>214</v>
      </c>
      <c r="D715" s="85">
        <v>0</v>
      </c>
      <c r="E715" s="165"/>
      <c r="G715" s="63" t="str">
        <f>IFERROR(VLOOKUP($A715,sectionidss,2,FALSE)," ")</f>
        <v>MSCIC1</v>
      </c>
      <c r="H715" s="63" t="str">
        <f t="shared" si="22"/>
        <v>M_SCI</v>
      </c>
      <c r="J715" s="90">
        <f t="shared" si="23"/>
        <v>3200</v>
      </c>
      <c r="O715" s="86"/>
      <c r="P715" s="86"/>
      <c r="Q715"/>
    </row>
    <row r="716" spans="1:17" x14ac:dyDescent="0.2">
      <c r="A716">
        <v>39757</v>
      </c>
      <c r="B716" t="s">
        <v>917</v>
      </c>
      <c r="C716" t="s">
        <v>214</v>
      </c>
      <c r="D716" s="85">
        <v>0</v>
      </c>
      <c r="E716" s="165"/>
      <c r="G716" s="63" t="str">
        <f>IFERROR(VLOOKUP($A716,sectionidss,7,FALSE)," ")</f>
        <v>MHRJG</v>
      </c>
      <c r="H716" s="63" t="str">
        <f t="shared" si="22"/>
        <v>M_HR</v>
      </c>
      <c r="J716" s="90">
        <f t="shared" si="23"/>
        <v>3200</v>
      </c>
      <c r="O716" s="86"/>
      <c r="P716" s="86"/>
      <c r="Q716"/>
    </row>
    <row r="717" spans="1:17" x14ac:dyDescent="0.2">
      <c r="A717">
        <v>39757</v>
      </c>
      <c r="B717" t="s">
        <v>917</v>
      </c>
      <c r="C717" t="s">
        <v>214</v>
      </c>
      <c r="D717" s="85">
        <v>0</v>
      </c>
      <c r="E717" s="165"/>
      <c r="G717" s="63" t="str">
        <f>IFERROR(VLOOKUP($A717,sectionidss,6,FALSE)," ")</f>
        <v>MSCIC5</v>
      </c>
      <c r="H717" s="63" t="str">
        <f t="shared" si="22"/>
        <v>M_SCI</v>
      </c>
      <c r="J717" s="90">
        <f t="shared" si="23"/>
        <v>3200</v>
      </c>
      <c r="O717" s="86"/>
      <c r="P717" s="86"/>
      <c r="Q717"/>
    </row>
    <row r="718" spans="1:17" x14ac:dyDescent="0.2">
      <c r="A718">
        <v>39757</v>
      </c>
      <c r="B718" t="s">
        <v>917</v>
      </c>
      <c r="C718" t="s">
        <v>214</v>
      </c>
      <c r="D718" s="85">
        <v>0</v>
      </c>
      <c r="E718" s="165"/>
      <c r="G718" s="63" t="str">
        <f>IFERROR(VLOOKUP($A718,sectionidss,5,FALSE)," ")</f>
        <v>MLAC4</v>
      </c>
      <c r="H718" s="63" t="str">
        <f t="shared" si="22"/>
        <v>M_LA</v>
      </c>
      <c r="J718" s="90">
        <f t="shared" si="23"/>
        <v>3200</v>
      </c>
      <c r="O718" s="86"/>
      <c r="P718" s="86"/>
      <c r="Q718"/>
    </row>
    <row r="719" spans="1:17" x14ac:dyDescent="0.2">
      <c r="A719">
        <v>39757</v>
      </c>
      <c r="B719" t="s">
        <v>917</v>
      </c>
      <c r="C719" t="s">
        <v>214</v>
      </c>
      <c r="D719" s="85">
        <v>0</v>
      </c>
      <c r="E719" s="165"/>
      <c r="G719" s="63" t="str">
        <f>IFERROR(VLOOKUP($A719,sectionidss,4,FALSE)," ")</f>
        <v>MSSC3</v>
      </c>
      <c r="H719" s="63" t="str">
        <f t="shared" si="22"/>
        <v>M_SS_7_8</v>
      </c>
      <c r="J719" s="90">
        <f t="shared" si="23"/>
        <v>3200</v>
      </c>
      <c r="O719" s="86"/>
      <c r="P719" s="86"/>
      <c r="Q719"/>
    </row>
    <row r="720" spans="1:17" x14ac:dyDescent="0.2">
      <c r="A720">
        <v>39757</v>
      </c>
      <c r="B720" t="s">
        <v>917</v>
      </c>
      <c r="C720" t="s">
        <v>214</v>
      </c>
      <c r="D720" s="85">
        <v>0</v>
      </c>
      <c r="E720" s="165"/>
      <c r="G720" s="63" t="str">
        <f>IFERROR(VLOOKUP($A720,sectionidss,3,FALSE)," ")</f>
        <v>MM7C2</v>
      </c>
      <c r="H720" s="63" t="str">
        <f t="shared" si="22"/>
        <v>M_INT_MATH7</v>
      </c>
      <c r="J720" s="90">
        <f t="shared" si="23"/>
        <v>3200</v>
      </c>
      <c r="O720" s="86"/>
      <c r="P720" s="86"/>
      <c r="Q720"/>
    </row>
    <row r="721" spans="1:17" x14ac:dyDescent="0.2">
      <c r="A721">
        <v>39757</v>
      </c>
      <c r="B721" t="s">
        <v>917</v>
      </c>
      <c r="C721" t="s">
        <v>214</v>
      </c>
      <c r="D721" s="85">
        <v>0</v>
      </c>
      <c r="E721" s="165"/>
      <c r="G721" s="63" t="b">
        <f>IFERROR(VLOOKUP($A721,sectionidss,2,FALSE)," ")</f>
        <v>0</v>
      </c>
      <c r="H721" s="63" t="str">
        <f t="shared" si="22"/>
        <v xml:space="preserve"> </v>
      </c>
      <c r="J721" s="90" t="str">
        <f t="shared" si="23"/>
        <v xml:space="preserve"> </v>
      </c>
      <c r="O721" s="86"/>
      <c r="P721" s="86"/>
      <c r="Q721"/>
    </row>
    <row r="722" spans="1:17" x14ac:dyDescent="0.2">
      <c r="D722" s="85">
        <v>0</v>
      </c>
      <c r="E722" s="165"/>
      <c r="G722" s="63" t="str">
        <f>IFERROR(VLOOKUP($A722,sectionidss,7,FALSE)," ")</f>
        <v>MHRJG</v>
      </c>
      <c r="H722" s="63" t="str">
        <f t="shared" si="22"/>
        <v>M_HR</v>
      </c>
      <c r="J722" s="90">
        <f t="shared" si="23"/>
        <v>3200</v>
      </c>
      <c r="O722" s="86"/>
      <c r="P722" s="86"/>
      <c r="Q722"/>
    </row>
    <row r="723" spans="1:17" x14ac:dyDescent="0.2">
      <c r="D723" s="85">
        <v>0</v>
      </c>
      <c r="E723" s="165"/>
      <c r="G723" s="63" t="str">
        <f>IFERROR(VLOOKUP($A723,sectionidss,6,FALSE)," ")</f>
        <v>MSCIC5</v>
      </c>
      <c r="H723" s="63" t="str">
        <f t="shared" si="22"/>
        <v>M_SCI</v>
      </c>
      <c r="J723" s="90">
        <f t="shared" si="23"/>
        <v>3200</v>
      </c>
      <c r="O723" s="86"/>
      <c r="P723" s="86"/>
      <c r="Q723"/>
    </row>
    <row r="724" spans="1:17" x14ac:dyDescent="0.2">
      <c r="D724" s="85">
        <v>0</v>
      </c>
      <c r="E724" s="165"/>
      <c r="G724" s="63" t="str">
        <f>IFERROR(VLOOKUP($A724,sectionidss,5,FALSE)," ")</f>
        <v>MM8C4</v>
      </c>
      <c r="H724" s="63" t="str">
        <f t="shared" si="22"/>
        <v>M_INT_MATH8</v>
      </c>
      <c r="J724" s="90">
        <f t="shared" si="23"/>
        <v>3200</v>
      </c>
      <c r="O724" s="86"/>
      <c r="P724" s="86"/>
      <c r="Q724"/>
    </row>
    <row r="725" spans="1:17" x14ac:dyDescent="0.2">
      <c r="D725" s="85">
        <v>0</v>
      </c>
      <c r="E725" s="165"/>
      <c r="G725" s="63" t="str">
        <f>IFERROR(VLOOKUP($A725,sectionidss,4,FALSE)," ")</f>
        <v>MLAC3</v>
      </c>
      <c r="H725" s="63" t="str">
        <f t="shared" si="22"/>
        <v>M_LA</v>
      </c>
      <c r="J725" s="90">
        <f t="shared" si="23"/>
        <v>3200</v>
      </c>
      <c r="O725" s="86"/>
      <c r="P725" s="86"/>
      <c r="Q725"/>
    </row>
    <row r="726" spans="1:17" x14ac:dyDescent="0.2">
      <c r="D726" s="85">
        <v>0</v>
      </c>
      <c r="E726" s="165"/>
      <c r="G726" s="63" t="str">
        <f>IFERROR(VLOOKUP($A726,sectionidss,3,FALSE)," ")</f>
        <v>MSSC2</v>
      </c>
      <c r="H726" s="63" t="str">
        <f t="shared" si="22"/>
        <v>M_SS_7_8</v>
      </c>
      <c r="J726" s="90">
        <f t="shared" si="23"/>
        <v>3200</v>
      </c>
      <c r="O726" s="86"/>
      <c r="P726" s="86"/>
      <c r="Q726"/>
    </row>
    <row r="727" spans="1:17" x14ac:dyDescent="0.2">
      <c r="D727" s="85">
        <v>0</v>
      </c>
      <c r="E727" s="165"/>
      <c r="G727" s="63" t="b">
        <f>IFERROR(VLOOKUP($A727,sectionidss,2,FALSE)," ")</f>
        <v>0</v>
      </c>
      <c r="H727" s="63" t="str">
        <f t="shared" si="22"/>
        <v xml:space="preserve"> </v>
      </c>
      <c r="J727" s="90" t="str">
        <f t="shared" si="23"/>
        <v xml:space="preserve"> </v>
      </c>
      <c r="O727" s="86"/>
      <c r="P727" s="86"/>
      <c r="Q727"/>
    </row>
    <row r="728" spans="1:17" x14ac:dyDescent="0.2">
      <c r="D728" s="85">
        <v>0</v>
      </c>
      <c r="E728" s="165"/>
      <c r="G728" s="63" t="str">
        <f>IFERROR(VLOOKUP($A728,sectionidss,7,FALSE)," ")</f>
        <v>MHRJG</v>
      </c>
      <c r="H728" s="63" t="str">
        <f t="shared" si="22"/>
        <v>M_HR</v>
      </c>
      <c r="J728" s="90">
        <f t="shared" si="23"/>
        <v>3200</v>
      </c>
      <c r="O728" s="86"/>
      <c r="P728" s="86"/>
      <c r="Q728"/>
    </row>
    <row r="729" spans="1:17" x14ac:dyDescent="0.2">
      <c r="D729" s="85">
        <v>0</v>
      </c>
      <c r="E729" s="165"/>
      <c r="G729" s="63" t="str">
        <f>IFERROR(VLOOKUP($A729,sectionidss,6,FALSE)," ")</f>
        <v>MSCIC5</v>
      </c>
      <c r="H729" s="63" t="str">
        <f t="shared" si="22"/>
        <v>M_SCI</v>
      </c>
      <c r="J729" s="90">
        <f t="shared" si="23"/>
        <v>3200</v>
      </c>
      <c r="O729" s="86"/>
      <c r="P729" s="86"/>
      <c r="Q729"/>
    </row>
    <row r="730" spans="1:17" x14ac:dyDescent="0.2">
      <c r="D730" s="85">
        <v>0</v>
      </c>
      <c r="E730" s="165"/>
      <c r="G730" s="63" t="str">
        <f>IFERROR(VLOOKUP($A730,sectionidss,5,FALSE)," ")</f>
        <v>MM8C4</v>
      </c>
      <c r="H730" s="63" t="str">
        <f t="shared" si="22"/>
        <v>M_INT_MATH8</v>
      </c>
      <c r="J730" s="90">
        <f t="shared" si="23"/>
        <v>3200</v>
      </c>
      <c r="O730" s="86"/>
      <c r="P730" s="86"/>
      <c r="Q730"/>
    </row>
    <row r="731" spans="1:17" x14ac:dyDescent="0.2">
      <c r="D731" s="85">
        <v>0</v>
      </c>
      <c r="E731" s="165"/>
      <c r="G731" s="63" t="str">
        <f>IFERROR(VLOOKUP($A731,sectionidss,4,FALSE)," ")</f>
        <v>MLAC3</v>
      </c>
      <c r="H731" s="63" t="str">
        <f t="shared" si="22"/>
        <v>M_LA</v>
      </c>
      <c r="J731" s="90">
        <f t="shared" si="23"/>
        <v>3200</v>
      </c>
      <c r="O731" s="86"/>
      <c r="P731" s="86"/>
      <c r="Q731"/>
    </row>
    <row r="732" spans="1:17" x14ac:dyDescent="0.2">
      <c r="D732" s="85">
        <v>0</v>
      </c>
      <c r="E732" s="165"/>
      <c r="G732" s="63" t="str">
        <f>IFERROR(VLOOKUP($A732,sectionidss,3,FALSE)," ")</f>
        <v>MSSC2</v>
      </c>
      <c r="H732" s="63" t="str">
        <f t="shared" si="22"/>
        <v>M_SS_7_8</v>
      </c>
      <c r="J732" s="90">
        <f t="shared" si="23"/>
        <v>3200</v>
      </c>
      <c r="O732" s="86"/>
      <c r="P732" s="86"/>
      <c r="Q732"/>
    </row>
    <row r="733" spans="1:17" x14ac:dyDescent="0.2">
      <c r="D733" s="85">
        <v>0</v>
      </c>
      <c r="E733" s="165"/>
      <c r="G733" s="63" t="b">
        <f>IFERROR(VLOOKUP($A733,sectionidss,2,FALSE)," ")</f>
        <v>0</v>
      </c>
      <c r="H733" s="63" t="str">
        <f t="shared" si="22"/>
        <v xml:space="preserve"> </v>
      </c>
      <c r="J733" s="90" t="str">
        <f t="shared" si="23"/>
        <v xml:space="preserve"> </v>
      </c>
      <c r="O733" s="86"/>
      <c r="P733" s="86"/>
      <c r="Q733"/>
    </row>
    <row r="734" spans="1:17" x14ac:dyDescent="0.2">
      <c r="D734" s="85">
        <v>0</v>
      </c>
      <c r="E734" s="165"/>
      <c r="G734" s="63" t="str">
        <f>IFERROR(VLOOKUP($A734,sectionidss,7,FALSE)," ")</f>
        <v>MHRJG</v>
      </c>
      <c r="H734" s="63" t="str">
        <f t="shared" si="22"/>
        <v>M_HR</v>
      </c>
      <c r="J734" s="90">
        <f t="shared" si="23"/>
        <v>3200</v>
      </c>
      <c r="O734" s="86"/>
      <c r="P734" s="86"/>
      <c r="Q734"/>
    </row>
    <row r="735" spans="1:17" x14ac:dyDescent="0.2">
      <c r="D735" s="85">
        <v>0</v>
      </c>
      <c r="E735" s="165"/>
      <c r="G735" s="63" t="str">
        <f>IFERROR(VLOOKUP($A735,sectionidss,6,FALSE)," ")</f>
        <v>MSCIC5</v>
      </c>
      <c r="H735" s="63" t="str">
        <f t="shared" si="22"/>
        <v>M_SCI</v>
      </c>
      <c r="J735" s="90">
        <f t="shared" si="23"/>
        <v>3200</v>
      </c>
      <c r="O735" s="86"/>
      <c r="P735" s="86"/>
      <c r="Q735"/>
    </row>
    <row r="736" spans="1:17" x14ac:dyDescent="0.2">
      <c r="D736" s="85">
        <v>0</v>
      </c>
      <c r="E736" s="165"/>
      <c r="G736" s="63" t="str">
        <f>IFERROR(VLOOKUP($A736,sectionidss,5,FALSE)," ")</f>
        <v>MM8C4</v>
      </c>
      <c r="H736" s="63" t="str">
        <f t="shared" si="22"/>
        <v>M_INT_MATH8</v>
      </c>
      <c r="J736" s="90">
        <f t="shared" si="23"/>
        <v>3200</v>
      </c>
      <c r="O736" s="86"/>
      <c r="P736" s="86"/>
      <c r="Q736"/>
    </row>
    <row r="737" spans="4:17" x14ac:dyDescent="0.2">
      <c r="D737" s="85">
        <v>0</v>
      </c>
      <c r="E737" s="165"/>
      <c r="G737" s="63" t="str">
        <f>IFERROR(VLOOKUP($A737,sectionidss,4,FALSE)," ")</f>
        <v>MLAC3</v>
      </c>
      <c r="H737" s="63" t="str">
        <f t="shared" si="22"/>
        <v>M_LA</v>
      </c>
      <c r="J737" s="90">
        <f t="shared" si="23"/>
        <v>3200</v>
      </c>
      <c r="O737" s="86"/>
      <c r="P737" s="86"/>
      <c r="Q737"/>
    </row>
    <row r="738" spans="4:17" x14ac:dyDescent="0.2">
      <c r="D738" s="85">
        <v>0</v>
      </c>
      <c r="E738" s="165"/>
      <c r="G738" s="63" t="str">
        <f>IFERROR(VLOOKUP($A738,sectionidss,3,FALSE)," ")</f>
        <v>MSSC2</v>
      </c>
      <c r="H738" s="63" t="str">
        <f t="shared" si="22"/>
        <v>M_SS_7_8</v>
      </c>
      <c r="J738" s="90">
        <f t="shared" si="23"/>
        <v>3200</v>
      </c>
      <c r="O738" s="86"/>
      <c r="P738" s="86"/>
      <c r="Q738"/>
    </row>
    <row r="739" spans="4:17" x14ac:dyDescent="0.2">
      <c r="D739" s="85">
        <v>0</v>
      </c>
      <c r="E739" s="165"/>
      <c r="G739" s="63" t="b">
        <f>IFERROR(VLOOKUP($A739,sectionidss,2,FALSE)," ")</f>
        <v>0</v>
      </c>
      <c r="H739" s="63" t="str">
        <f t="shared" si="22"/>
        <v xml:space="preserve"> </v>
      </c>
      <c r="J739" s="90" t="str">
        <f t="shared" si="23"/>
        <v xml:space="preserve"> </v>
      </c>
      <c r="O739" s="86"/>
      <c r="P739" s="86"/>
      <c r="Q739"/>
    </row>
    <row r="740" spans="4:17" x14ac:dyDescent="0.2">
      <c r="D740" s="85">
        <v>0</v>
      </c>
      <c r="E740" s="165"/>
      <c r="G740" s="63" t="str">
        <f>IFERROR(VLOOKUP($A740,sectionidss,7,FALSE)," ")</f>
        <v>MHRJG</v>
      </c>
      <c r="H740" s="63" t="str">
        <f t="shared" si="22"/>
        <v>M_HR</v>
      </c>
      <c r="J740" s="90">
        <f t="shared" si="23"/>
        <v>3200</v>
      </c>
      <c r="O740" s="86"/>
      <c r="P740" s="86"/>
      <c r="Q740"/>
    </row>
    <row r="741" spans="4:17" x14ac:dyDescent="0.2">
      <c r="D741" s="85">
        <v>0</v>
      </c>
      <c r="E741" s="165"/>
      <c r="G741" s="63" t="str">
        <f>IFERROR(VLOOKUP($A741,sectionidss,6,FALSE)," ")</f>
        <v>MSCIC5</v>
      </c>
      <c r="H741" s="63" t="str">
        <f t="shared" si="22"/>
        <v>M_SCI</v>
      </c>
      <c r="J741" s="90">
        <f t="shared" si="23"/>
        <v>3200</v>
      </c>
      <c r="O741" s="86"/>
      <c r="P741" s="86"/>
      <c r="Q741"/>
    </row>
    <row r="742" spans="4:17" x14ac:dyDescent="0.2">
      <c r="D742" s="85">
        <v>0</v>
      </c>
      <c r="E742" s="165"/>
      <c r="G742" s="63" t="str">
        <f>IFERROR(VLOOKUP($A742,sectionidss,5,FALSE)," ")</f>
        <v>MM8C4</v>
      </c>
      <c r="H742" s="63" t="str">
        <f t="shared" si="22"/>
        <v>M_INT_MATH8</v>
      </c>
      <c r="J742" s="90">
        <f t="shared" si="23"/>
        <v>3200</v>
      </c>
      <c r="O742" s="86"/>
      <c r="P742" s="86"/>
      <c r="Q742"/>
    </row>
    <row r="743" spans="4:17" x14ac:dyDescent="0.2">
      <c r="D743" s="85">
        <v>0</v>
      </c>
      <c r="E743" s="165"/>
      <c r="G743" s="63" t="str">
        <f>IFERROR(VLOOKUP($A743,sectionidss,4,FALSE)," ")</f>
        <v>MLAC3</v>
      </c>
      <c r="H743" s="63" t="str">
        <f t="shared" si="22"/>
        <v>M_LA</v>
      </c>
      <c r="J743" s="90">
        <f t="shared" si="23"/>
        <v>3200</v>
      </c>
      <c r="O743" s="86"/>
      <c r="P743" s="86"/>
      <c r="Q743"/>
    </row>
    <row r="744" spans="4:17" x14ac:dyDescent="0.2">
      <c r="D744" s="85">
        <v>0</v>
      </c>
      <c r="E744" s="165"/>
      <c r="G744" s="63" t="str">
        <f>IFERROR(VLOOKUP($A744,sectionidss,3,FALSE)," ")</f>
        <v>MSSC2</v>
      </c>
      <c r="H744" s="63" t="str">
        <f t="shared" si="22"/>
        <v>M_SS_7_8</v>
      </c>
      <c r="J744" s="90">
        <f t="shared" si="23"/>
        <v>3200</v>
      </c>
      <c r="O744" s="86"/>
      <c r="P744" s="86"/>
      <c r="Q744"/>
    </row>
    <row r="745" spans="4:17" x14ac:dyDescent="0.2">
      <c r="D745" s="85">
        <v>0</v>
      </c>
      <c r="E745" s="165"/>
      <c r="G745" s="63" t="b">
        <f>IFERROR(VLOOKUP($A745,sectionidss,2,FALSE)," ")</f>
        <v>0</v>
      </c>
      <c r="H745" s="63" t="str">
        <f t="shared" si="22"/>
        <v xml:space="preserve"> </v>
      </c>
      <c r="J745" s="90" t="str">
        <f t="shared" si="23"/>
        <v xml:space="preserve"> </v>
      </c>
      <c r="O745" s="86"/>
      <c r="P745" s="86"/>
      <c r="Q745"/>
    </row>
    <row r="746" spans="4:17" x14ac:dyDescent="0.2">
      <c r="D746" s="85">
        <v>0</v>
      </c>
      <c r="E746" s="165"/>
      <c r="G746" s="63" t="str">
        <f>IFERROR(VLOOKUP($A746,sectionidss,7,FALSE)," ")</f>
        <v>MHRJG</v>
      </c>
      <c r="H746" s="63" t="str">
        <f t="shared" si="22"/>
        <v>M_HR</v>
      </c>
      <c r="J746" s="90">
        <f t="shared" si="23"/>
        <v>3200</v>
      </c>
      <c r="O746" s="86"/>
      <c r="P746" s="86"/>
      <c r="Q746"/>
    </row>
    <row r="747" spans="4:17" x14ac:dyDescent="0.2">
      <c r="D747" s="85">
        <v>0</v>
      </c>
      <c r="E747" s="165"/>
      <c r="G747" s="63" t="str">
        <f>IFERROR(VLOOKUP($A747,sectionidss,6,FALSE)," ")</f>
        <v>MSCIC5</v>
      </c>
      <c r="H747" s="63" t="str">
        <f t="shared" si="22"/>
        <v>M_SCI</v>
      </c>
      <c r="J747" s="90">
        <f t="shared" si="23"/>
        <v>3200</v>
      </c>
    </row>
    <row r="748" spans="4:17" x14ac:dyDescent="0.2">
      <c r="D748" s="85">
        <v>0</v>
      </c>
      <c r="E748" s="165"/>
      <c r="G748" s="63" t="str">
        <f>IFERROR(VLOOKUP($A748,sectionidss,5,FALSE)," ")</f>
        <v>MM8C4</v>
      </c>
      <c r="H748" s="63" t="str">
        <f t="shared" si="22"/>
        <v>M_INT_MATH8</v>
      </c>
      <c r="J748" s="90">
        <f t="shared" si="23"/>
        <v>3200</v>
      </c>
    </row>
    <row r="749" spans="4:17" x14ac:dyDescent="0.2">
      <c r="D749" s="85">
        <v>0</v>
      </c>
      <c r="E749" s="165"/>
      <c r="G749" s="63" t="str">
        <f>IFERROR(VLOOKUP($A749,sectionidss,4,FALSE)," ")</f>
        <v>MLAC3</v>
      </c>
      <c r="H749" s="63" t="str">
        <f t="shared" si="22"/>
        <v>M_LA</v>
      </c>
      <c r="J749" s="90">
        <f t="shared" si="23"/>
        <v>3200</v>
      </c>
    </row>
    <row r="750" spans="4:17" x14ac:dyDescent="0.2">
      <c r="D750" s="85">
        <v>0</v>
      </c>
      <c r="E750" s="165"/>
      <c r="G750" s="63" t="str">
        <f>IFERROR(VLOOKUP($A750,sectionidss,3,FALSE)," ")</f>
        <v>MSSC2</v>
      </c>
      <c r="H750" s="63" t="str">
        <f t="shared" si="22"/>
        <v>M_SS_7_8</v>
      </c>
      <c r="J750" s="90">
        <f t="shared" si="23"/>
        <v>3200</v>
      </c>
    </row>
    <row r="751" spans="4:17" x14ac:dyDescent="0.2">
      <c r="D751" s="85">
        <v>0</v>
      </c>
      <c r="E751" s="165"/>
      <c r="G751" s="63" t="b">
        <f>IFERROR(VLOOKUP($A751,sectionidss,2,FALSE)," ")</f>
        <v>0</v>
      </c>
      <c r="H751" s="63" t="str">
        <f t="shared" si="22"/>
        <v xml:space="preserve"> </v>
      </c>
      <c r="J751" s="90" t="str">
        <f t="shared" si="23"/>
        <v xml:space="preserve"> </v>
      </c>
    </row>
    <row r="752" spans="4:17" x14ac:dyDescent="0.2">
      <c r="D752" s="85">
        <v>0</v>
      </c>
      <c r="E752" s="165"/>
      <c r="G752" s="63" t="str">
        <f>IFERROR(VLOOKUP($A752,sectionidss,7,FALSE)," ")</f>
        <v>MHRJG</v>
      </c>
      <c r="H752" s="63" t="str">
        <f t="shared" si="22"/>
        <v>M_HR</v>
      </c>
      <c r="J752" s="90">
        <f t="shared" si="23"/>
        <v>3200</v>
      </c>
    </row>
    <row r="753" spans="4:10" customFormat="1" x14ac:dyDescent="0.2">
      <c r="D753" s="85">
        <v>0</v>
      </c>
      <c r="E753" s="165"/>
      <c r="F753" s="85"/>
      <c r="G753" s="63" t="str">
        <f>IFERROR(VLOOKUP($A753,sectionidss,6,FALSE)," ")</f>
        <v>MSCIC5</v>
      </c>
      <c r="H753" s="63" t="str">
        <f t="shared" si="22"/>
        <v>M_SCI</v>
      </c>
      <c r="I753" s="85"/>
      <c r="J753" s="90">
        <f t="shared" si="23"/>
        <v>3200</v>
      </c>
    </row>
    <row r="754" spans="4:10" customFormat="1" x14ac:dyDescent="0.2">
      <c r="D754" s="85">
        <v>0</v>
      </c>
      <c r="E754" s="165"/>
      <c r="F754" s="85"/>
      <c r="G754" s="63" t="str">
        <f>IFERROR(VLOOKUP($A754,sectionidss,5,FALSE)," ")</f>
        <v>MM8C4</v>
      </c>
      <c r="H754" s="63" t="str">
        <f t="shared" si="22"/>
        <v>M_INT_MATH8</v>
      </c>
      <c r="I754" s="85"/>
      <c r="J754" s="90">
        <f t="shared" si="23"/>
        <v>3200</v>
      </c>
    </row>
    <row r="755" spans="4:10" customFormat="1" x14ac:dyDescent="0.2">
      <c r="D755" s="85">
        <v>0</v>
      </c>
      <c r="E755" s="165"/>
      <c r="F755" s="85"/>
      <c r="G755" s="63" t="str">
        <f>IFERROR(VLOOKUP($A755,sectionidss,4,FALSE)," ")</f>
        <v>MLAC3</v>
      </c>
      <c r="H755" s="63" t="str">
        <f t="shared" si="22"/>
        <v>M_LA</v>
      </c>
      <c r="I755" s="85"/>
      <c r="J755" s="90">
        <f t="shared" si="23"/>
        <v>3200</v>
      </c>
    </row>
    <row r="756" spans="4:10" customFormat="1" x14ac:dyDescent="0.2">
      <c r="D756" s="85">
        <v>0</v>
      </c>
      <c r="E756" s="165"/>
      <c r="F756" s="85"/>
      <c r="G756" s="63" t="str">
        <f>IFERROR(VLOOKUP($A756,sectionidss,3,FALSE)," ")</f>
        <v>MSSC2</v>
      </c>
      <c r="H756" s="63" t="str">
        <f t="shared" si="22"/>
        <v>M_SS_7_8</v>
      </c>
      <c r="I756" s="85"/>
      <c r="J756" s="90">
        <f t="shared" si="23"/>
        <v>3200</v>
      </c>
    </row>
    <row r="757" spans="4:10" customFormat="1" x14ac:dyDescent="0.2">
      <c r="D757" s="85">
        <v>0</v>
      </c>
      <c r="E757" s="165"/>
      <c r="F757" s="85"/>
      <c r="G757" s="63" t="b">
        <f>IFERROR(VLOOKUP($A757,sectionidss,2,FALSE)," ")</f>
        <v>0</v>
      </c>
      <c r="H757" s="63" t="str">
        <f t="shared" si="22"/>
        <v xml:space="preserve"> </v>
      </c>
      <c r="I757" s="85"/>
      <c r="J757" s="90" t="str">
        <f t="shared" si="23"/>
        <v xml:space="preserve"> </v>
      </c>
    </row>
    <row r="758" spans="4:10" customFormat="1" x14ac:dyDescent="0.2">
      <c r="D758" s="85">
        <v>0</v>
      </c>
      <c r="E758" s="165"/>
      <c r="F758" s="85"/>
      <c r="G758" s="63" t="str">
        <f>IFERROR(VLOOKUP($A758,sectionidss,7,FALSE)," ")</f>
        <v>MHRJG</v>
      </c>
      <c r="H758" s="63" t="str">
        <f t="shared" si="22"/>
        <v>M_HR</v>
      </c>
      <c r="I758" s="85"/>
      <c r="J758" s="90">
        <f t="shared" si="23"/>
        <v>3200</v>
      </c>
    </row>
    <row r="759" spans="4:10" customFormat="1" x14ac:dyDescent="0.2">
      <c r="D759" s="85">
        <v>0</v>
      </c>
      <c r="E759" s="165"/>
      <c r="F759" s="85"/>
      <c r="G759" s="63" t="str">
        <f>IFERROR(VLOOKUP($A759,sectionidss,6,FALSE)," ")</f>
        <v>MSCIC5</v>
      </c>
      <c r="H759" s="63" t="str">
        <f t="shared" si="22"/>
        <v>M_SCI</v>
      </c>
      <c r="I759" s="85"/>
      <c r="J759" s="90">
        <f t="shared" si="23"/>
        <v>3200</v>
      </c>
    </row>
    <row r="760" spans="4:10" customFormat="1" x14ac:dyDescent="0.2">
      <c r="D760" s="85">
        <v>0</v>
      </c>
      <c r="E760" s="165"/>
      <c r="F760" s="85"/>
      <c r="G760" s="63" t="str">
        <f>IFERROR(VLOOKUP($A760,sectionidss,5,FALSE)," ")</f>
        <v>MM8C4</v>
      </c>
      <c r="H760" s="63" t="str">
        <f t="shared" si="22"/>
        <v>M_INT_MATH8</v>
      </c>
      <c r="I760" s="85"/>
      <c r="J760" s="90">
        <f t="shared" si="23"/>
        <v>3200</v>
      </c>
    </row>
    <row r="761" spans="4:10" customFormat="1" x14ac:dyDescent="0.2">
      <c r="D761" s="85">
        <v>0</v>
      </c>
      <c r="E761" s="165"/>
      <c r="F761" s="85"/>
      <c r="G761" s="63" t="str">
        <f>IFERROR(VLOOKUP($A761,sectionidss,4,FALSE)," ")</f>
        <v>MLAC3</v>
      </c>
      <c r="H761" s="63" t="str">
        <f t="shared" si="22"/>
        <v>M_LA</v>
      </c>
      <c r="I761" s="85"/>
      <c r="J761" s="90">
        <f t="shared" si="23"/>
        <v>3200</v>
      </c>
    </row>
    <row r="762" spans="4:10" customFormat="1" x14ac:dyDescent="0.2">
      <c r="D762" s="85">
        <v>0</v>
      </c>
      <c r="E762" s="165"/>
      <c r="F762" s="85"/>
      <c r="G762" s="63" t="str">
        <f>IFERROR(VLOOKUP($A762,sectionidss,3,FALSE)," ")</f>
        <v>MSSC2</v>
      </c>
      <c r="H762" s="63" t="str">
        <f t="shared" si="22"/>
        <v>M_SS_7_8</v>
      </c>
      <c r="I762" s="85"/>
      <c r="J762" s="90">
        <f t="shared" si="23"/>
        <v>3200</v>
      </c>
    </row>
    <row r="763" spans="4:10" customFormat="1" x14ac:dyDescent="0.2">
      <c r="D763" s="85">
        <v>0</v>
      </c>
      <c r="E763" s="165"/>
      <c r="F763" s="85"/>
      <c r="G763" s="63" t="b">
        <f>IFERROR(VLOOKUP($A763,sectionidss,2,FALSE)," ")</f>
        <v>0</v>
      </c>
      <c r="H763" s="63" t="str">
        <f t="shared" si="22"/>
        <v xml:space="preserve"> </v>
      </c>
      <c r="I763" s="85"/>
      <c r="J763" s="90" t="str">
        <f t="shared" si="23"/>
        <v xml:space="preserve"> </v>
      </c>
    </row>
    <row r="764" spans="4:10" customFormat="1" x14ac:dyDescent="0.2">
      <c r="D764" s="85">
        <v>0</v>
      </c>
      <c r="E764" s="165"/>
      <c r="F764" s="85"/>
      <c r="G764" s="63" t="str">
        <f>IFERROR(VLOOKUP($A764,sectionidss,7,FALSE)," ")</f>
        <v>MHRJG</v>
      </c>
      <c r="H764" s="63" t="str">
        <f t="shared" si="22"/>
        <v>M_HR</v>
      </c>
      <c r="I764" s="85"/>
      <c r="J764" s="90">
        <f t="shared" si="23"/>
        <v>3200</v>
      </c>
    </row>
    <row r="765" spans="4:10" customFormat="1" x14ac:dyDescent="0.2">
      <c r="D765" s="85">
        <v>0</v>
      </c>
      <c r="E765" s="165"/>
      <c r="F765" s="85"/>
      <c r="G765" s="63" t="str">
        <f>IFERROR(VLOOKUP($A765,sectionidss,6,FALSE)," ")</f>
        <v>MSCIC5</v>
      </c>
      <c r="H765" s="63" t="str">
        <f t="shared" si="22"/>
        <v>M_SCI</v>
      </c>
      <c r="I765" s="85"/>
      <c r="J765" s="90">
        <f t="shared" si="23"/>
        <v>3200</v>
      </c>
    </row>
    <row r="766" spans="4:10" customFormat="1" x14ac:dyDescent="0.2">
      <c r="D766" s="85">
        <v>0</v>
      </c>
      <c r="E766" s="165"/>
      <c r="F766" s="85"/>
      <c r="G766" s="63" t="str">
        <f>IFERROR(VLOOKUP($A766,sectionidss,5,FALSE)," ")</f>
        <v>MM8C4</v>
      </c>
      <c r="H766" s="63" t="str">
        <f t="shared" si="22"/>
        <v>M_INT_MATH8</v>
      </c>
      <c r="I766" s="85"/>
      <c r="J766" s="90">
        <f t="shared" si="23"/>
        <v>3200</v>
      </c>
    </row>
    <row r="767" spans="4:10" customFormat="1" x14ac:dyDescent="0.2">
      <c r="D767" s="85">
        <v>0</v>
      </c>
      <c r="E767" s="165"/>
      <c r="F767" s="85"/>
      <c r="G767" s="63" t="str">
        <f>IFERROR(VLOOKUP($A767,sectionidss,4,FALSE)," ")</f>
        <v>MLAC3</v>
      </c>
      <c r="H767" s="63" t="str">
        <f t="shared" si="22"/>
        <v>M_LA</v>
      </c>
      <c r="I767" s="85"/>
      <c r="J767" s="90">
        <f t="shared" si="23"/>
        <v>3200</v>
      </c>
    </row>
    <row r="768" spans="4:10" customFormat="1" x14ac:dyDescent="0.2">
      <c r="D768" s="85">
        <v>0</v>
      </c>
      <c r="E768" s="165"/>
      <c r="F768" s="85"/>
      <c r="G768" s="63" t="str">
        <f>IFERROR(VLOOKUP($A768,sectionidss,3,FALSE)," ")</f>
        <v>MSSC2</v>
      </c>
      <c r="H768" s="63" t="str">
        <f t="shared" si="22"/>
        <v>M_SS_7_8</v>
      </c>
      <c r="I768" s="85"/>
      <c r="J768" s="90">
        <f t="shared" si="23"/>
        <v>3200</v>
      </c>
    </row>
    <row r="769" spans="4:10" customFormat="1" x14ac:dyDescent="0.2">
      <c r="D769" s="85">
        <v>0</v>
      </c>
      <c r="E769" s="165"/>
      <c r="F769" s="85"/>
      <c r="G769" s="63" t="b">
        <f>IFERROR(VLOOKUP($A769,sectionidss,2,FALSE)," ")</f>
        <v>0</v>
      </c>
      <c r="H769" s="63" t="str">
        <f t="shared" si="22"/>
        <v xml:space="preserve"> </v>
      </c>
      <c r="I769" s="85"/>
      <c r="J769" s="90" t="str">
        <f t="shared" si="23"/>
        <v xml:space="preserve"> </v>
      </c>
    </row>
    <row r="770" spans="4:10" customFormat="1" x14ac:dyDescent="0.2">
      <c r="D770" s="85">
        <v>0</v>
      </c>
      <c r="E770" s="165"/>
      <c r="F770" s="85"/>
      <c r="G770" s="63" t="str">
        <f>IFERROR(VLOOKUP($A770,sectionidss,7,FALSE)," ")</f>
        <v>MHRJG</v>
      </c>
      <c r="H770" s="63" t="str">
        <f t="shared" ref="H770:H833" si="24">IFERROR(VLOOKUP($G770,otherinfo,2,FALSE)," ")</f>
        <v>M_HR</v>
      </c>
      <c r="I770" s="85"/>
      <c r="J770" s="90">
        <f t="shared" ref="J770:J833" si="25">IFERROR(VLOOKUP($G770,otherinfo,3,FALSE)," ")</f>
        <v>3200</v>
      </c>
    </row>
    <row r="771" spans="4:10" x14ac:dyDescent="0.2">
      <c r="G771" s="63" t="str">
        <f>IFERROR(VLOOKUP($A771,sectionids,2,FALSE)," ")</f>
        <v xml:space="preserve"> </v>
      </c>
      <c r="H771" s="63" t="str">
        <f t="shared" si="24"/>
        <v xml:space="preserve"> </v>
      </c>
      <c r="J771" s="90" t="str">
        <f t="shared" si="25"/>
        <v xml:space="preserve"> </v>
      </c>
    </row>
    <row r="772" spans="4:10" x14ac:dyDescent="0.2">
      <c r="G772" s="63" t="str">
        <f>IFERROR(VLOOKUP($A772,sectionids,4,FALSE)," ")</f>
        <v xml:space="preserve"> </v>
      </c>
      <c r="H772" s="63" t="str">
        <f t="shared" si="24"/>
        <v xml:space="preserve"> </v>
      </c>
      <c r="J772" s="90" t="str">
        <f t="shared" si="25"/>
        <v xml:space="preserve"> </v>
      </c>
    </row>
    <row r="773" spans="4:10" x14ac:dyDescent="0.2">
      <c r="G773" s="63" t="str">
        <f>IFERROR(VLOOKUP($A773,sectionids,3,FALSE)," ")</f>
        <v xml:space="preserve"> </v>
      </c>
      <c r="H773" s="63" t="str">
        <f t="shared" si="24"/>
        <v xml:space="preserve"> </v>
      </c>
      <c r="J773" s="90" t="str">
        <f t="shared" si="25"/>
        <v xml:space="preserve"> </v>
      </c>
    </row>
    <row r="774" spans="4:10" x14ac:dyDescent="0.2">
      <c r="G774" s="63" t="str">
        <f>IFERROR(VLOOKUP($A774,sectionids,6,FALSE)," ")</f>
        <v xml:space="preserve"> </v>
      </c>
      <c r="H774" s="63" t="str">
        <f t="shared" si="24"/>
        <v xml:space="preserve"> </v>
      </c>
      <c r="J774" s="90" t="str">
        <f t="shared" si="25"/>
        <v xml:space="preserve"> </v>
      </c>
    </row>
    <row r="775" spans="4:10" x14ac:dyDescent="0.2">
      <c r="G775" s="63" t="str">
        <f>IFERROR(VLOOKUP($A775,sectionids,5,FALSE)," ")</f>
        <v xml:space="preserve"> </v>
      </c>
      <c r="H775" s="63" t="str">
        <f t="shared" si="24"/>
        <v xml:space="preserve"> </v>
      </c>
      <c r="J775" s="90" t="str">
        <f t="shared" si="25"/>
        <v xml:space="preserve"> </v>
      </c>
    </row>
    <row r="776" spans="4:10" x14ac:dyDescent="0.2">
      <c r="G776" s="63" t="str">
        <f>IFERROR(VLOOKUP($A776,sectionids,7,FALSE)," ")</f>
        <v xml:space="preserve"> </v>
      </c>
      <c r="H776" s="63" t="str">
        <f t="shared" si="24"/>
        <v xml:space="preserve"> </v>
      </c>
      <c r="J776" s="90" t="str">
        <f t="shared" si="25"/>
        <v xml:space="preserve"> </v>
      </c>
    </row>
    <row r="777" spans="4:10" x14ac:dyDescent="0.2">
      <c r="G777" s="63" t="str">
        <f>IFERROR(VLOOKUP($A777,sectionids,2,FALSE)," ")</f>
        <v xml:space="preserve"> </v>
      </c>
      <c r="H777" s="63" t="str">
        <f t="shared" si="24"/>
        <v xml:space="preserve"> </v>
      </c>
      <c r="J777" s="90" t="str">
        <f t="shared" si="25"/>
        <v xml:space="preserve"> </v>
      </c>
    </row>
    <row r="778" spans="4:10" x14ac:dyDescent="0.2">
      <c r="G778" s="63" t="str">
        <f>IFERROR(VLOOKUP($A778,sectionids,4,FALSE)," ")</f>
        <v xml:space="preserve"> </v>
      </c>
      <c r="H778" s="63" t="str">
        <f t="shared" si="24"/>
        <v xml:space="preserve"> </v>
      </c>
      <c r="J778" s="90" t="str">
        <f t="shared" si="25"/>
        <v xml:space="preserve"> </v>
      </c>
    </row>
    <row r="779" spans="4:10" x14ac:dyDescent="0.2">
      <c r="G779" s="63" t="str">
        <f>IFERROR(VLOOKUP($A779,sectionids,3,FALSE)," ")</f>
        <v xml:space="preserve"> </v>
      </c>
      <c r="H779" s="63" t="str">
        <f t="shared" si="24"/>
        <v xml:space="preserve"> </v>
      </c>
      <c r="J779" s="90" t="str">
        <f t="shared" si="25"/>
        <v xml:space="preserve"> </v>
      </c>
    </row>
    <row r="780" spans="4:10" x14ac:dyDescent="0.2">
      <c r="G780" s="63" t="str">
        <f>IFERROR(VLOOKUP($A780,sectionids,6,FALSE)," ")</f>
        <v xml:space="preserve"> </v>
      </c>
      <c r="H780" s="63" t="str">
        <f t="shared" si="24"/>
        <v xml:space="preserve"> </v>
      </c>
      <c r="J780" s="90" t="str">
        <f t="shared" si="25"/>
        <v xml:space="preserve"> </v>
      </c>
    </row>
    <row r="781" spans="4:10" x14ac:dyDescent="0.2">
      <c r="G781" s="63" t="str">
        <f>IFERROR(VLOOKUP($A781,sectionids,5,FALSE)," ")</f>
        <v xml:space="preserve"> </v>
      </c>
      <c r="H781" s="63" t="str">
        <f t="shared" si="24"/>
        <v xml:space="preserve"> </v>
      </c>
      <c r="J781" s="90" t="str">
        <f t="shared" si="25"/>
        <v xml:space="preserve"> </v>
      </c>
    </row>
    <row r="782" spans="4:10" x14ac:dyDescent="0.2">
      <c r="G782" s="63" t="str">
        <f>IFERROR(VLOOKUP($A782,sectionids,7,FALSE)," ")</f>
        <v xml:space="preserve"> </v>
      </c>
      <c r="H782" s="63" t="str">
        <f t="shared" si="24"/>
        <v xml:space="preserve"> </v>
      </c>
      <c r="J782" s="90" t="str">
        <f t="shared" si="25"/>
        <v xml:space="preserve"> </v>
      </c>
    </row>
    <row r="783" spans="4:10" x14ac:dyDescent="0.2">
      <c r="G783" s="63" t="str">
        <f>IFERROR(VLOOKUP($A783,sectionids,2,FALSE)," ")</f>
        <v xml:space="preserve"> </v>
      </c>
      <c r="H783" s="63" t="str">
        <f t="shared" si="24"/>
        <v xml:space="preserve"> </v>
      </c>
      <c r="J783" s="90" t="str">
        <f t="shared" si="25"/>
        <v xml:space="preserve"> </v>
      </c>
    </row>
    <row r="784" spans="4:10" x14ac:dyDescent="0.2">
      <c r="G784" s="63" t="str">
        <f>IFERROR(VLOOKUP($A784,sectionids,4,FALSE)," ")</f>
        <v xml:space="preserve"> </v>
      </c>
      <c r="H784" s="63" t="str">
        <f t="shared" si="24"/>
        <v xml:space="preserve"> </v>
      </c>
      <c r="J784" s="90" t="str">
        <f t="shared" si="25"/>
        <v xml:space="preserve"> </v>
      </c>
    </row>
    <row r="785" spans="7:10" x14ac:dyDescent="0.2">
      <c r="G785" s="63" t="str">
        <f>IFERROR(VLOOKUP($A785,sectionids,3,FALSE)," ")</f>
        <v xml:space="preserve"> </v>
      </c>
      <c r="H785" s="63" t="str">
        <f t="shared" si="24"/>
        <v xml:space="preserve"> </v>
      </c>
      <c r="J785" s="90" t="str">
        <f t="shared" si="25"/>
        <v xml:space="preserve"> </v>
      </c>
    </row>
    <row r="786" spans="7:10" x14ac:dyDescent="0.2">
      <c r="G786" s="63" t="str">
        <f>IFERROR(VLOOKUP($A786,sectionids,6,FALSE)," ")</f>
        <v xml:space="preserve"> </v>
      </c>
      <c r="H786" s="63" t="str">
        <f t="shared" si="24"/>
        <v xml:space="preserve"> </v>
      </c>
      <c r="J786" s="90" t="str">
        <f t="shared" si="25"/>
        <v xml:space="preserve"> </v>
      </c>
    </row>
    <row r="787" spans="7:10" x14ac:dyDescent="0.2">
      <c r="G787" s="63" t="str">
        <f>IFERROR(VLOOKUP($A787,sectionids,5,FALSE)," ")</f>
        <v xml:space="preserve"> </v>
      </c>
      <c r="H787" s="63" t="str">
        <f t="shared" si="24"/>
        <v xml:space="preserve"> </v>
      </c>
      <c r="J787" s="90" t="str">
        <f t="shared" si="25"/>
        <v xml:space="preserve"> </v>
      </c>
    </row>
    <row r="788" spans="7:10" x14ac:dyDescent="0.2">
      <c r="G788" s="63" t="str">
        <f>IFERROR(VLOOKUP($A788,sectionids,7,FALSE)," ")</f>
        <v xml:space="preserve"> </v>
      </c>
      <c r="H788" s="63" t="str">
        <f t="shared" si="24"/>
        <v xml:space="preserve"> </v>
      </c>
      <c r="J788" s="90" t="str">
        <f t="shared" si="25"/>
        <v xml:space="preserve"> </v>
      </c>
    </row>
    <row r="789" spans="7:10" x14ac:dyDescent="0.2">
      <c r="G789" s="63" t="str">
        <f>IFERROR(VLOOKUP($A789,sectionids,2,FALSE)," ")</f>
        <v xml:space="preserve"> </v>
      </c>
      <c r="H789" s="63" t="str">
        <f t="shared" si="24"/>
        <v xml:space="preserve"> </v>
      </c>
      <c r="J789" s="90" t="str">
        <f t="shared" si="25"/>
        <v xml:space="preserve"> </v>
      </c>
    </row>
    <row r="790" spans="7:10" x14ac:dyDescent="0.2">
      <c r="G790" s="63" t="str">
        <f>IFERROR(VLOOKUP($A790,sectionids,4,FALSE)," ")</f>
        <v xml:space="preserve"> </v>
      </c>
      <c r="H790" s="63" t="str">
        <f t="shared" si="24"/>
        <v xml:space="preserve"> </v>
      </c>
      <c r="J790" s="90" t="str">
        <f t="shared" si="25"/>
        <v xml:space="preserve"> </v>
      </c>
    </row>
    <row r="791" spans="7:10" x14ac:dyDescent="0.2">
      <c r="G791" s="63" t="str">
        <f>IFERROR(VLOOKUP($A791,sectionids,3,FALSE)," ")</f>
        <v xml:space="preserve"> </v>
      </c>
      <c r="H791" s="63" t="str">
        <f t="shared" si="24"/>
        <v xml:space="preserve"> </v>
      </c>
      <c r="J791" s="90" t="str">
        <f t="shared" si="25"/>
        <v xml:space="preserve"> </v>
      </c>
    </row>
    <row r="792" spans="7:10" x14ac:dyDescent="0.2">
      <c r="G792" s="63" t="str">
        <f>IFERROR(VLOOKUP($A792,sectionids,6,FALSE)," ")</f>
        <v xml:space="preserve"> </v>
      </c>
      <c r="H792" s="63" t="str">
        <f t="shared" si="24"/>
        <v xml:space="preserve"> </v>
      </c>
      <c r="J792" s="90" t="str">
        <f t="shared" si="25"/>
        <v xml:space="preserve"> </v>
      </c>
    </row>
    <row r="793" spans="7:10" x14ac:dyDescent="0.2">
      <c r="G793" s="63" t="str">
        <f>IFERROR(VLOOKUP($A793,sectionids,5,FALSE)," ")</f>
        <v xml:space="preserve"> </v>
      </c>
      <c r="H793" s="63" t="str">
        <f t="shared" si="24"/>
        <v xml:space="preserve"> </v>
      </c>
      <c r="J793" s="90" t="str">
        <f t="shared" si="25"/>
        <v xml:space="preserve"> </v>
      </c>
    </row>
    <row r="794" spans="7:10" x14ac:dyDescent="0.2">
      <c r="G794" s="63" t="str">
        <f>IFERROR(VLOOKUP($A794,sectionids,7,FALSE)," ")</f>
        <v xml:space="preserve"> </v>
      </c>
      <c r="H794" s="63" t="str">
        <f t="shared" si="24"/>
        <v xml:space="preserve"> </v>
      </c>
      <c r="J794" s="90" t="str">
        <f t="shared" si="25"/>
        <v xml:space="preserve"> </v>
      </c>
    </row>
    <row r="795" spans="7:10" x14ac:dyDescent="0.2">
      <c r="G795" s="63" t="str">
        <f>IFERROR(VLOOKUP($A795,sectionids,2,FALSE)," ")</f>
        <v xml:space="preserve"> </v>
      </c>
      <c r="H795" s="63" t="str">
        <f t="shared" si="24"/>
        <v xml:space="preserve"> </v>
      </c>
      <c r="J795" s="90" t="str">
        <f t="shared" si="25"/>
        <v xml:space="preserve"> </v>
      </c>
    </row>
    <row r="796" spans="7:10" x14ac:dyDescent="0.2">
      <c r="G796" s="63" t="str">
        <f>IFERROR(VLOOKUP($A796,sectionids,4,FALSE)," ")</f>
        <v xml:space="preserve"> </v>
      </c>
      <c r="H796" s="63" t="str">
        <f t="shared" si="24"/>
        <v xml:space="preserve"> </v>
      </c>
      <c r="J796" s="90" t="str">
        <f t="shared" si="25"/>
        <v xml:space="preserve"> </v>
      </c>
    </row>
    <row r="797" spans="7:10" x14ac:dyDescent="0.2">
      <c r="G797" s="63" t="str">
        <f>IFERROR(VLOOKUP($A797,sectionids,3,FALSE)," ")</f>
        <v xml:space="preserve"> </v>
      </c>
      <c r="H797" s="63" t="str">
        <f t="shared" si="24"/>
        <v xml:space="preserve"> </v>
      </c>
      <c r="J797" s="90" t="str">
        <f t="shared" si="25"/>
        <v xml:space="preserve"> </v>
      </c>
    </row>
    <row r="798" spans="7:10" x14ac:dyDescent="0.2">
      <c r="G798" s="63" t="str">
        <f>IFERROR(VLOOKUP($A798,sectionids,6,FALSE)," ")</f>
        <v xml:space="preserve"> </v>
      </c>
      <c r="H798" s="63" t="str">
        <f t="shared" si="24"/>
        <v xml:space="preserve"> </v>
      </c>
      <c r="J798" s="90" t="str">
        <f t="shared" si="25"/>
        <v xml:space="preserve"> </v>
      </c>
    </row>
    <row r="799" spans="7:10" x14ac:dyDescent="0.2">
      <c r="G799" s="63" t="str">
        <f>IFERROR(VLOOKUP($A799,sectionids,5,FALSE)," ")</f>
        <v xml:space="preserve"> </v>
      </c>
      <c r="H799" s="63" t="str">
        <f t="shared" si="24"/>
        <v xml:space="preserve"> </v>
      </c>
      <c r="J799" s="90" t="str">
        <f t="shared" si="25"/>
        <v xml:space="preserve"> </v>
      </c>
    </row>
    <row r="800" spans="7:10" x14ac:dyDescent="0.2">
      <c r="G800" s="63" t="str">
        <f>IFERROR(VLOOKUP($A800,sectionids,7,FALSE)," ")</f>
        <v xml:space="preserve"> </v>
      </c>
      <c r="H800" s="63" t="str">
        <f t="shared" si="24"/>
        <v xml:space="preserve"> </v>
      </c>
      <c r="J800" s="90" t="str">
        <f t="shared" si="25"/>
        <v xml:space="preserve"> </v>
      </c>
    </row>
    <row r="801" spans="7:10" x14ac:dyDescent="0.2">
      <c r="G801" s="63" t="str">
        <f>IFERROR(VLOOKUP($A801,sectionids,2,FALSE)," ")</f>
        <v xml:space="preserve"> </v>
      </c>
      <c r="H801" s="63" t="str">
        <f t="shared" si="24"/>
        <v xml:space="preserve"> </v>
      </c>
      <c r="J801" s="90" t="str">
        <f t="shared" si="25"/>
        <v xml:space="preserve"> </v>
      </c>
    </row>
    <row r="802" spans="7:10" x14ac:dyDescent="0.2">
      <c r="G802" s="63" t="str">
        <f>IFERROR(VLOOKUP($A802,sectionids,4,FALSE)," ")</f>
        <v xml:space="preserve"> </v>
      </c>
      <c r="H802" s="63" t="str">
        <f t="shared" si="24"/>
        <v xml:space="preserve"> </v>
      </c>
      <c r="J802" s="90" t="str">
        <f t="shared" si="25"/>
        <v xml:space="preserve"> </v>
      </c>
    </row>
    <row r="803" spans="7:10" x14ac:dyDescent="0.2">
      <c r="G803" s="63" t="str">
        <f>IFERROR(VLOOKUP($A803,sectionids,3,FALSE)," ")</f>
        <v xml:space="preserve"> </v>
      </c>
      <c r="H803" s="63" t="str">
        <f t="shared" si="24"/>
        <v xml:space="preserve"> </v>
      </c>
      <c r="J803" s="90" t="str">
        <f t="shared" si="25"/>
        <v xml:space="preserve"> </v>
      </c>
    </row>
    <row r="804" spans="7:10" x14ac:dyDescent="0.2">
      <c r="G804" s="63" t="str">
        <f>IFERROR(VLOOKUP($A804,sectionids,6,FALSE)," ")</f>
        <v xml:space="preserve"> </v>
      </c>
      <c r="H804" s="63" t="str">
        <f t="shared" si="24"/>
        <v xml:space="preserve"> </v>
      </c>
      <c r="J804" s="90" t="str">
        <f t="shared" si="25"/>
        <v xml:space="preserve"> </v>
      </c>
    </row>
    <row r="805" spans="7:10" x14ac:dyDescent="0.2">
      <c r="G805" s="63" t="str">
        <f>IFERROR(VLOOKUP($A805,sectionids,5,FALSE)," ")</f>
        <v xml:space="preserve"> </v>
      </c>
      <c r="H805" s="63" t="str">
        <f t="shared" si="24"/>
        <v xml:space="preserve"> </v>
      </c>
      <c r="J805" s="90" t="str">
        <f t="shared" si="25"/>
        <v xml:space="preserve"> </v>
      </c>
    </row>
    <row r="806" spans="7:10" x14ac:dyDescent="0.2">
      <c r="G806" s="63" t="str">
        <f>IFERROR(VLOOKUP($A806,sectionids,7,FALSE)," ")</f>
        <v xml:space="preserve"> </v>
      </c>
      <c r="H806" s="63" t="str">
        <f t="shared" si="24"/>
        <v xml:space="preserve"> </v>
      </c>
      <c r="J806" s="90" t="str">
        <f t="shared" si="25"/>
        <v xml:space="preserve"> </v>
      </c>
    </row>
    <row r="807" spans="7:10" x14ac:dyDescent="0.2">
      <c r="G807" s="63" t="str">
        <f>IFERROR(VLOOKUP($A807,sectionids,2,FALSE)," ")</f>
        <v xml:space="preserve"> </v>
      </c>
      <c r="H807" s="63" t="str">
        <f t="shared" si="24"/>
        <v xml:space="preserve"> </v>
      </c>
      <c r="J807" s="90" t="str">
        <f t="shared" si="25"/>
        <v xml:space="preserve"> </v>
      </c>
    </row>
    <row r="808" spans="7:10" x14ac:dyDescent="0.2">
      <c r="G808" s="63" t="str">
        <f>IFERROR(VLOOKUP($A808,sectionids,4,FALSE)," ")</f>
        <v xml:space="preserve"> </v>
      </c>
      <c r="H808" s="63" t="str">
        <f t="shared" si="24"/>
        <v xml:space="preserve"> </v>
      </c>
      <c r="J808" s="90" t="str">
        <f t="shared" si="25"/>
        <v xml:space="preserve"> </v>
      </c>
    </row>
    <row r="809" spans="7:10" x14ac:dyDescent="0.2">
      <c r="G809" s="63" t="str">
        <f>IFERROR(VLOOKUP($A809,sectionids,3,FALSE)," ")</f>
        <v xml:space="preserve"> </v>
      </c>
      <c r="H809" s="63" t="str">
        <f t="shared" si="24"/>
        <v xml:space="preserve"> </v>
      </c>
      <c r="J809" s="90" t="str">
        <f t="shared" si="25"/>
        <v xml:space="preserve"> </v>
      </c>
    </row>
    <row r="810" spans="7:10" x14ac:dyDescent="0.2">
      <c r="G810" s="63" t="str">
        <f>IFERROR(VLOOKUP($A810,sectionids,6,FALSE)," ")</f>
        <v xml:space="preserve"> </v>
      </c>
      <c r="H810" s="63" t="str">
        <f t="shared" si="24"/>
        <v xml:space="preserve"> </v>
      </c>
      <c r="J810" s="90" t="str">
        <f t="shared" si="25"/>
        <v xml:space="preserve"> </v>
      </c>
    </row>
    <row r="811" spans="7:10" x14ac:dyDescent="0.2">
      <c r="G811" s="63" t="str">
        <f>IFERROR(VLOOKUP($A811,sectionids,5,FALSE)," ")</f>
        <v xml:space="preserve"> </v>
      </c>
      <c r="H811" s="63" t="str">
        <f t="shared" si="24"/>
        <v xml:space="preserve"> </v>
      </c>
      <c r="J811" s="90" t="str">
        <f t="shared" si="25"/>
        <v xml:space="preserve"> </v>
      </c>
    </row>
    <row r="812" spans="7:10" x14ac:dyDescent="0.2">
      <c r="G812" s="63" t="str">
        <f>IFERROR(VLOOKUP($A812,sectionids,7,FALSE)," ")</f>
        <v xml:space="preserve"> </v>
      </c>
      <c r="H812" s="63" t="str">
        <f t="shared" si="24"/>
        <v xml:space="preserve"> </v>
      </c>
      <c r="J812" s="90" t="str">
        <f t="shared" si="25"/>
        <v xml:space="preserve"> </v>
      </c>
    </row>
    <row r="813" spans="7:10" x14ac:dyDescent="0.2">
      <c r="G813" s="63" t="str">
        <f>IFERROR(VLOOKUP($A813,sectionids,2,FALSE)," ")</f>
        <v xml:space="preserve"> </v>
      </c>
      <c r="H813" s="63" t="str">
        <f t="shared" si="24"/>
        <v xml:space="preserve"> </v>
      </c>
      <c r="J813" s="90" t="str">
        <f t="shared" si="25"/>
        <v xml:space="preserve"> </v>
      </c>
    </row>
    <row r="814" spans="7:10" x14ac:dyDescent="0.2">
      <c r="G814" s="63" t="str">
        <f>IFERROR(VLOOKUP($A814,sectionids,4,FALSE)," ")</f>
        <v xml:space="preserve"> </v>
      </c>
      <c r="H814" s="63" t="str">
        <f t="shared" si="24"/>
        <v xml:space="preserve"> </v>
      </c>
      <c r="J814" s="90" t="str">
        <f t="shared" si="25"/>
        <v xml:space="preserve"> </v>
      </c>
    </row>
    <row r="815" spans="7:10" x14ac:dyDescent="0.2">
      <c r="G815" s="63" t="str">
        <f>IFERROR(VLOOKUP($A815,sectionids,3,FALSE)," ")</f>
        <v xml:space="preserve"> </v>
      </c>
      <c r="H815" s="63" t="str">
        <f t="shared" si="24"/>
        <v xml:space="preserve"> </v>
      </c>
      <c r="J815" s="90" t="str">
        <f t="shared" si="25"/>
        <v xml:space="preserve"> </v>
      </c>
    </row>
    <row r="816" spans="7:10" x14ac:dyDescent="0.2">
      <c r="G816" s="63" t="str">
        <f>IFERROR(VLOOKUP($A816,sectionids,6,FALSE)," ")</f>
        <v xml:space="preserve"> </v>
      </c>
      <c r="H816" s="63" t="str">
        <f t="shared" si="24"/>
        <v xml:space="preserve"> </v>
      </c>
      <c r="J816" s="90" t="str">
        <f t="shared" si="25"/>
        <v xml:space="preserve"> </v>
      </c>
    </row>
    <row r="817" spans="7:10" x14ac:dyDescent="0.2">
      <c r="G817" s="63" t="str">
        <f>IFERROR(VLOOKUP($A817,sectionids,5,FALSE)," ")</f>
        <v xml:space="preserve"> </v>
      </c>
      <c r="H817" s="63" t="str">
        <f t="shared" si="24"/>
        <v xml:space="preserve"> </v>
      </c>
      <c r="J817" s="90" t="str">
        <f t="shared" si="25"/>
        <v xml:space="preserve"> </v>
      </c>
    </row>
    <row r="818" spans="7:10" x14ac:dyDescent="0.2">
      <c r="G818" s="63" t="str">
        <f>IFERROR(VLOOKUP($A818,sectionids,7,FALSE)," ")</f>
        <v xml:space="preserve"> </v>
      </c>
      <c r="H818" s="63" t="str">
        <f t="shared" si="24"/>
        <v xml:space="preserve"> </v>
      </c>
      <c r="J818" s="90" t="str">
        <f t="shared" si="25"/>
        <v xml:space="preserve"> </v>
      </c>
    </row>
    <row r="819" spans="7:10" x14ac:dyDescent="0.2">
      <c r="G819" s="63" t="str">
        <f>IFERROR(VLOOKUP($A819,sectionids,2,FALSE)," ")</f>
        <v xml:space="preserve"> </v>
      </c>
      <c r="H819" s="63" t="str">
        <f t="shared" si="24"/>
        <v xml:space="preserve"> </v>
      </c>
      <c r="J819" s="90" t="str">
        <f t="shared" si="25"/>
        <v xml:space="preserve"> </v>
      </c>
    </row>
    <row r="820" spans="7:10" x14ac:dyDescent="0.2">
      <c r="G820" s="63" t="str">
        <f>IFERROR(VLOOKUP($A820,sectionids,4,FALSE)," ")</f>
        <v xml:space="preserve"> </v>
      </c>
      <c r="H820" s="63" t="str">
        <f t="shared" si="24"/>
        <v xml:space="preserve"> </v>
      </c>
      <c r="J820" s="90" t="str">
        <f t="shared" si="25"/>
        <v xml:space="preserve"> </v>
      </c>
    </row>
    <row r="821" spans="7:10" x14ac:dyDescent="0.2">
      <c r="G821" s="63" t="str">
        <f>IFERROR(VLOOKUP($A821,sectionids,3,FALSE)," ")</f>
        <v xml:space="preserve"> </v>
      </c>
      <c r="H821" s="63" t="str">
        <f t="shared" si="24"/>
        <v xml:space="preserve"> </v>
      </c>
      <c r="J821" s="90" t="str">
        <f t="shared" si="25"/>
        <v xml:space="preserve"> </v>
      </c>
    </row>
    <row r="822" spans="7:10" x14ac:dyDescent="0.2">
      <c r="G822" s="63" t="str">
        <f>IFERROR(VLOOKUP($A822,sectionids,6,FALSE)," ")</f>
        <v xml:space="preserve"> </v>
      </c>
      <c r="H822" s="63" t="str">
        <f t="shared" si="24"/>
        <v xml:space="preserve"> </v>
      </c>
      <c r="J822" s="90" t="str">
        <f t="shared" si="25"/>
        <v xml:space="preserve"> </v>
      </c>
    </row>
    <row r="823" spans="7:10" x14ac:dyDescent="0.2">
      <c r="G823" s="63" t="str">
        <f>IFERROR(VLOOKUP($A823,sectionids,5,FALSE)," ")</f>
        <v xml:space="preserve"> </v>
      </c>
      <c r="H823" s="63" t="str">
        <f t="shared" si="24"/>
        <v xml:space="preserve"> </v>
      </c>
      <c r="J823" s="90" t="str">
        <f t="shared" si="25"/>
        <v xml:space="preserve"> </v>
      </c>
    </row>
    <row r="824" spans="7:10" x14ac:dyDescent="0.2">
      <c r="G824" s="63" t="str">
        <f>IFERROR(VLOOKUP($A824,sectionids,7,FALSE)," ")</f>
        <v xml:space="preserve"> </v>
      </c>
      <c r="H824" s="63" t="str">
        <f t="shared" si="24"/>
        <v xml:space="preserve"> </v>
      </c>
      <c r="J824" s="90" t="str">
        <f t="shared" si="25"/>
        <v xml:space="preserve"> </v>
      </c>
    </row>
    <row r="825" spans="7:10" x14ac:dyDescent="0.2">
      <c r="G825" s="63" t="str">
        <f>IFERROR(VLOOKUP($A825,sectionids,2,FALSE)," ")</f>
        <v xml:space="preserve"> </v>
      </c>
      <c r="H825" s="63" t="str">
        <f t="shared" si="24"/>
        <v xml:space="preserve"> </v>
      </c>
      <c r="J825" s="90" t="str">
        <f t="shared" si="25"/>
        <v xml:space="preserve"> </v>
      </c>
    </row>
    <row r="826" spans="7:10" x14ac:dyDescent="0.2">
      <c r="G826" s="63" t="str">
        <f>IFERROR(VLOOKUP($A826,sectionids,4,FALSE)," ")</f>
        <v xml:space="preserve"> </v>
      </c>
      <c r="H826" s="63" t="str">
        <f t="shared" si="24"/>
        <v xml:space="preserve"> </v>
      </c>
      <c r="J826" s="90" t="str">
        <f t="shared" si="25"/>
        <v xml:space="preserve"> </v>
      </c>
    </row>
    <row r="827" spans="7:10" x14ac:dyDescent="0.2">
      <c r="G827" s="63" t="str">
        <f>IFERROR(VLOOKUP($A827,sectionids,3,FALSE)," ")</f>
        <v xml:space="preserve"> </v>
      </c>
      <c r="H827" s="63" t="str">
        <f t="shared" si="24"/>
        <v xml:space="preserve"> </v>
      </c>
      <c r="J827" s="90" t="str">
        <f t="shared" si="25"/>
        <v xml:space="preserve"> </v>
      </c>
    </row>
    <row r="828" spans="7:10" x14ac:dyDescent="0.2">
      <c r="G828" s="63" t="str">
        <f>IFERROR(VLOOKUP($A828,sectionids,6,FALSE)," ")</f>
        <v xml:space="preserve"> </v>
      </c>
      <c r="H828" s="63" t="str">
        <f t="shared" si="24"/>
        <v xml:space="preserve"> </v>
      </c>
      <c r="J828" s="90" t="str">
        <f t="shared" si="25"/>
        <v xml:space="preserve"> </v>
      </c>
    </row>
    <row r="829" spans="7:10" x14ac:dyDescent="0.2">
      <c r="G829" s="63" t="str">
        <f>IFERROR(VLOOKUP($A829,sectionids,5,FALSE)," ")</f>
        <v xml:space="preserve"> </v>
      </c>
      <c r="H829" s="63" t="str">
        <f t="shared" si="24"/>
        <v xml:space="preserve"> </v>
      </c>
      <c r="J829" s="90" t="str">
        <f t="shared" si="25"/>
        <v xml:space="preserve"> </v>
      </c>
    </row>
    <row r="830" spans="7:10" x14ac:dyDescent="0.2">
      <c r="G830" s="63" t="str">
        <f>IFERROR(VLOOKUP($A830,sectionids,7,FALSE)," ")</f>
        <v xml:space="preserve"> </v>
      </c>
      <c r="H830" s="63" t="str">
        <f t="shared" si="24"/>
        <v xml:space="preserve"> </v>
      </c>
      <c r="J830" s="90" t="str">
        <f t="shared" si="25"/>
        <v xml:space="preserve"> </v>
      </c>
    </row>
    <row r="831" spans="7:10" x14ac:dyDescent="0.2">
      <c r="G831" s="63" t="str">
        <f>IFERROR(VLOOKUP($A831,sectionids,2,FALSE)," ")</f>
        <v xml:space="preserve"> </v>
      </c>
      <c r="H831" s="63" t="str">
        <f t="shared" si="24"/>
        <v xml:space="preserve"> </v>
      </c>
      <c r="J831" s="90" t="str">
        <f t="shared" si="25"/>
        <v xml:space="preserve"> </v>
      </c>
    </row>
    <row r="832" spans="7:10" x14ac:dyDescent="0.2">
      <c r="G832" s="63" t="str">
        <f>IFERROR(VLOOKUP($A832,sectionids,4,FALSE)," ")</f>
        <v xml:space="preserve"> </v>
      </c>
      <c r="H832" s="63" t="str">
        <f t="shared" si="24"/>
        <v xml:space="preserve"> </v>
      </c>
      <c r="J832" s="90" t="str">
        <f t="shared" si="25"/>
        <v xml:space="preserve"> </v>
      </c>
    </row>
    <row r="833" spans="7:10" x14ac:dyDescent="0.2">
      <c r="G833" s="63" t="str">
        <f>IFERROR(VLOOKUP($A833,sectionids,3,FALSE)," ")</f>
        <v xml:space="preserve"> </v>
      </c>
      <c r="H833" s="63" t="str">
        <f t="shared" si="24"/>
        <v xml:space="preserve"> </v>
      </c>
      <c r="J833" s="90" t="str">
        <f t="shared" si="25"/>
        <v xml:space="preserve"> </v>
      </c>
    </row>
    <row r="834" spans="7:10" x14ac:dyDescent="0.2">
      <c r="G834" s="63" t="str">
        <f>IFERROR(VLOOKUP($A834,sectionids,6,FALSE)," ")</f>
        <v xml:space="preserve"> </v>
      </c>
      <c r="H834" s="63" t="str">
        <f t="shared" ref="H834:H897" si="26">IFERROR(VLOOKUP($G834,otherinfo,2,FALSE)," ")</f>
        <v xml:space="preserve"> </v>
      </c>
      <c r="J834" s="90" t="str">
        <f t="shared" ref="J834:J897" si="27">IFERROR(VLOOKUP($G834,otherinfo,3,FALSE)," ")</f>
        <v xml:space="preserve"> </v>
      </c>
    </row>
    <row r="835" spans="7:10" x14ac:dyDescent="0.2">
      <c r="G835" s="63" t="str">
        <f>IFERROR(VLOOKUP($A835,sectionids,5,FALSE)," ")</f>
        <v xml:space="preserve"> </v>
      </c>
      <c r="H835" s="63" t="str">
        <f t="shared" si="26"/>
        <v xml:space="preserve"> </v>
      </c>
      <c r="J835" s="90" t="str">
        <f t="shared" si="27"/>
        <v xml:space="preserve"> </v>
      </c>
    </row>
    <row r="836" spans="7:10" x14ac:dyDescent="0.2">
      <c r="G836" s="63" t="str">
        <f>IFERROR(VLOOKUP($A836,sectionids,7,FALSE)," ")</f>
        <v xml:space="preserve"> </v>
      </c>
      <c r="H836" s="63" t="str">
        <f t="shared" si="26"/>
        <v xml:space="preserve"> </v>
      </c>
      <c r="J836" s="90" t="str">
        <f t="shared" si="27"/>
        <v xml:space="preserve"> </v>
      </c>
    </row>
    <row r="837" spans="7:10" x14ac:dyDescent="0.2">
      <c r="G837" s="63" t="str">
        <f>IFERROR(VLOOKUP($A837,sectionids,2,FALSE)," ")</f>
        <v xml:space="preserve"> </v>
      </c>
      <c r="H837" s="63" t="str">
        <f t="shared" si="26"/>
        <v xml:space="preserve"> </v>
      </c>
      <c r="J837" s="90" t="str">
        <f t="shared" si="27"/>
        <v xml:space="preserve"> </v>
      </c>
    </row>
    <row r="838" spans="7:10" x14ac:dyDescent="0.2">
      <c r="G838" s="63" t="str">
        <f>IFERROR(VLOOKUP($A838,sectionids,4,FALSE)," ")</f>
        <v xml:space="preserve"> </v>
      </c>
      <c r="H838" s="63" t="str">
        <f t="shared" si="26"/>
        <v xml:space="preserve"> </v>
      </c>
      <c r="J838" s="90" t="str">
        <f t="shared" si="27"/>
        <v xml:space="preserve"> </v>
      </c>
    </row>
    <row r="839" spans="7:10" x14ac:dyDescent="0.2">
      <c r="G839" s="63" t="str">
        <f>IFERROR(VLOOKUP($A839,sectionids,3,FALSE)," ")</f>
        <v xml:space="preserve"> </v>
      </c>
      <c r="H839" s="63" t="str">
        <f t="shared" si="26"/>
        <v xml:space="preserve"> </v>
      </c>
      <c r="J839" s="90" t="str">
        <f t="shared" si="27"/>
        <v xml:space="preserve"> </v>
      </c>
    </row>
    <row r="840" spans="7:10" x14ac:dyDescent="0.2">
      <c r="G840" s="63" t="str">
        <f>IFERROR(VLOOKUP($A840,sectionids,6,FALSE)," ")</f>
        <v xml:space="preserve"> </v>
      </c>
      <c r="H840" s="63" t="str">
        <f t="shared" si="26"/>
        <v xml:space="preserve"> </v>
      </c>
      <c r="J840" s="90" t="str">
        <f t="shared" si="27"/>
        <v xml:space="preserve"> </v>
      </c>
    </row>
    <row r="841" spans="7:10" x14ac:dyDescent="0.2">
      <c r="G841" s="63" t="str">
        <f>IFERROR(VLOOKUP($A841,sectionids,5,FALSE)," ")</f>
        <v xml:space="preserve"> </v>
      </c>
      <c r="H841" s="63" t="str">
        <f t="shared" si="26"/>
        <v xml:space="preserve"> </v>
      </c>
      <c r="J841" s="90" t="str">
        <f t="shared" si="27"/>
        <v xml:space="preserve"> </v>
      </c>
    </row>
    <row r="842" spans="7:10" x14ac:dyDescent="0.2">
      <c r="G842" s="63" t="str">
        <f>IFERROR(VLOOKUP($A842,sectionids,7,FALSE)," ")</f>
        <v xml:space="preserve"> </v>
      </c>
      <c r="H842" s="63" t="str">
        <f t="shared" si="26"/>
        <v xml:space="preserve"> </v>
      </c>
      <c r="J842" s="90" t="str">
        <f t="shared" si="27"/>
        <v xml:space="preserve"> </v>
      </c>
    </row>
    <row r="843" spans="7:10" x14ac:dyDescent="0.2">
      <c r="G843" s="63" t="str">
        <f>IFERROR(VLOOKUP($A843,sectionids,2,FALSE)," ")</f>
        <v xml:space="preserve"> </v>
      </c>
      <c r="H843" s="63" t="str">
        <f t="shared" si="26"/>
        <v xml:space="preserve"> </v>
      </c>
      <c r="J843" s="90" t="str">
        <f t="shared" si="27"/>
        <v xml:space="preserve"> </v>
      </c>
    </row>
    <row r="844" spans="7:10" x14ac:dyDescent="0.2">
      <c r="G844" s="63" t="str">
        <f>IFERROR(VLOOKUP($A844,sectionids,4,FALSE)," ")</f>
        <v xml:space="preserve"> </v>
      </c>
      <c r="H844" s="63" t="str">
        <f t="shared" si="26"/>
        <v xml:space="preserve"> </v>
      </c>
      <c r="J844" s="90" t="str">
        <f t="shared" si="27"/>
        <v xml:space="preserve"> </v>
      </c>
    </row>
    <row r="845" spans="7:10" x14ac:dyDescent="0.2">
      <c r="G845" s="63" t="str">
        <f>IFERROR(VLOOKUP($A845,sectionids,3,FALSE)," ")</f>
        <v xml:space="preserve"> </v>
      </c>
      <c r="H845" s="63" t="str">
        <f t="shared" si="26"/>
        <v xml:space="preserve"> </v>
      </c>
      <c r="J845" s="90" t="str">
        <f t="shared" si="27"/>
        <v xml:space="preserve"> </v>
      </c>
    </row>
    <row r="846" spans="7:10" x14ac:dyDescent="0.2">
      <c r="G846" s="63" t="str">
        <f>IFERROR(VLOOKUP($A846,sectionids,6,FALSE)," ")</f>
        <v xml:space="preserve"> </v>
      </c>
      <c r="H846" s="63" t="str">
        <f t="shared" si="26"/>
        <v xml:space="preserve"> </v>
      </c>
      <c r="J846" s="90" t="str">
        <f t="shared" si="27"/>
        <v xml:space="preserve"> </v>
      </c>
    </row>
    <row r="847" spans="7:10" x14ac:dyDescent="0.2">
      <c r="G847" s="63" t="str">
        <f>IFERROR(VLOOKUP($A847,sectionids,5,FALSE)," ")</f>
        <v xml:space="preserve"> </v>
      </c>
      <c r="H847" s="63" t="str">
        <f t="shared" si="26"/>
        <v xml:space="preserve"> </v>
      </c>
      <c r="J847" s="90" t="str">
        <f t="shared" si="27"/>
        <v xml:space="preserve"> </v>
      </c>
    </row>
    <row r="848" spans="7:10" x14ac:dyDescent="0.2">
      <c r="G848" s="63" t="str">
        <f>IFERROR(VLOOKUP($A848,sectionids,7,FALSE)," ")</f>
        <v xml:space="preserve"> </v>
      </c>
      <c r="H848" s="63" t="str">
        <f t="shared" si="26"/>
        <v xml:space="preserve"> </v>
      </c>
      <c r="J848" s="90" t="str">
        <f t="shared" si="27"/>
        <v xml:space="preserve"> </v>
      </c>
    </row>
    <row r="849" spans="7:10" x14ac:dyDescent="0.2">
      <c r="G849" s="63" t="str">
        <f>IFERROR(VLOOKUP($A849,sectionids,2,FALSE)," ")</f>
        <v xml:space="preserve"> </v>
      </c>
      <c r="H849" s="63" t="str">
        <f t="shared" si="26"/>
        <v xml:space="preserve"> </v>
      </c>
      <c r="J849" s="90" t="str">
        <f t="shared" si="27"/>
        <v xml:space="preserve"> </v>
      </c>
    </row>
    <row r="850" spans="7:10" x14ac:dyDescent="0.2">
      <c r="G850" s="63" t="str">
        <f>IFERROR(VLOOKUP($A850,sectionids,4,FALSE)," ")</f>
        <v xml:space="preserve"> </v>
      </c>
      <c r="H850" s="63" t="str">
        <f t="shared" si="26"/>
        <v xml:space="preserve"> </v>
      </c>
      <c r="J850" s="90" t="str">
        <f t="shared" si="27"/>
        <v xml:space="preserve"> </v>
      </c>
    </row>
    <row r="851" spans="7:10" x14ac:dyDescent="0.2">
      <c r="G851" s="63" t="str">
        <f>IFERROR(VLOOKUP($A851,sectionids,3,FALSE)," ")</f>
        <v xml:space="preserve"> </v>
      </c>
      <c r="H851" s="63" t="str">
        <f t="shared" si="26"/>
        <v xml:space="preserve"> </v>
      </c>
      <c r="J851" s="90" t="str">
        <f t="shared" si="27"/>
        <v xml:space="preserve"> </v>
      </c>
    </row>
    <row r="852" spans="7:10" x14ac:dyDescent="0.2">
      <c r="G852" s="63" t="str">
        <f>IFERROR(VLOOKUP($A852,sectionids,6,FALSE)," ")</f>
        <v xml:space="preserve"> </v>
      </c>
      <c r="H852" s="63" t="str">
        <f t="shared" si="26"/>
        <v xml:space="preserve"> </v>
      </c>
      <c r="J852" s="90" t="str">
        <f t="shared" si="27"/>
        <v xml:space="preserve"> </v>
      </c>
    </row>
    <row r="853" spans="7:10" x14ac:dyDescent="0.2">
      <c r="G853" s="63" t="str">
        <f>IFERROR(VLOOKUP($A853,sectionids,5,FALSE)," ")</f>
        <v xml:space="preserve"> </v>
      </c>
      <c r="H853" s="63" t="str">
        <f t="shared" si="26"/>
        <v xml:space="preserve"> </v>
      </c>
      <c r="J853" s="90" t="str">
        <f t="shared" si="27"/>
        <v xml:space="preserve"> </v>
      </c>
    </row>
    <row r="854" spans="7:10" x14ac:dyDescent="0.2">
      <c r="G854" s="63" t="str">
        <f>IFERROR(VLOOKUP($A854,sectionids,7,FALSE)," ")</f>
        <v xml:space="preserve"> </v>
      </c>
      <c r="H854" s="63" t="str">
        <f t="shared" si="26"/>
        <v xml:space="preserve"> </v>
      </c>
      <c r="J854" s="90" t="str">
        <f t="shared" si="27"/>
        <v xml:space="preserve"> </v>
      </c>
    </row>
    <row r="855" spans="7:10" x14ac:dyDescent="0.2">
      <c r="G855" s="63" t="str">
        <f>IFERROR(VLOOKUP($A855,sectionids,2,FALSE)," ")</f>
        <v xml:space="preserve"> </v>
      </c>
      <c r="H855" s="63" t="str">
        <f t="shared" si="26"/>
        <v xml:space="preserve"> </v>
      </c>
      <c r="J855" s="90" t="str">
        <f t="shared" si="27"/>
        <v xml:space="preserve"> </v>
      </c>
    </row>
    <row r="856" spans="7:10" x14ac:dyDescent="0.2">
      <c r="G856" s="63" t="str">
        <f>IFERROR(VLOOKUP($A856,sectionids,4,FALSE)," ")</f>
        <v xml:space="preserve"> </v>
      </c>
      <c r="H856" s="63" t="str">
        <f t="shared" si="26"/>
        <v xml:space="preserve"> </v>
      </c>
      <c r="J856" s="90" t="str">
        <f t="shared" si="27"/>
        <v xml:space="preserve"> </v>
      </c>
    </row>
    <row r="857" spans="7:10" x14ac:dyDescent="0.2">
      <c r="G857" s="63" t="str">
        <f>IFERROR(VLOOKUP($A857,sectionids,3,FALSE)," ")</f>
        <v xml:space="preserve"> </v>
      </c>
      <c r="H857" s="63" t="str">
        <f t="shared" si="26"/>
        <v xml:space="preserve"> </v>
      </c>
      <c r="J857" s="90" t="str">
        <f t="shared" si="27"/>
        <v xml:space="preserve"> </v>
      </c>
    </row>
    <row r="858" spans="7:10" x14ac:dyDescent="0.2">
      <c r="G858" s="63" t="str">
        <f>IFERROR(VLOOKUP($A858,sectionids,6,FALSE)," ")</f>
        <v xml:space="preserve"> </v>
      </c>
      <c r="H858" s="63" t="str">
        <f t="shared" si="26"/>
        <v xml:space="preserve"> </v>
      </c>
      <c r="J858" s="90" t="str">
        <f t="shared" si="27"/>
        <v xml:space="preserve"> </v>
      </c>
    </row>
    <row r="859" spans="7:10" x14ac:dyDescent="0.2">
      <c r="G859" s="63" t="str">
        <f>IFERROR(VLOOKUP($A859,sectionids,5,FALSE)," ")</f>
        <v xml:space="preserve"> </v>
      </c>
      <c r="H859" s="63" t="str">
        <f t="shared" si="26"/>
        <v xml:space="preserve"> </v>
      </c>
      <c r="J859" s="90" t="str">
        <f t="shared" si="27"/>
        <v xml:space="preserve"> </v>
      </c>
    </row>
    <row r="860" spans="7:10" x14ac:dyDescent="0.2">
      <c r="G860" s="63" t="str">
        <f>IFERROR(VLOOKUP($A860,sectionids,7,FALSE)," ")</f>
        <v xml:space="preserve"> </v>
      </c>
      <c r="H860" s="63" t="str">
        <f t="shared" si="26"/>
        <v xml:space="preserve"> </v>
      </c>
      <c r="J860" s="90" t="str">
        <f t="shared" si="27"/>
        <v xml:space="preserve"> </v>
      </c>
    </row>
    <row r="861" spans="7:10" x14ac:dyDescent="0.2">
      <c r="G861" s="63" t="str">
        <f>IFERROR(VLOOKUP($A861,sectionids,2,FALSE)," ")</f>
        <v xml:space="preserve"> </v>
      </c>
      <c r="H861" s="63" t="str">
        <f t="shared" si="26"/>
        <v xml:space="preserve"> </v>
      </c>
      <c r="J861" s="90" t="str">
        <f t="shared" si="27"/>
        <v xml:space="preserve"> </v>
      </c>
    </row>
    <row r="862" spans="7:10" x14ac:dyDescent="0.2">
      <c r="G862" s="63" t="str">
        <f>IFERROR(VLOOKUP($A862,sectionids,4,FALSE)," ")</f>
        <v xml:space="preserve"> </v>
      </c>
      <c r="H862" s="63" t="str">
        <f t="shared" si="26"/>
        <v xml:space="preserve"> </v>
      </c>
      <c r="J862" s="90" t="str">
        <f t="shared" si="27"/>
        <v xml:space="preserve"> </v>
      </c>
    </row>
    <row r="863" spans="7:10" x14ac:dyDescent="0.2">
      <c r="G863" s="63" t="str">
        <f>IFERROR(VLOOKUP($A863,sectionids,3,FALSE)," ")</f>
        <v xml:space="preserve"> </v>
      </c>
      <c r="H863" s="63" t="str">
        <f t="shared" si="26"/>
        <v xml:space="preserve"> </v>
      </c>
      <c r="J863" s="90" t="str">
        <f t="shared" si="27"/>
        <v xml:space="preserve"> </v>
      </c>
    </row>
    <row r="864" spans="7:10" x14ac:dyDescent="0.2">
      <c r="G864" s="63" t="str">
        <f>IFERROR(VLOOKUP($A864,sectionids,6,FALSE)," ")</f>
        <v xml:space="preserve"> </v>
      </c>
      <c r="H864" s="63" t="str">
        <f t="shared" si="26"/>
        <v xml:space="preserve"> </v>
      </c>
      <c r="J864" s="90" t="str">
        <f t="shared" si="27"/>
        <v xml:space="preserve"> </v>
      </c>
    </row>
    <row r="865" spans="7:10" x14ac:dyDescent="0.2">
      <c r="G865" s="63" t="str">
        <f>IFERROR(VLOOKUP($A865,sectionids,5,FALSE)," ")</f>
        <v xml:space="preserve"> </v>
      </c>
      <c r="H865" s="63" t="str">
        <f t="shared" si="26"/>
        <v xml:space="preserve"> </v>
      </c>
      <c r="J865" s="90" t="str">
        <f t="shared" si="27"/>
        <v xml:space="preserve"> </v>
      </c>
    </row>
    <row r="866" spans="7:10" x14ac:dyDescent="0.2">
      <c r="G866" s="63" t="str">
        <f>IFERROR(VLOOKUP($A866,sectionids,7,FALSE)," ")</f>
        <v xml:space="preserve"> </v>
      </c>
      <c r="H866" s="63" t="str">
        <f t="shared" si="26"/>
        <v xml:space="preserve"> </v>
      </c>
      <c r="J866" s="90" t="str">
        <f t="shared" si="27"/>
        <v xml:space="preserve"> </v>
      </c>
    </row>
    <row r="867" spans="7:10" x14ac:dyDescent="0.2">
      <c r="G867" s="63" t="str">
        <f>IFERROR(VLOOKUP($A867,sectionids,2,FALSE)," ")</f>
        <v xml:space="preserve"> </v>
      </c>
      <c r="H867" s="63" t="str">
        <f t="shared" si="26"/>
        <v xml:space="preserve"> </v>
      </c>
      <c r="J867" s="90" t="str">
        <f t="shared" si="27"/>
        <v xml:space="preserve"> </v>
      </c>
    </row>
    <row r="868" spans="7:10" x14ac:dyDescent="0.2">
      <c r="G868" s="63" t="str">
        <f>IFERROR(VLOOKUP($A868,sectionids,4,FALSE)," ")</f>
        <v xml:space="preserve"> </v>
      </c>
      <c r="H868" s="63" t="str">
        <f t="shared" si="26"/>
        <v xml:space="preserve"> </v>
      </c>
      <c r="J868" s="90" t="str">
        <f t="shared" si="27"/>
        <v xml:space="preserve"> </v>
      </c>
    </row>
    <row r="869" spans="7:10" x14ac:dyDescent="0.2">
      <c r="G869" s="63" t="str">
        <f>IFERROR(VLOOKUP($A869,sectionids,3,FALSE)," ")</f>
        <v xml:space="preserve"> </v>
      </c>
      <c r="H869" s="63" t="str">
        <f t="shared" si="26"/>
        <v xml:space="preserve"> </v>
      </c>
      <c r="J869" s="90" t="str">
        <f t="shared" si="27"/>
        <v xml:space="preserve"> </v>
      </c>
    </row>
    <row r="870" spans="7:10" x14ac:dyDescent="0.2">
      <c r="G870" s="63" t="str">
        <f>IFERROR(VLOOKUP($A870,sectionids,6,FALSE)," ")</f>
        <v xml:space="preserve"> </v>
      </c>
      <c r="H870" s="63" t="str">
        <f t="shared" si="26"/>
        <v xml:space="preserve"> </v>
      </c>
      <c r="J870" s="90" t="str">
        <f t="shared" si="27"/>
        <v xml:space="preserve"> </v>
      </c>
    </row>
    <row r="871" spans="7:10" x14ac:dyDescent="0.2">
      <c r="G871" s="63" t="str">
        <f>IFERROR(VLOOKUP($A871,sectionids,5,FALSE)," ")</f>
        <v xml:space="preserve"> </v>
      </c>
      <c r="H871" s="63" t="str">
        <f t="shared" si="26"/>
        <v xml:space="preserve"> </v>
      </c>
      <c r="J871" s="90" t="str">
        <f t="shared" si="27"/>
        <v xml:space="preserve"> </v>
      </c>
    </row>
    <row r="872" spans="7:10" x14ac:dyDescent="0.2">
      <c r="G872" s="63" t="str">
        <f>IFERROR(VLOOKUP($A872,sectionids,7,FALSE)," ")</f>
        <v xml:space="preserve"> </v>
      </c>
      <c r="H872" s="63" t="str">
        <f t="shared" si="26"/>
        <v xml:space="preserve"> </v>
      </c>
      <c r="J872" s="90" t="str">
        <f t="shared" si="27"/>
        <v xml:space="preserve"> </v>
      </c>
    </row>
    <row r="873" spans="7:10" x14ac:dyDescent="0.2">
      <c r="G873" s="63" t="str">
        <f>IFERROR(VLOOKUP($A873,sectionids,2,FALSE)," ")</f>
        <v xml:space="preserve"> </v>
      </c>
      <c r="H873" s="63" t="str">
        <f t="shared" si="26"/>
        <v xml:space="preserve"> </v>
      </c>
      <c r="J873" s="90" t="str">
        <f t="shared" si="27"/>
        <v xml:space="preserve"> </v>
      </c>
    </row>
    <row r="874" spans="7:10" x14ac:dyDescent="0.2">
      <c r="G874" s="63" t="str">
        <f>IFERROR(VLOOKUP($A874,sectionids,4,FALSE)," ")</f>
        <v xml:space="preserve"> </v>
      </c>
      <c r="H874" s="63" t="str">
        <f t="shared" si="26"/>
        <v xml:space="preserve"> </v>
      </c>
      <c r="J874" s="90" t="str">
        <f t="shared" si="27"/>
        <v xml:space="preserve"> </v>
      </c>
    </row>
    <row r="875" spans="7:10" x14ac:dyDescent="0.2">
      <c r="G875" s="63" t="str">
        <f>IFERROR(VLOOKUP($A875,sectionids,3,FALSE)," ")</f>
        <v xml:space="preserve"> </v>
      </c>
      <c r="H875" s="63" t="str">
        <f t="shared" si="26"/>
        <v xml:space="preserve"> </v>
      </c>
      <c r="J875" s="90" t="str">
        <f t="shared" si="27"/>
        <v xml:space="preserve"> </v>
      </c>
    </row>
    <row r="876" spans="7:10" x14ac:dyDescent="0.2">
      <c r="G876" s="63" t="str">
        <f>IFERROR(VLOOKUP($A876,sectionids,6,FALSE)," ")</f>
        <v xml:space="preserve"> </v>
      </c>
      <c r="H876" s="63" t="str">
        <f t="shared" si="26"/>
        <v xml:space="preserve"> </v>
      </c>
      <c r="J876" s="90" t="str">
        <f t="shared" si="27"/>
        <v xml:space="preserve"> </v>
      </c>
    </row>
    <row r="877" spans="7:10" x14ac:dyDescent="0.2">
      <c r="G877" s="63" t="str">
        <f>IFERROR(VLOOKUP($A877,sectionids,5,FALSE)," ")</f>
        <v xml:space="preserve"> </v>
      </c>
      <c r="H877" s="63" t="str">
        <f t="shared" si="26"/>
        <v xml:space="preserve"> </v>
      </c>
      <c r="J877" s="90" t="str">
        <f t="shared" si="27"/>
        <v xml:space="preserve"> </v>
      </c>
    </row>
    <row r="878" spans="7:10" x14ac:dyDescent="0.2">
      <c r="G878" s="63" t="str">
        <f>IFERROR(VLOOKUP($A878,sectionids,7,FALSE)," ")</f>
        <v xml:space="preserve"> </v>
      </c>
      <c r="H878" s="63" t="str">
        <f t="shared" si="26"/>
        <v xml:space="preserve"> </v>
      </c>
      <c r="J878" s="90" t="str">
        <f t="shared" si="27"/>
        <v xml:space="preserve"> </v>
      </c>
    </row>
    <row r="879" spans="7:10" x14ac:dyDescent="0.2">
      <c r="G879" s="63" t="str">
        <f>IFERROR(VLOOKUP($A879,sectionids,2,FALSE)," ")</f>
        <v xml:space="preserve"> </v>
      </c>
      <c r="H879" s="63" t="str">
        <f t="shared" si="26"/>
        <v xml:space="preserve"> </v>
      </c>
      <c r="J879" s="90" t="str">
        <f t="shared" si="27"/>
        <v xml:space="preserve"> </v>
      </c>
    </row>
    <row r="880" spans="7:10" x14ac:dyDescent="0.2">
      <c r="G880" s="63" t="str">
        <f>IFERROR(VLOOKUP($A880,sectionids,4,FALSE)," ")</f>
        <v xml:space="preserve"> </v>
      </c>
      <c r="H880" s="63" t="str">
        <f t="shared" si="26"/>
        <v xml:space="preserve"> </v>
      </c>
      <c r="J880" s="90" t="str">
        <f t="shared" si="27"/>
        <v xml:space="preserve"> </v>
      </c>
    </row>
    <row r="881" spans="7:10" x14ac:dyDescent="0.2">
      <c r="G881" s="63" t="str">
        <f>IFERROR(VLOOKUP($A881,sectionids,3,FALSE)," ")</f>
        <v xml:space="preserve"> </v>
      </c>
      <c r="H881" s="63" t="str">
        <f t="shared" si="26"/>
        <v xml:space="preserve"> </v>
      </c>
      <c r="J881" s="90" t="str">
        <f t="shared" si="27"/>
        <v xml:space="preserve"> </v>
      </c>
    </row>
    <row r="882" spans="7:10" x14ac:dyDescent="0.2">
      <c r="G882" s="63" t="str">
        <f>IFERROR(VLOOKUP($A882,sectionids,6,FALSE)," ")</f>
        <v xml:space="preserve"> </v>
      </c>
      <c r="H882" s="63" t="str">
        <f t="shared" si="26"/>
        <v xml:space="preserve"> </v>
      </c>
      <c r="J882" s="90" t="str">
        <f t="shared" si="27"/>
        <v xml:space="preserve"> </v>
      </c>
    </row>
    <row r="883" spans="7:10" x14ac:dyDescent="0.2">
      <c r="G883" s="63" t="str">
        <f>IFERROR(VLOOKUP($A883,sectionids,5,FALSE)," ")</f>
        <v xml:space="preserve"> </v>
      </c>
      <c r="H883" s="63" t="str">
        <f t="shared" si="26"/>
        <v xml:space="preserve"> </v>
      </c>
      <c r="J883" s="90" t="str">
        <f t="shared" si="27"/>
        <v xml:space="preserve"> </v>
      </c>
    </row>
    <row r="884" spans="7:10" x14ac:dyDescent="0.2">
      <c r="G884" s="63" t="str">
        <f>IFERROR(VLOOKUP($A884,sectionids,7,FALSE)," ")</f>
        <v xml:space="preserve"> </v>
      </c>
      <c r="H884" s="63" t="str">
        <f t="shared" si="26"/>
        <v xml:space="preserve"> </v>
      </c>
      <c r="J884" s="90" t="str">
        <f t="shared" si="27"/>
        <v xml:space="preserve"> </v>
      </c>
    </row>
    <row r="885" spans="7:10" x14ac:dyDescent="0.2">
      <c r="G885" s="63" t="str">
        <f>IFERROR(VLOOKUP($A885,sectionids,2,FALSE)," ")</f>
        <v xml:space="preserve"> </v>
      </c>
      <c r="H885" s="63" t="str">
        <f t="shared" si="26"/>
        <v xml:space="preserve"> </v>
      </c>
      <c r="J885" s="90" t="str">
        <f t="shared" si="27"/>
        <v xml:space="preserve"> </v>
      </c>
    </row>
    <row r="886" spans="7:10" x14ac:dyDescent="0.2">
      <c r="G886" s="63" t="str">
        <f>IFERROR(VLOOKUP($A886,sectionids,4,FALSE)," ")</f>
        <v xml:space="preserve"> </v>
      </c>
      <c r="H886" s="63" t="str">
        <f t="shared" si="26"/>
        <v xml:space="preserve"> </v>
      </c>
      <c r="J886" s="90" t="str">
        <f t="shared" si="27"/>
        <v xml:space="preserve"> </v>
      </c>
    </row>
    <row r="887" spans="7:10" x14ac:dyDescent="0.2">
      <c r="G887" s="63" t="str">
        <f>IFERROR(VLOOKUP($A887,sectionids,3,FALSE)," ")</f>
        <v xml:space="preserve"> </v>
      </c>
      <c r="H887" s="63" t="str">
        <f t="shared" si="26"/>
        <v xml:space="preserve"> </v>
      </c>
      <c r="J887" s="90" t="str">
        <f t="shared" si="27"/>
        <v xml:space="preserve"> </v>
      </c>
    </row>
    <row r="888" spans="7:10" x14ac:dyDescent="0.2">
      <c r="G888" s="63" t="str">
        <f>IFERROR(VLOOKUP($A888,sectionids,6,FALSE)," ")</f>
        <v xml:space="preserve"> </v>
      </c>
      <c r="H888" s="63" t="str">
        <f t="shared" si="26"/>
        <v xml:space="preserve"> </v>
      </c>
      <c r="J888" s="90" t="str">
        <f t="shared" si="27"/>
        <v xml:space="preserve"> </v>
      </c>
    </row>
    <row r="889" spans="7:10" x14ac:dyDescent="0.2">
      <c r="G889" s="63" t="str">
        <f>IFERROR(VLOOKUP($A889,sectionids,5,FALSE)," ")</f>
        <v xml:space="preserve"> </v>
      </c>
      <c r="H889" s="63" t="str">
        <f t="shared" si="26"/>
        <v xml:space="preserve"> </v>
      </c>
      <c r="J889" s="90" t="str">
        <f t="shared" si="27"/>
        <v xml:space="preserve"> </v>
      </c>
    </row>
    <row r="890" spans="7:10" x14ac:dyDescent="0.2">
      <c r="G890" s="63" t="str">
        <f>IFERROR(VLOOKUP($A890,sectionids,7,FALSE)," ")</f>
        <v xml:space="preserve"> </v>
      </c>
      <c r="H890" s="63" t="str">
        <f t="shared" si="26"/>
        <v xml:space="preserve"> </v>
      </c>
      <c r="J890" s="90" t="str">
        <f t="shared" si="27"/>
        <v xml:space="preserve"> </v>
      </c>
    </row>
    <row r="891" spans="7:10" x14ac:dyDescent="0.2">
      <c r="G891" s="63" t="str">
        <f>IFERROR(VLOOKUP($A891,sectionids,2,FALSE)," ")</f>
        <v xml:space="preserve"> </v>
      </c>
      <c r="H891" s="63" t="str">
        <f t="shared" si="26"/>
        <v xml:space="preserve"> </v>
      </c>
      <c r="J891" s="90" t="str">
        <f t="shared" si="27"/>
        <v xml:space="preserve"> </v>
      </c>
    </row>
    <row r="892" spans="7:10" x14ac:dyDescent="0.2">
      <c r="G892" s="63" t="str">
        <f>IFERROR(VLOOKUP($A892,sectionids,4,FALSE)," ")</f>
        <v xml:space="preserve"> </v>
      </c>
      <c r="H892" s="63" t="str">
        <f t="shared" si="26"/>
        <v xml:space="preserve"> </v>
      </c>
      <c r="J892" s="90" t="str">
        <f t="shared" si="27"/>
        <v xml:space="preserve"> </v>
      </c>
    </row>
    <row r="893" spans="7:10" x14ac:dyDescent="0.2">
      <c r="G893" s="63" t="str">
        <f>IFERROR(VLOOKUP($A893,sectionids,3,FALSE)," ")</f>
        <v xml:space="preserve"> </v>
      </c>
      <c r="H893" s="63" t="str">
        <f t="shared" si="26"/>
        <v xml:space="preserve"> </v>
      </c>
      <c r="J893" s="90" t="str">
        <f t="shared" si="27"/>
        <v xml:space="preserve"> </v>
      </c>
    </row>
    <row r="894" spans="7:10" x14ac:dyDescent="0.2">
      <c r="G894" s="63" t="str">
        <f>IFERROR(VLOOKUP($A894,sectionids,6,FALSE)," ")</f>
        <v xml:space="preserve"> </v>
      </c>
      <c r="H894" s="63" t="str">
        <f t="shared" si="26"/>
        <v xml:space="preserve"> </v>
      </c>
      <c r="J894" s="90" t="str">
        <f t="shared" si="27"/>
        <v xml:space="preserve"> </v>
      </c>
    </row>
    <row r="895" spans="7:10" x14ac:dyDescent="0.2">
      <c r="G895" s="63" t="str">
        <f>IFERROR(VLOOKUP($A895,sectionids,5,FALSE)," ")</f>
        <v xml:space="preserve"> </v>
      </c>
      <c r="H895" s="63" t="str">
        <f t="shared" si="26"/>
        <v xml:space="preserve"> </v>
      </c>
      <c r="J895" s="90" t="str">
        <f t="shared" si="27"/>
        <v xml:space="preserve"> </v>
      </c>
    </row>
    <row r="896" spans="7:10" x14ac:dyDescent="0.2">
      <c r="G896" s="63" t="str">
        <f>IFERROR(VLOOKUP($A896,sectionids,7,FALSE)," ")</f>
        <v xml:space="preserve"> </v>
      </c>
      <c r="H896" s="63" t="str">
        <f t="shared" si="26"/>
        <v xml:space="preserve"> </v>
      </c>
      <c r="J896" s="90" t="str">
        <f t="shared" si="27"/>
        <v xml:space="preserve"> </v>
      </c>
    </row>
    <row r="897" spans="7:10" x14ac:dyDescent="0.2">
      <c r="G897" s="63" t="str">
        <f>IFERROR(VLOOKUP($A897,sectionids,2,FALSE)," ")</f>
        <v xml:space="preserve"> </v>
      </c>
      <c r="H897" s="63" t="str">
        <f t="shared" si="26"/>
        <v xml:space="preserve"> </v>
      </c>
      <c r="J897" s="90" t="str">
        <f t="shared" si="27"/>
        <v xml:space="preserve"> </v>
      </c>
    </row>
    <row r="898" spans="7:10" x14ac:dyDescent="0.2">
      <c r="G898" s="63" t="str">
        <f>IFERROR(VLOOKUP($A898,sectionids,4,FALSE)," ")</f>
        <v xml:space="preserve"> </v>
      </c>
      <c r="H898" s="63" t="str">
        <f t="shared" ref="H898:H961" si="28">IFERROR(VLOOKUP($G898,otherinfo,2,FALSE)," ")</f>
        <v xml:space="preserve"> </v>
      </c>
      <c r="J898" s="90" t="str">
        <f t="shared" ref="J898:J961" si="29">IFERROR(VLOOKUP($G898,otherinfo,3,FALSE)," ")</f>
        <v xml:space="preserve"> </v>
      </c>
    </row>
    <row r="899" spans="7:10" x14ac:dyDescent="0.2">
      <c r="G899" s="63" t="str">
        <f>IFERROR(VLOOKUP($A899,sectionids,3,FALSE)," ")</f>
        <v xml:space="preserve"> </v>
      </c>
      <c r="H899" s="63" t="str">
        <f t="shared" si="28"/>
        <v xml:space="preserve"> </v>
      </c>
      <c r="J899" s="90" t="str">
        <f t="shared" si="29"/>
        <v xml:space="preserve"> </v>
      </c>
    </row>
    <row r="900" spans="7:10" x14ac:dyDescent="0.2">
      <c r="G900" s="63" t="str">
        <f>IFERROR(VLOOKUP($A900,sectionids,6,FALSE)," ")</f>
        <v xml:space="preserve"> </v>
      </c>
      <c r="H900" s="63" t="str">
        <f t="shared" si="28"/>
        <v xml:space="preserve"> </v>
      </c>
      <c r="J900" s="90" t="str">
        <f t="shared" si="29"/>
        <v xml:space="preserve"> </v>
      </c>
    </row>
    <row r="901" spans="7:10" x14ac:dyDescent="0.2">
      <c r="G901" s="63" t="str">
        <f>IFERROR(VLOOKUP($A901,sectionids,5,FALSE)," ")</f>
        <v xml:space="preserve"> </v>
      </c>
      <c r="H901" s="63" t="str">
        <f t="shared" si="28"/>
        <v xml:space="preserve"> </v>
      </c>
      <c r="J901" s="90" t="str">
        <f t="shared" si="29"/>
        <v xml:space="preserve"> </v>
      </c>
    </row>
    <row r="902" spans="7:10" x14ac:dyDescent="0.2">
      <c r="G902" s="63" t="str">
        <f>IFERROR(VLOOKUP($A902,sectionids,7,FALSE)," ")</f>
        <v xml:space="preserve"> </v>
      </c>
      <c r="H902" s="63" t="str">
        <f t="shared" si="28"/>
        <v xml:space="preserve"> </v>
      </c>
      <c r="J902" s="90" t="str">
        <f t="shared" si="29"/>
        <v xml:space="preserve"> </v>
      </c>
    </row>
    <row r="903" spans="7:10" x14ac:dyDescent="0.2">
      <c r="G903" s="63" t="str">
        <f>IFERROR(VLOOKUP($A903,sectionids,2,FALSE)," ")</f>
        <v xml:space="preserve"> </v>
      </c>
      <c r="H903" s="63" t="str">
        <f t="shared" si="28"/>
        <v xml:space="preserve"> </v>
      </c>
      <c r="J903" s="90" t="str">
        <f t="shared" si="29"/>
        <v xml:space="preserve"> </v>
      </c>
    </row>
    <row r="904" spans="7:10" x14ac:dyDescent="0.2">
      <c r="G904" s="63" t="str">
        <f>IFERROR(VLOOKUP($A904,sectionids,4,FALSE)," ")</f>
        <v xml:space="preserve"> </v>
      </c>
      <c r="H904" s="63" t="str">
        <f t="shared" si="28"/>
        <v xml:space="preserve"> </v>
      </c>
      <c r="J904" s="90" t="str">
        <f t="shared" si="29"/>
        <v xml:space="preserve"> </v>
      </c>
    </row>
    <row r="905" spans="7:10" x14ac:dyDescent="0.2">
      <c r="G905" s="63" t="str">
        <f>IFERROR(VLOOKUP($A905,sectionids,3,FALSE)," ")</f>
        <v xml:space="preserve"> </v>
      </c>
      <c r="H905" s="63" t="str">
        <f t="shared" si="28"/>
        <v xml:space="preserve"> </v>
      </c>
      <c r="J905" s="90" t="str">
        <f t="shared" si="29"/>
        <v xml:space="preserve"> </v>
      </c>
    </row>
    <row r="906" spans="7:10" x14ac:dyDescent="0.2">
      <c r="G906" s="63" t="str">
        <f>IFERROR(VLOOKUP($A906,sectionids,6,FALSE)," ")</f>
        <v xml:space="preserve"> </v>
      </c>
      <c r="H906" s="63" t="str">
        <f t="shared" si="28"/>
        <v xml:space="preserve"> </v>
      </c>
      <c r="J906" s="90" t="str">
        <f t="shared" si="29"/>
        <v xml:space="preserve"> </v>
      </c>
    </row>
    <row r="907" spans="7:10" x14ac:dyDescent="0.2">
      <c r="G907" s="63" t="str">
        <f>IFERROR(VLOOKUP($A907,sectionids,5,FALSE)," ")</f>
        <v xml:space="preserve"> </v>
      </c>
      <c r="H907" s="63" t="str">
        <f t="shared" si="28"/>
        <v xml:space="preserve"> </v>
      </c>
      <c r="J907" s="90" t="str">
        <f t="shared" si="29"/>
        <v xml:space="preserve"> </v>
      </c>
    </row>
    <row r="908" spans="7:10" x14ac:dyDescent="0.2">
      <c r="G908" s="63" t="str">
        <f>IFERROR(VLOOKUP($A908,sectionids,7,FALSE)," ")</f>
        <v xml:space="preserve"> </v>
      </c>
      <c r="H908" s="63" t="str">
        <f t="shared" si="28"/>
        <v xml:space="preserve"> </v>
      </c>
      <c r="J908" s="90" t="str">
        <f t="shared" si="29"/>
        <v xml:space="preserve"> </v>
      </c>
    </row>
    <row r="909" spans="7:10" x14ac:dyDescent="0.2">
      <c r="G909" s="63" t="str">
        <f>IFERROR(VLOOKUP($A909,sectionids,2,FALSE)," ")</f>
        <v xml:space="preserve"> </v>
      </c>
      <c r="H909" s="63" t="str">
        <f t="shared" si="28"/>
        <v xml:space="preserve"> </v>
      </c>
      <c r="J909" s="90" t="str">
        <f t="shared" si="29"/>
        <v xml:space="preserve"> </v>
      </c>
    </row>
    <row r="910" spans="7:10" x14ac:dyDescent="0.2">
      <c r="G910" s="63" t="str">
        <f>IFERROR(VLOOKUP($A910,sectionids,4,FALSE)," ")</f>
        <v xml:space="preserve"> </v>
      </c>
      <c r="H910" s="63" t="str">
        <f t="shared" si="28"/>
        <v xml:space="preserve"> </v>
      </c>
      <c r="J910" s="90" t="str">
        <f t="shared" si="29"/>
        <v xml:space="preserve"> </v>
      </c>
    </row>
    <row r="911" spans="7:10" x14ac:dyDescent="0.2">
      <c r="G911" s="63" t="str">
        <f>IFERROR(VLOOKUP($A911,sectionids,3,FALSE)," ")</f>
        <v xml:space="preserve"> </v>
      </c>
      <c r="H911" s="63" t="str">
        <f t="shared" si="28"/>
        <v xml:space="preserve"> </v>
      </c>
      <c r="J911" s="90" t="str">
        <f t="shared" si="29"/>
        <v xml:space="preserve"> </v>
      </c>
    </row>
    <row r="912" spans="7:10" x14ac:dyDescent="0.2">
      <c r="G912" s="63" t="str">
        <f>IFERROR(VLOOKUP($A912,sectionids,6,FALSE)," ")</f>
        <v xml:space="preserve"> </v>
      </c>
      <c r="H912" s="63" t="str">
        <f t="shared" si="28"/>
        <v xml:space="preserve"> </v>
      </c>
      <c r="J912" s="90" t="str">
        <f t="shared" si="29"/>
        <v xml:space="preserve"> </v>
      </c>
    </row>
    <row r="913" spans="7:10" x14ac:dyDescent="0.2">
      <c r="G913" s="63" t="str">
        <f>IFERROR(VLOOKUP($A913,sectionids,5,FALSE)," ")</f>
        <v xml:space="preserve"> </v>
      </c>
      <c r="H913" s="63" t="str">
        <f t="shared" si="28"/>
        <v xml:space="preserve"> </v>
      </c>
      <c r="J913" s="90" t="str">
        <f t="shared" si="29"/>
        <v xml:space="preserve"> </v>
      </c>
    </row>
    <row r="914" spans="7:10" x14ac:dyDescent="0.2">
      <c r="G914" s="63" t="str">
        <f>IFERROR(VLOOKUP($A914,sectionids,7,FALSE)," ")</f>
        <v xml:space="preserve"> </v>
      </c>
      <c r="H914" s="63" t="str">
        <f t="shared" si="28"/>
        <v xml:space="preserve"> </v>
      </c>
      <c r="J914" s="90" t="str">
        <f t="shared" si="29"/>
        <v xml:space="preserve"> </v>
      </c>
    </row>
    <row r="915" spans="7:10" x14ac:dyDescent="0.2">
      <c r="G915" s="63" t="str">
        <f>IFERROR(VLOOKUP($A915,sectionids,2,FALSE)," ")</f>
        <v xml:space="preserve"> </v>
      </c>
      <c r="H915" s="63" t="str">
        <f t="shared" si="28"/>
        <v xml:space="preserve"> </v>
      </c>
      <c r="J915" s="90" t="str">
        <f t="shared" si="29"/>
        <v xml:space="preserve"> </v>
      </c>
    </row>
    <row r="916" spans="7:10" x14ac:dyDescent="0.2">
      <c r="G916" s="63" t="str">
        <f>IFERROR(VLOOKUP($A916,sectionids,4,FALSE)," ")</f>
        <v xml:space="preserve"> </v>
      </c>
      <c r="H916" s="63" t="str">
        <f t="shared" si="28"/>
        <v xml:space="preserve"> </v>
      </c>
      <c r="J916" s="90" t="str">
        <f t="shared" si="29"/>
        <v xml:space="preserve"> </v>
      </c>
    </row>
    <row r="917" spans="7:10" x14ac:dyDescent="0.2">
      <c r="G917" s="63" t="str">
        <f>IFERROR(VLOOKUP($A917,sectionids,3,FALSE)," ")</f>
        <v xml:space="preserve"> </v>
      </c>
      <c r="H917" s="63" t="str">
        <f t="shared" si="28"/>
        <v xml:space="preserve"> </v>
      </c>
      <c r="J917" s="90" t="str">
        <f t="shared" si="29"/>
        <v xml:space="preserve"> </v>
      </c>
    </row>
    <row r="918" spans="7:10" x14ac:dyDescent="0.2">
      <c r="G918" s="63" t="str">
        <f>IFERROR(VLOOKUP($A918,sectionids,6,FALSE)," ")</f>
        <v xml:space="preserve"> </v>
      </c>
      <c r="H918" s="63" t="str">
        <f t="shared" si="28"/>
        <v xml:space="preserve"> </v>
      </c>
      <c r="J918" s="90" t="str">
        <f t="shared" si="29"/>
        <v xml:space="preserve"> </v>
      </c>
    </row>
    <row r="919" spans="7:10" x14ac:dyDescent="0.2">
      <c r="G919" s="63" t="str">
        <f>IFERROR(VLOOKUP($A919,sectionids,5,FALSE)," ")</f>
        <v xml:space="preserve"> </v>
      </c>
      <c r="H919" s="63" t="str">
        <f t="shared" si="28"/>
        <v xml:space="preserve"> </v>
      </c>
      <c r="J919" s="90" t="str">
        <f t="shared" si="29"/>
        <v xml:space="preserve"> </v>
      </c>
    </row>
    <row r="920" spans="7:10" x14ac:dyDescent="0.2">
      <c r="G920" s="63" t="str">
        <f>IFERROR(VLOOKUP($A920,sectionids,7,FALSE)," ")</f>
        <v xml:space="preserve"> </v>
      </c>
      <c r="H920" s="63" t="str">
        <f t="shared" si="28"/>
        <v xml:space="preserve"> </v>
      </c>
      <c r="J920" s="90" t="str">
        <f t="shared" si="29"/>
        <v xml:space="preserve"> </v>
      </c>
    </row>
    <row r="921" spans="7:10" x14ac:dyDescent="0.2">
      <c r="G921" s="63" t="str">
        <f>IFERROR(VLOOKUP($A921,sectionids,2,FALSE)," ")</f>
        <v xml:space="preserve"> </v>
      </c>
      <c r="H921" s="63" t="str">
        <f t="shared" si="28"/>
        <v xml:space="preserve"> </v>
      </c>
      <c r="J921" s="90" t="str">
        <f t="shared" si="29"/>
        <v xml:space="preserve"> </v>
      </c>
    </row>
    <row r="922" spans="7:10" x14ac:dyDescent="0.2">
      <c r="G922" s="63" t="str">
        <f>IFERROR(VLOOKUP($A922,sectionids,4,FALSE)," ")</f>
        <v xml:space="preserve"> </v>
      </c>
      <c r="H922" s="63" t="str">
        <f t="shared" si="28"/>
        <v xml:space="preserve"> </v>
      </c>
      <c r="J922" s="90" t="str">
        <f t="shared" si="29"/>
        <v xml:space="preserve"> </v>
      </c>
    </row>
    <row r="923" spans="7:10" x14ac:dyDescent="0.2">
      <c r="G923" s="63" t="str">
        <f>IFERROR(VLOOKUP($A923,sectionids,3,FALSE)," ")</f>
        <v xml:space="preserve"> </v>
      </c>
      <c r="H923" s="63" t="str">
        <f t="shared" si="28"/>
        <v xml:space="preserve"> </v>
      </c>
      <c r="J923" s="90" t="str">
        <f t="shared" si="29"/>
        <v xml:space="preserve"> </v>
      </c>
    </row>
    <row r="924" spans="7:10" x14ac:dyDescent="0.2">
      <c r="G924" s="63" t="str">
        <f>IFERROR(VLOOKUP($A924,sectionids,6,FALSE)," ")</f>
        <v xml:space="preserve"> </v>
      </c>
      <c r="H924" s="63" t="str">
        <f t="shared" si="28"/>
        <v xml:space="preserve"> </v>
      </c>
      <c r="J924" s="90" t="str">
        <f t="shared" si="29"/>
        <v xml:space="preserve"> </v>
      </c>
    </row>
    <row r="925" spans="7:10" x14ac:dyDescent="0.2">
      <c r="G925" s="63" t="str">
        <f>IFERROR(VLOOKUP($A925,sectionids,5,FALSE)," ")</f>
        <v xml:space="preserve"> </v>
      </c>
      <c r="H925" s="63" t="str">
        <f t="shared" si="28"/>
        <v xml:space="preserve"> </v>
      </c>
      <c r="J925" s="90" t="str">
        <f t="shared" si="29"/>
        <v xml:space="preserve"> </v>
      </c>
    </row>
    <row r="926" spans="7:10" x14ac:dyDescent="0.2">
      <c r="G926" s="63" t="str">
        <f>IFERROR(VLOOKUP($A926,sectionids,7,FALSE)," ")</f>
        <v xml:space="preserve"> </v>
      </c>
      <c r="H926" s="63" t="str">
        <f t="shared" si="28"/>
        <v xml:space="preserve"> </v>
      </c>
      <c r="J926" s="90" t="str">
        <f t="shared" si="29"/>
        <v xml:space="preserve"> </v>
      </c>
    </row>
    <row r="927" spans="7:10" x14ac:dyDescent="0.2">
      <c r="G927" s="63" t="str">
        <f>IFERROR(VLOOKUP($A927,sectionids,2,FALSE)," ")</f>
        <v xml:space="preserve"> </v>
      </c>
      <c r="H927" s="63" t="str">
        <f t="shared" si="28"/>
        <v xml:space="preserve"> </v>
      </c>
      <c r="J927" s="90" t="str">
        <f t="shared" si="29"/>
        <v xml:space="preserve"> </v>
      </c>
    </row>
    <row r="928" spans="7:10" x14ac:dyDescent="0.2">
      <c r="G928" s="63" t="str">
        <f>IFERROR(VLOOKUP($A928,sectionids,4,FALSE)," ")</f>
        <v xml:space="preserve"> </v>
      </c>
      <c r="H928" s="63" t="str">
        <f t="shared" si="28"/>
        <v xml:space="preserve"> </v>
      </c>
      <c r="J928" s="90" t="str">
        <f t="shared" si="29"/>
        <v xml:space="preserve"> </v>
      </c>
    </row>
    <row r="929" spans="7:10" x14ac:dyDescent="0.2">
      <c r="G929" s="63" t="str">
        <f>IFERROR(VLOOKUP($A929,sectionids,3,FALSE)," ")</f>
        <v xml:space="preserve"> </v>
      </c>
      <c r="H929" s="63" t="str">
        <f t="shared" si="28"/>
        <v xml:space="preserve"> </v>
      </c>
      <c r="J929" s="90" t="str">
        <f t="shared" si="29"/>
        <v xml:space="preserve"> </v>
      </c>
    </row>
    <row r="930" spans="7:10" x14ac:dyDescent="0.2">
      <c r="G930" s="63" t="str">
        <f>IFERROR(VLOOKUP($A930,sectionids,6,FALSE)," ")</f>
        <v xml:space="preserve"> </v>
      </c>
      <c r="H930" s="63" t="str">
        <f t="shared" si="28"/>
        <v xml:space="preserve"> </v>
      </c>
      <c r="J930" s="90" t="str">
        <f t="shared" si="29"/>
        <v xml:space="preserve"> </v>
      </c>
    </row>
    <row r="931" spans="7:10" x14ac:dyDescent="0.2">
      <c r="G931" s="63" t="str">
        <f>IFERROR(VLOOKUP($A931,sectionids,5,FALSE)," ")</f>
        <v xml:space="preserve"> </v>
      </c>
      <c r="H931" s="63" t="str">
        <f t="shared" si="28"/>
        <v xml:space="preserve"> </v>
      </c>
      <c r="J931" s="90" t="str">
        <f t="shared" si="29"/>
        <v xml:space="preserve"> </v>
      </c>
    </row>
    <row r="932" spans="7:10" x14ac:dyDescent="0.2">
      <c r="G932" s="63" t="str">
        <f>IFERROR(VLOOKUP($A932,sectionids,7,FALSE)," ")</f>
        <v xml:space="preserve"> </v>
      </c>
      <c r="H932" s="63" t="str">
        <f t="shared" si="28"/>
        <v xml:space="preserve"> </v>
      </c>
      <c r="J932" s="90" t="str">
        <f t="shared" si="29"/>
        <v xml:space="preserve"> </v>
      </c>
    </row>
    <row r="933" spans="7:10" x14ac:dyDescent="0.2">
      <c r="G933" s="63" t="str">
        <f>IFERROR(VLOOKUP($A933,sectionids,2,FALSE)," ")</f>
        <v xml:space="preserve"> </v>
      </c>
      <c r="H933" s="63" t="str">
        <f t="shared" si="28"/>
        <v xml:space="preserve"> </v>
      </c>
      <c r="J933" s="90" t="str">
        <f t="shared" si="29"/>
        <v xml:space="preserve"> </v>
      </c>
    </row>
    <row r="934" spans="7:10" x14ac:dyDescent="0.2">
      <c r="G934" s="63" t="str">
        <f>IFERROR(VLOOKUP($A934,sectionids,4,FALSE)," ")</f>
        <v xml:space="preserve"> </v>
      </c>
      <c r="H934" s="63" t="str">
        <f t="shared" si="28"/>
        <v xml:space="preserve"> </v>
      </c>
      <c r="J934" s="90" t="str">
        <f t="shared" si="29"/>
        <v xml:space="preserve"> </v>
      </c>
    </row>
    <row r="935" spans="7:10" x14ac:dyDescent="0.2">
      <c r="G935" s="63" t="str">
        <f>IFERROR(VLOOKUP($A935,sectionids,3,FALSE)," ")</f>
        <v xml:space="preserve"> </v>
      </c>
      <c r="H935" s="63" t="str">
        <f t="shared" si="28"/>
        <v xml:space="preserve"> </v>
      </c>
      <c r="J935" s="90" t="str">
        <f t="shared" si="29"/>
        <v xml:space="preserve"> </v>
      </c>
    </row>
    <row r="936" spans="7:10" x14ac:dyDescent="0.2">
      <c r="G936" s="63" t="str">
        <f>IFERROR(VLOOKUP($A936,sectionids,6,FALSE)," ")</f>
        <v xml:space="preserve"> </v>
      </c>
      <c r="H936" s="63" t="str">
        <f t="shared" si="28"/>
        <v xml:space="preserve"> </v>
      </c>
      <c r="J936" s="90" t="str">
        <f t="shared" si="29"/>
        <v xml:space="preserve"> </v>
      </c>
    </row>
    <row r="937" spans="7:10" x14ac:dyDescent="0.2">
      <c r="G937" s="63" t="str">
        <f>IFERROR(VLOOKUP($A937,sectionids,5,FALSE)," ")</f>
        <v xml:space="preserve"> </v>
      </c>
      <c r="H937" s="63" t="str">
        <f t="shared" si="28"/>
        <v xml:space="preserve"> </v>
      </c>
      <c r="J937" s="90" t="str">
        <f t="shared" si="29"/>
        <v xml:space="preserve"> </v>
      </c>
    </row>
    <row r="938" spans="7:10" x14ac:dyDescent="0.2">
      <c r="G938" s="63" t="str">
        <f>IFERROR(VLOOKUP($A938,sectionids,7,FALSE)," ")</f>
        <v xml:space="preserve"> </v>
      </c>
      <c r="H938" s="63" t="str">
        <f t="shared" si="28"/>
        <v xml:space="preserve"> </v>
      </c>
      <c r="J938" s="90" t="str">
        <f t="shared" si="29"/>
        <v xml:space="preserve"> </v>
      </c>
    </row>
    <row r="939" spans="7:10" x14ac:dyDescent="0.2">
      <c r="G939" s="63" t="str">
        <f>IFERROR(VLOOKUP($A939,sectionids,2,FALSE)," ")</f>
        <v xml:space="preserve"> </v>
      </c>
      <c r="H939" s="63" t="str">
        <f t="shared" si="28"/>
        <v xml:space="preserve"> </v>
      </c>
      <c r="J939" s="90" t="str">
        <f t="shared" si="29"/>
        <v xml:space="preserve"> </v>
      </c>
    </row>
    <row r="940" spans="7:10" x14ac:dyDescent="0.2">
      <c r="G940" s="63" t="str">
        <f>IFERROR(VLOOKUP($A940,sectionids,4,FALSE)," ")</f>
        <v xml:space="preserve"> </v>
      </c>
      <c r="H940" s="63" t="str">
        <f t="shared" si="28"/>
        <v xml:space="preserve"> </v>
      </c>
      <c r="J940" s="90" t="str">
        <f t="shared" si="29"/>
        <v xml:space="preserve"> </v>
      </c>
    </row>
    <row r="941" spans="7:10" x14ac:dyDescent="0.2">
      <c r="G941" s="63" t="str">
        <f>IFERROR(VLOOKUP($A941,sectionids,3,FALSE)," ")</f>
        <v xml:space="preserve"> </v>
      </c>
      <c r="H941" s="63" t="str">
        <f t="shared" si="28"/>
        <v xml:space="preserve"> </v>
      </c>
      <c r="J941" s="90" t="str">
        <f t="shared" si="29"/>
        <v xml:space="preserve"> </v>
      </c>
    </row>
    <row r="942" spans="7:10" x14ac:dyDescent="0.2">
      <c r="G942" s="63" t="str">
        <f>IFERROR(VLOOKUP($A942,sectionids,6,FALSE)," ")</f>
        <v xml:space="preserve"> </v>
      </c>
      <c r="H942" s="63" t="str">
        <f t="shared" si="28"/>
        <v xml:space="preserve"> </v>
      </c>
      <c r="J942" s="90" t="str">
        <f t="shared" si="29"/>
        <v xml:space="preserve"> </v>
      </c>
    </row>
    <row r="943" spans="7:10" x14ac:dyDescent="0.2">
      <c r="G943" s="63" t="str">
        <f>IFERROR(VLOOKUP($A943,sectionids,5,FALSE)," ")</f>
        <v xml:space="preserve"> </v>
      </c>
      <c r="H943" s="63" t="str">
        <f t="shared" si="28"/>
        <v xml:space="preserve"> </v>
      </c>
      <c r="J943" s="90" t="str">
        <f t="shared" si="29"/>
        <v xml:space="preserve"> </v>
      </c>
    </row>
    <row r="944" spans="7:10" x14ac:dyDescent="0.2">
      <c r="G944" s="63" t="str">
        <f>IFERROR(VLOOKUP($A944,sectionids,7,FALSE)," ")</f>
        <v xml:space="preserve"> </v>
      </c>
      <c r="H944" s="63" t="str">
        <f t="shared" si="28"/>
        <v xml:space="preserve"> </v>
      </c>
      <c r="J944" s="90" t="str">
        <f t="shared" si="29"/>
        <v xml:space="preserve"> </v>
      </c>
    </row>
    <row r="945" spans="7:10" x14ac:dyDescent="0.2">
      <c r="G945" s="63" t="str">
        <f>IFERROR(VLOOKUP($A945,sectionids,2,FALSE)," ")</f>
        <v xml:space="preserve"> </v>
      </c>
      <c r="H945" s="63" t="str">
        <f t="shared" si="28"/>
        <v xml:space="preserve"> </v>
      </c>
      <c r="J945" s="90" t="str">
        <f t="shared" si="29"/>
        <v xml:space="preserve"> </v>
      </c>
    </row>
    <row r="946" spans="7:10" x14ac:dyDescent="0.2">
      <c r="G946" s="63" t="str">
        <f>IFERROR(VLOOKUP($A946,sectionids,4,FALSE)," ")</f>
        <v xml:space="preserve"> </v>
      </c>
      <c r="H946" s="63" t="str">
        <f t="shared" si="28"/>
        <v xml:space="preserve"> </v>
      </c>
      <c r="J946" s="90" t="str">
        <f t="shared" si="29"/>
        <v xml:space="preserve"> </v>
      </c>
    </row>
    <row r="947" spans="7:10" x14ac:dyDescent="0.2">
      <c r="G947" s="63" t="str">
        <f>IFERROR(VLOOKUP($A947,sectionids,3,FALSE)," ")</f>
        <v xml:space="preserve"> </v>
      </c>
      <c r="H947" s="63" t="str">
        <f t="shared" si="28"/>
        <v xml:space="preserve"> </v>
      </c>
      <c r="J947" s="90" t="str">
        <f t="shared" si="29"/>
        <v xml:space="preserve"> </v>
      </c>
    </row>
    <row r="948" spans="7:10" x14ac:dyDescent="0.2">
      <c r="G948" s="63" t="str">
        <f>IFERROR(VLOOKUP($A948,sectionids,6,FALSE)," ")</f>
        <v xml:space="preserve"> </v>
      </c>
      <c r="H948" s="63" t="str">
        <f t="shared" si="28"/>
        <v xml:space="preserve"> </v>
      </c>
      <c r="J948" s="90" t="str">
        <f t="shared" si="29"/>
        <v xml:space="preserve"> </v>
      </c>
    </row>
    <row r="949" spans="7:10" x14ac:dyDescent="0.2">
      <c r="G949" s="63" t="str">
        <f>IFERROR(VLOOKUP($A949,sectionids,5,FALSE)," ")</f>
        <v xml:space="preserve"> </v>
      </c>
      <c r="H949" s="63" t="str">
        <f t="shared" si="28"/>
        <v xml:space="preserve"> </v>
      </c>
      <c r="J949" s="90" t="str">
        <f t="shared" si="29"/>
        <v xml:space="preserve"> </v>
      </c>
    </row>
    <row r="950" spans="7:10" x14ac:dyDescent="0.2">
      <c r="G950" s="63" t="str">
        <f>IFERROR(VLOOKUP($A950,sectionids,7,FALSE)," ")</f>
        <v xml:space="preserve"> </v>
      </c>
      <c r="H950" s="63" t="str">
        <f t="shared" si="28"/>
        <v xml:space="preserve"> </v>
      </c>
      <c r="J950" s="90" t="str">
        <f t="shared" si="29"/>
        <v xml:space="preserve"> </v>
      </c>
    </row>
    <row r="951" spans="7:10" x14ac:dyDescent="0.2">
      <c r="G951" s="63" t="str">
        <f>IFERROR(VLOOKUP($A951,sectionids,2,FALSE)," ")</f>
        <v xml:space="preserve"> </v>
      </c>
      <c r="H951" s="63" t="str">
        <f t="shared" si="28"/>
        <v xml:space="preserve"> </v>
      </c>
      <c r="J951" s="90" t="str">
        <f t="shared" si="29"/>
        <v xml:space="preserve"> </v>
      </c>
    </row>
    <row r="952" spans="7:10" x14ac:dyDescent="0.2">
      <c r="G952" s="63" t="str">
        <f>IFERROR(VLOOKUP($A952,sectionids,4,FALSE)," ")</f>
        <v xml:space="preserve"> </v>
      </c>
      <c r="H952" s="63" t="str">
        <f t="shared" si="28"/>
        <v xml:space="preserve"> </v>
      </c>
      <c r="J952" s="90" t="str">
        <f t="shared" si="29"/>
        <v xml:space="preserve"> </v>
      </c>
    </row>
    <row r="953" spans="7:10" x14ac:dyDescent="0.2">
      <c r="G953" s="63" t="str">
        <f>IFERROR(VLOOKUP($A953,sectionids,3,FALSE)," ")</f>
        <v xml:space="preserve"> </v>
      </c>
      <c r="H953" s="63" t="str">
        <f t="shared" si="28"/>
        <v xml:space="preserve"> </v>
      </c>
      <c r="J953" s="90" t="str">
        <f t="shared" si="29"/>
        <v xml:space="preserve"> </v>
      </c>
    </row>
    <row r="954" spans="7:10" x14ac:dyDescent="0.2">
      <c r="G954" s="63" t="str">
        <f>IFERROR(VLOOKUP($A954,sectionids,6,FALSE)," ")</f>
        <v xml:space="preserve"> </v>
      </c>
      <c r="H954" s="63" t="str">
        <f t="shared" si="28"/>
        <v xml:space="preserve"> </v>
      </c>
      <c r="J954" s="90" t="str">
        <f t="shared" si="29"/>
        <v xml:space="preserve"> </v>
      </c>
    </row>
    <row r="955" spans="7:10" x14ac:dyDescent="0.2">
      <c r="G955" s="63" t="str">
        <f>IFERROR(VLOOKUP($A955,sectionids,5,FALSE)," ")</f>
        <v xml:space="preserve"> </v>
      </c>
      <c r="H955" s="63" t="str">
        <f t="shared" si="28"/>
        <v xml:space="preserve"> </v>
      </c>
      <c r="J955" s="90" t="str">
        <f t="shared" si="29"/>
        <v xml:space="preserve"> </v>
      </c>
    </row>
    <row r="956" spans="7:10" x14ac:dyDescent="0.2">
      <c r="G956" s="63" t="str">
        <f>IFERROR(VLOOKUP($A956,sectionids,7,FALSE)," ")</f>
        <v xml:space="preserve"> </v>
      </c>
      <c r="H956" s="63" t="str">
        <f t="shared" si="28"/>
        <v xml:space="preserve"> </v>
      </c>
      <c r="J956" s="90" t="str">
        <f t="shared" si="29"/>
        <v xml:space="preserve"> </v>
      </c>
    </row>
    <row r="957" spans="7:10" x14ac:dyDescent="0.2">
      <c r="G957" s="63" t="str">
        <f>IFERROR(VLOOKUP($A957,sectionids,2,FALSE)," ")</f>
        <v xml:space="preserve"> </v>
      </c>
      <c r="H957" s="63" t="str">
        <f t="shared" si="28"/>
        <v xml:space="preserve"> </v>
      </c>
      <c r="J957" s="90" t="str">
        <f t="shared" si="29"/>
        <v xml:space="preserve"> </v>
      </c>
    </row>
    <row r="958" spans="7:10" x14ac:dyDescent="0.2">
      <c r="G958" s="63" t="str">
        <f>IFERROR(VLOOKUP($A958,sectionids,4,FALSE)," ")</f>
        <v xml:space="preserve"> </v>
      </c>
      <c r="H958" s="63" t="str">
        <f t="shared" si="28"/>
        <v xml:space="preserve"> </v>
      </c>
      <c r="J958" s="90" t="str">
        <f t="shared" si="29"/>
        <v xml:space="preserve"> </v>
      </c>
    </row>
    <row r="959" spans="7:10" x14ac:dyDescent="0.2">
      <c r="G959" s="63" t="str">
        <f>IFERROR(VLOOKUP($A959,sectionids,3,FALSE)," ")</f>
        <v xml:space="preserve"> </v>
      </c>
      <c r="H959" s="63" t="str">
        <f t="shared" si="28"/>
        <v xml:space="preserve"> </v>
      </c>
      <c r="J959" s="90" t="str">
        <f t="shared" si="29"/>
        <v xml:space="preserve"> </v>
      </c>
    </row>
    <row r="960" spans="7:10" x14ac:dyDescent="0.2">
      <c r="G960" s="63" t="str">
        <f>IFERROR(VLOOKUP($A960,sectionids,6,FALSE)," ")</f>
        <v xml:space="preserve"> </v>
      </c>
      <c r="H960" s="63" t="str">
        <f t="shared" si="28"/>
        <v xml:space="preserve"> </v>
      </c>
      <c r="J960" s="90" t="str">
        <f t="shared" si="29"/>
        <v xml:space="preserve"> </v>
      </c>
    </row>
    <row r="961" spans="7:10" x14ac:dyDescent="0.2">
      <c r="G961" s="63" t="str">
        <f>IFERROR(VLOOKUP($A961,sectionids,5,FALSE)," ")</f>
        <v xml:space="preserve"> </v>
      </c>
      <c r="H961" s="63" t="str">
        <f t="shared" si="28"/>
        <v xml:space="preserve"> </v>
      </c>
      <c r="J961" s="90" t="str">
        <f t="shared" si="29"/>
        <v xml:space="preserve"> </v>
      </c>
    </row>
    <row r="962" spans="7:10" x14ac:dyDescent="0.2">
      <c r="G962" s="63" t="str">
        <f>IFERROR(VLOOKUP($A962,sectionids,7,FALSE)," ")</f>
        <v xml:space="preserve"> </v>
      </c>
      <c r="H962" s="63" t="str">
        <f t="shared" ref="H962:H1000" si="30">IFERROR(VLOOKUP($G962,otherinfo,2,FALSE)," ")</f>
        <v xml:space="preserve"> </v>
      </c>
      <c r="J962" s="90" t="str">
        <f t="shared" ref="J962:J1000" si="31">IFERROR(VLOOKUP($G962,otherinfo,3,FALSE)," ")</f>
        <v xml:space="preserve"> </v>
      </c>
    </row>
    <row r="963" spans="7:10" x14ac:dyDescent="0.2">
      <c r="G963" s="63" t="str">
        <f>IFERROR(VLOOKUP($A963,sectionids,2,FALSE)," ")</f>
        <v xml:space="preserve"> </v>
      </c>
      <c r="H963" s="63" t="str">
        <f t="shared" si="30"/>
        <v xml:space="preserve"> </v>
      </c>
      <c r="J963" s="90" t="str">
        <f t="shared" si="31"/>
        <v xml:space="preserve"> </v>
      </c>
    </row>
    <row r="964" spans="7:10" x14ac:dyDescent="0.2">
      <c r="G964" s="63" t="str">
        <f>IFERROR(VLOOKUP($A964,sectionids,4,FALSE)," ")</f>
        <v xml:space="preserve"> </v>
      </c>
      <c r="H964" s="63" t="str">
        <f t="shared" si="30"/>
        <v xml:space="preserve"> </v>
      </c>
      <c r="J964" s="90" t="str">
        <f t="shared" si="31"/>
        <v xml:space="preserve"> </v>
      </c>
    </row>
    <row r="965" spans="7:10" x14ac:dyDescent="0.2">
      <c r="G965" s="63" t="str">
        <f>IFERROR(VLOOKUP($A965,sectionids,3,FALSE)," ")</f>
        <v xml:space="preserve"> </v>
      </c>
      <c r="H965" s="63" t="str">
        <f t="shared" si="30"/>
        <v xml:space="preserve"> </v>
      </c>
      <c r="J965" s="90" t="str">
        <f t="shared" si="31"/>
        <v xml:space="preserve"> </v>
      </c>
    </row>
    <row r="966" spans="7:10" x14ac:dyDescent="0.2">
      <c r="G966" s="63" t="str">
        <f>IFERROR(VLOOKUP($A966,sectionids,6,FALSE)," ")</f>
        <v xml:space="preserve"> </v>
      </c>
      <c r="H966" s="63" t="str">
        <f t="shared" si="30"/>
        <v xml:space="preserve"> </v>
      </c>
      <c r="J966" s="90" t="str">
        <f t="shared" si="31"/>
        <v xml:space="preserve"> </v>
      </c>
    </row>
    <row r="967" spans="7:10" x14ac:dyDescent="0.2">
      <c r="G967" s="63" t="str">
        <f>IFERROR(VLOOKUP($A967,sectionids,5,FALSE)," ")</f>
        <v xml:space="preserve"> </v>
      </c>
      <c r="H967" s="63" t="str">
        <f t="shared" si="30"/>
        <v xml:space="preserve"> </v>
      </c>
      <c r="J967" s="90" t="str">
        <f t="shared" si="31"/>
        <v xml:space="preserve"> </v>
      </c>
    </row>
    <row r="968" spans="7:10" x14ac:dyDescent="0.2">
      <c r="G968" s="63" t="str">
        <f>IFERROR(VLOOKUP($A968,sectionids,7,FALSE)," ")</f>
        <v xml:space="preserve"> </v>
      </c>
      <c r="H968" s="63" t="str">
        <f t="shared" si="30"/>
        <v xml:space="preserve"> </v>
      </c>
      <c r="J968" s="90" t="str">
        <f t="shared" si="31"/>
        <v xml:space="preserve"> </v>
      </c>
    </row>
    <row r="969" spans="7:10" x14ac:dyDescent="0.2">
      <c r="G969" s="63" t="str">
        <f>IFERROR(VLOOKUP($A969,sectionids,2,FALSE)," ")</f>
        <v xml:space="preserve"> </v>
      </c>
      <c r="H969" s="63" t="str">
        <f t="shared" si="30"/>
        <v xml:space="preserve"> </v>
      </c>
      <c r="J969" s="90" t="str">
        <f t="shared" si="31"/>
        <v xml:space="preserve"> </v>
      </c>
    </row>
    <row r="970" spans="7:10" x14ac:dyDescent="0.2">
      <c r="G970" s="63" t="str">
        <f>IFERROR(VLOOKUP($A970,sectionids,4,FALSE)," ")</f>
        <v xml:space="preserve"> </v>
      </c>
      <c r="H970" s="63" t="str">
        <f t="shared" si="30"/>
        <v xml:space="preserve"> </v>
      </c>
      <c r="J970" s="90" t="str">
        <f t="shared" si="31"/>
        <v xml:space="preserve"> </v>
      </c>
    </row>
    <row r="971" spans="7:10" x14ac:dyDescent="0.2">
      <c r="G971" s="63" t="str">
        <f>IFERROR(VLOOKUP($A971,sectionids,3,FALSE)," ")</f>
        <v xml:space="preserve"> </v>
      </c>
      <c r="H971" s="63" t="str">
        <f t="shared" si="30"/>
        <v xml:space="preserve"> </v>
      </c>
      <c r="J971" s="90" t="str">
        <f t="shared" si="31"/>
        <v xml:space="preserve"> </v>
      </c>
    </row>
    <row r="972" spans="7:10" x14ac:dyDescent="0.2">
      <c r="G972" s="63" t="str">
        <f>IFERROR(VLOOKUP($A972,sectionids,6,FALSE)," ")</f>
        <v xml:space="preserve"> </v>
      </c>
      <c r="H972" s="63" t="str">
        <f t="shared" si="30"/>
        <v xml:space="preserve"> </v>
      </c>
      <c r="J972" s="90" t="str">
        <f t="shared" si="31"/>
        <v xml:space="preserve"> </v>
      </c>
    </row>
    <row r="973" spans="7:10" x14ac:dyDescent="0.2">
      <c r="G973" s="63" t="str">
        <f>IFERROR(VLOOKUP($A973,sectionids,5,FALSE)," ")</f>
        <v xml:space="preserve"> </v>
      </c>
      <c r="H973" s="63" t="str">
        <f t="shared" si="30"/>
        <v xml:space="preserve"> </v>
      </c>
      <c r="J973" s="90" t="str">
        <f t="shared" si="31"/>
        <v xml:space="preserve"> </v>
      </c>
    </row>
    <row r="974" spans="7:10" x14ac:dyDescent="0.2">
      <c r="G974" s="63" t="str">
        <f>IFERROR(VLOOKUP($A974,sectionids,7,FALSE)," ")</f>
        <v xml:space="preserve"> </v>
      </c>
      <c r="H974" s="63" t="str">
        <f t="shared" si="30"/>
        <v xml:space="preserve"> </v>
      </c>
      <c r="J974" s="90" t="str">
        <f t="shared" si="31"/>
        <v xml:space="preserve"> </v>
      </c>
    </row>
    <row r="975" spans="7:10" x14ac:dyDescent="0.2">
      <c r="G975" s="63" t="str">
        <f>IFERROR(VLOOKUP($A975,sectionids,2,FALSE)," ")</f>
        <v xml:space="preserve"> </v>
      </c>
      <c r="H975" s="63" t="str">
        <f t="shared" si="30"/>
        <v xml:space="preserve"> </v>
      </c>
      <c r="J975" s="90" t="str">
        <f t="shared" si="31"/>
        <v xml:space="preserve"> </v>
      </c>
    </row>
    <row r="976" spans="7:10" x14ac:dyDescent="0.2">
      <c r="G976" s="63" t="str">
        <f>IFERROR(VLOOKUP($A976,sectionids,4,FALSE)," ")</f>
        <v xml:space="preserve"> </v>
      </c>
      <c r="H976" s="63" t="str">
        <f t="shared" si="30"/>
        <v xml:space="preserve"> </v>
      </c>
      <c r="J976" s="90" t="str">
        <f t="shared" si="31"/>
        <v xml:space="preserve"> </v>
      </c>
    </row>
    <row r="977" spans="7:10" x14ac:dyDescent="0.2">
      <c r="G977" s="63" t="str">
        <f>IFERROR(VLOOKUP($A977,sectionids,3,FALSE)," ")</f>
        <v xml:space="preserve"> </v>
      </c>
      <c r="H977" s="63" t="str">
        <f t="shared" si="30"/>
        <v xml:space="preserve"> </v>
      </c>
      <c r="J977" s="90" t="str">
        <f t="shared" si="31"/>
        <v xml:space="preserve"> </v>
      </c>
    </row>
    <row r="978" spans="7:10" x14ac:dyDescent="0.2">
      <c r="G978" s="63" t="str">
        <f>IFERROR(VLOOKUP($A978,sectionids,6,FALSE)," ")</f>
        <v xml:space="preserve"> </v>
      </c>
      <c r="H978" s="63" t="str">
        <f t="shared" si="30"/>
        <v xml:space="preserve"> </v>
      </c>
      <c r="J978" s="90" t="str">
        <f t="shared" si="31"/>
        <v xml:space="preserve"> </v>
      </c>
    </row>
    <row r="979" spans="7:10" x14ac:dyDescent="0.2">
      <c r="G979" s="63" t="str">
        <f>IFERROR(VLOOKUP($A979,sectionids,5,FALSE)," ")</f>
        <v xml:space="preserve"> </v>
      </c>
      <c r="H979" s="63" t="str">
        <f t="shared" si="30"/>
        <v xml:space="preserve"> </v>
      </c>
      <c r="J979" s="90" t="str">
        <f t="shared" si="31"/>
        <v xml:space="preserve"> </v>
      </c>
    </row>
    <row r="980" spans="7:10" x14ac:dyDescent="0.2">
      <c r="G980" s="63" t="str">
        <f>IFERROR(VLOOKUP($A980,sectionids,7,FALSE)," ")</f>
        <v xml:space="preserve"> </v>
      </c>
      <c r="H980" s="63" t="str">
        <f t="shared" si="30"/>
        <v xml:space="preserve"> </v>
      </c>
      <c r="J980" s="90" t="str">
        <f t="shared" si="31"/>
        <v xml:space="preserve"> </v>
      </c>
    </row>
    <row r="981" spans="7:10" x14ac:dyDescent="0.2">
      <c r="G981" s="63" t="str">
        <f>IFERROR(VLOOKUP($A981,sectionids,2,FALSE)," ")</f>
        <v xml:space="preserve"> </v>
      </c>
      <c r="H981" s="63" t="str">
        <f t="shared" si="30"/>
        <v xml:space="preserve"> </v>
      </c>
      <c r="J981" s="90" t="str">
        <f t="shared" si="31"/>
        <v xml:space="preserve"> </v>
      </c>
    </row>
    <row r="982" spans="7:10" x14ac:dyDescent="0.2">
      <c r="G982" s="63" t="str">
        <f>IFERROR(VLOOKUP($A982,sectionids,4,FALSE)," ")</f>
        <v xml:space="preserve"> </v>
      </c>
      <c r="H982" s="63" t="str">
        <f t="shared" si="30"/>
        <v xml:space="preserve"> </v>
      </c>
      <c r="J982" s="90" t="str">
        <f t="shared" si="31"/>
        <v xml:space="preserve"> </v>
      </c>
    </row>
    <row r="983" spans="7:10" x14ac:dyDescent="0.2">
      <c r="G983" s="63" t="str">
        <f>IFERROR(VLOOKUP($A983,sectionids,3,FALSE)," ")</f>
        <v xml:space="preserve"> </v>
      </c>
      <c r="H983" s="63" t="str">
        <f t="shared" si="30"/>
        <v xml:space="preserve"> </v>
      </c>
      <c r="J983" s="90" t="str">
        <f t="shared" si="31"/>
        <v xml:space="preserve"> </v>
      </c>
    </row>
    <row r="984" spans="7:10" x14ac:dyDescent="0.2">
      <c r="G984" s="63" t="str">
        <f>IFERROR(VLOOKUP($A984,sectionids,6,FALSE)," ")</f>
        <v xml:space="preserve"> </v>
      </c>
      <c r="H984" s="63" t="str">
        <f t="shared" si="30"/>
        <v xml:space="preserve"> </v>
      </c>
      <c r="J984" s="90" t="str">
        <f t="shared" si="31"/>
        <v xml:space="preserve"> </v>
      </c>
    </row>
    <row r="985" spans="7:10" x14ac:dyDescent="0.2">
      <c r="G985" s="63" t="str">
        <f>IFERROR(VLOOKUP($A985,sectionids,5,FALSE)," ")</f>
        <v xml:space="preserve"> </v>
      </c>
      <c r="H985" s="63" t="str">
        <f t="shared" si="30"/>
        <v xml:space="preserve"> </v>
      </c>
      <c r="J985" s="90" t="str">
        <f t="shared" si="31"/>
        <v xml:space="preserve"> </v>
      </c>
    </row>
    <row r="986" spans="7:10" x14ac:dyDescent="0.2">
      <c r="G986" s="63" t="str">
        <f>IFERROR(VLOOKUP($A986,sectionids,7,FALSE)," ")</f>
        <v xml:space="preserve"> </v>
      </c>
      <c r="H986" s="63" t="str">
        <f t="shared" si="30"/>
        <v xml:space="preserve"> </v>
      </c>
      <c r="J986" s="90" t="str">
        <f t="shared" si="31"/>
        <v xml:space="preserve"> </v>
      </c>
    </row>
    <row r="987" spans="7:10" x14ac:dyDescent="0.2">
      <c r="G987" s="63" t="str">
        <f>IFERROR(VLOOKUP($A987,sectionids,2,FALSE)," ")</f>
        <v xml:space="preserve"> </v>
      </c>
      <c r="H987" s="63" t="str">
        <f t="shared" si="30"/>
        <v xml:space="preserve"> </v>
      </c>
      <c r="J987" s="90" t="str">
        <f t="shared" si="31"/>
        <v xml:space="preserve"> </v>
      </c>
    </row>
    <row r="988" spans="7:10" x14ac:dyDescent="0.2">
      <c r="G988" s="63" t="str">
        <f>IFERROR(VLOOKUP($A988,sectionids,4,FALSE)," ")</f>
        <v xml:space="preserve"> </v>
      </c>
      <c r="H988" s="63" t="str">
        <f t="shared" si="30"/>
        <v xml:space="preserve"> </v>
      </c>
      <c r="J988" s="90" t="str">
        <f t="shared" si="31"/>
        <v xml:space="preserve"> </v>
      </c>
    </row>
    <row r="989" spans="7:10" x14ac:dyDescent="0.2">
      <c r="G989" s="63" t="str">
        <f>IFERROR(VLOOKUP($A989,sectionids,3,FALSE)," ")</f>
        <v xml:space="preserve"> </v>
      </c>
      <c r="H989" s="63" t="str">
        <f t="shared" si="30"/>
        <v xml:space="preserve"> </v>
      </c>
      <c r="J989" s="90" t="str">
        <f t="shared" si="31"/>
        <v xml:space="preserve"> </v>
      </c>
    </row>
    <row r="990" spans="7:10" x14ac:dyDescent="0.2">
      <c r="G990" s="63" t="str">
        <f>IFERROR(VLOOKUP($A990,sectionids,6,FALSE)," ")</f>
        <v xml:space="preserve"> </v>
      </c>
      <c r="H990" s="63" t="str">
        <f t="shared" si="30"/>
        <v xml:space="preserve"> </v>
      </c>
      <c r="J990" s="90" t="str">
        <f t="shared" si="31"/>
        <v xml:space="preserve"> </v>
      </c>
    </row>
    <row r="991" spans="7:10" x14ac:dyDescent="0.2">
      <c r="G991" s="63" t="str">
        <f>IFERROR(VLOOKUP($A991,sectionids,5,FALSE)," ")</f>
        <v xml:space="preserve"> </v>
      </c>
      <c r="H991" s="63" t="str">
        <f t="shared" si="30"/>
        <v xml:space="preserve"> </v>
      </c>
      <c r="J991" s="90" t="str">
        <f t="shared" si="31"/>
        <v xml:space="preserve"> </v>
      </c>
    </row>
    <row r="992" spans="7:10" x14ac:dyDescent="0.2">
      <c r="G992" s="63" t="str">
        <f>IFERROR(VLOOKUP($A992,sectionids,7,FALSE)," ")</f>
        <v xml:space="preserve"> </v>
      </c>
      <c r="H992" s="63" t="str">
        <f t="shared" si="30"/>
        <v xml:space="preserve"> </v>
      </c>
      <c r="J992" s="90" t="str">
        <f t="shared" si="31"/>
        <v xml:space="preserve"> </v>
      </c>
    </row>
    <row r="993" spans="7:10" x14ac:dyDescent="0.2">
      <c r="G993" s="63" t="str">
        <f>IFERROR(VLOOKUP($A993,sectionids,2,FALSE)," ")</f>
        <v xml:space="preserve"> </v>
      </c>
      <c r="H993" s="63" t="str">
        <f t="shared" si="30"/>
        <v xml:space="preserve"> </v>
      </c>
      <c r="J993" s="90" t="str">
        <f t="shared" si="31"/>
        <v xml:space="preserve"> </v>
      </c>
    </row>
    <row r="994" spans="7:10" x14ac:dyDescent="0.2">
      <c r="G994" s="63" t="str">
        <f>IFERROR(VLOOKUP($A994,sectionids,4,FALSE)," ")</f>
        <v xml:space="preserve"> </v>
      </c>
      <c r="H994" s="63" t="str">
        <f t="shared" si="30"/>
        <v xml:space="preserve"> </v>
      </c>
      <c r="J994" s="90" t="str">
        <f t="shared" si="31"/>
        <v xml:space="preserve"> </v>
      </c>
    </row>
    <row r="995" spans="7:10" x14ac:dyDescent="0.2">
      <c r="G995" s="63" t="str">
        <f>IFERROR(VLOOKUP($A995,sectionids,3,FALSE)," ")</f>
        <v xml:space="preserve"> </v>
      </c>
      <c r="H995" s="63" t="str">
        <f t="shared" si="30"/>
        <v xml:space="preserve"> </v>
      </c>
      <c r="J995" s="90" t="str">
        <f t="shared" si="31"/>
        <v xml:space="preserve"> </v>
      </c>
    </row>
    <row r="996" spans="7:10" x14ac:dyDescent="0.2">
      <c r="G996" s="63" t="str">
        <f>IFERROR(VLOOKUP($A996,sectionids,6,FALSE)," ")</f>
        <v xml:space="preserve"> </v>
      </c>
      <c r="H996" s="63" t="str">
        <f t="shared" si="30"/>
        <v xml:space="preserve"> </v>
      </c>
      <c r="J996" s="90" t="str">
        <f t="shared" si="31"/>
        <v xml:space="preserve"> </v>
      </c>
    </row>
    <row r="997" spans="7:10" x14ac:dyDescent="0.2">
      <c r="G997" s="63" t="str">
        <f>IFERROR(VLOOKUP($A997,sectionids,5,FALSE)," ")</f>
        <v xml:space="preserve"> </v>
      </c>
      <c r="H997" s="63" t="str">
        <f t="shared" si="30"/>
        <v xml:space="preserve"> </v>
      </c>
      <c r="J997" s="90" t="str">
        <f t="shared" si="31"/>
        <v xml:space="preserve"> </v>
      </c>
    </row>
    <row r="998" spans="7:10" x14ac:dyDescent="0.2">
      <c r="G998" s="63" t="str">
        <f>IFERROR(VLOOKUP($A998,sectionids,7,FALSE)," ")</f>
        <v xml:space="preserve"> </v>
      </c>
      <c r="H998" s="63" t="str">
        <f t="shared" si="30"/>
        <v xml:space="preserve"> </v>
      </c>
      <c r="J998" s="90" t="str">
        <f t="shared" si="31"/>
        <v xml:space="preserve"> </v>
      </c>
    </row>
    <row r="999" spans="7:10" x14ac:dyDescent="0.2">
      <c r="G999" s="63" t="str">
        <f>IFERROR(VLOOKUP($A999,sectionids,2,FALSE)," ")</f>
        <v xml:space="preserve"> </v>
      </c>
      <c r="H999" s="63" t="str">
        <f t="shared" si="30"/>
        <v xml:space="preserve"> </v>
      </c>
      <c r="J999" s="90" t="str">
        <f t="shared" si="31"/>
        <v xml:space="preserve"> </v>
      </c>
    </row>
    <row r="1000" spans="7:10" x14ac:dyDescent="0.2">
      <c r="G1000" s="63" t="str">
        <f>IFERROR(VLOOKUP($A1000,sectionids,4,FALSE)," ")</f>
        <v xml:space="preserve"> </v>
      </c>
      <c r="H1000" s="63" t="str">
        <f t="shared" si="30"/>
        <v xml:space="preserve"> </v>
      </c>
      <c r="J1000" s="90" t="str">
        <f t="shared" si="31"/>
        <v xml:space="preserve"> </v>
      </c>
    </row>
  </sheetData>
  <sortState xmlns:xlrd2="http://schemas.microsoft.com/office/spreadsheetml/2017/richdata2" ref="A2:P770">
    <sortCondition ref="A747:A770"/>
  </sortState>
  <conditionalFormatting sqref="G1:G6 G776:G780 G782:G786 G788:G792 G794:G798 G800:G804 G806:G810 G812:G816 G818:G822 G824:G828 G830:G834 G836:G840 G842:G846 G848:G852 G854:G858 G860:G864 G866:G870 G872:G876 G878:G882 G884:G888 G890:G894 G896:G900 G902:G906 G908:G912 G914:G918 G920:G924 G926:G930 G932:G936 G938:G942 G944:G948 G950:G954 G956:G960 G962:G966 G968:G972 G974:G978 G980:G984 G986:G990 G992:G996 G998:G1048576 G8:G12 G14:G18 G20:G24 G26:G30 G32:G36 G38:G42 G44:G48 G50:G54 G56:G60 G62:G66 G68:G72 G74:G78 G80:G84 G86:G90 G92:G96 G98:G102 G104:G108 G110:G114 G116:G120 G122:G126 G128:G132 G134:G138 G140:G144 G146:G150 G152:G156 G158:G162 G164:G168 G170:G174 G176:G180 G182:G186 G188:G192 G194:G198 G200:G204 G206:G210 G212:G216 G218:G222 G224:G228 G230:G234 G236:G240 G242:G246 G248:G252 G254:G258 G260:G264 G266:G270 G272:G276 G278:G282 G284:G288 G290:G294 G296:G300 G302:G306 G308:G312 G314:G318 G320:G324 G326:G330 G332:G336 G338:G342 G344:G348 G350:G354 G356:G360 G362:G366 G368:G372 G374:G378 G380:G384 G386:G390 G392:G396 G398:G402 G404:G408 G410:G414 G416:G420 G422:G426 G428:G432 G434:G438 G440:G444 G446:G450 G452:G456 G458:G462 G464:G468 G470:G474 G476:G480 G482:G486 G488:G492 G494:G498 G500:G504 G506:G510 G512:G516 G518:G522 G524:G528 G530:G534 G536:G540 G542:G546 G548:G552 G554:G558 G560:G564 G566:G570 G572:G576 G578:G582 G584:G588 G590:G594 G596:G600 G602:G606 G608:G612 G614:G618 G620:G624 G626:G630 G632:G636 G638:G642 G644:G648 G650:G654 G656:G660 G662:G666 G668:G672 G674:G678 G680:G684 G686:G690 G692:G696 G698:G702 G704:G708 G710:G714 G716:G720 G722:G726 G728:G732 G734:G738 G740:G744 G746:G750 G752:G756 G758:G762 G764:G768 G770:G774">
    <cfRule type="containsText" dxfId="1" priority="2" operator="containsText" text="FALSE">
      <formula>NOT(ISERROR(SEARCH("FALSE",G1)))</formula>
    </cfRule>
  </conditionalFormatting>
  <conditionalFormatting sqref="G7 G775 G781 G787 G793 G799 G805 G811 G817 G823 G829 G835 G841 G847 G853 G859 G865 G871 G877 G883 G889 G895 G901 G907 G913 G919 G925 G931 G937 G943 G949 G955 G961 G967 G973 G979 G985 G991 G997 G13 G19 G25 G31 G37 G43 G49 G55 G61 G67 G73 G79 G85 G91 G97 G103 G109 G115 G121 G127 G133 G139 G145 G151 G157 G163 G169 G175 G181 G187 G193 G199 G205 G211 G217 G223 G229 G235 G241 G247 G253 G259 G265 G271 G277 G283 G289 G295 G301 G307 G313 G319 G325 G331 G337 G343 G349 G355 G361 G367 G373 G379 G385 G391 G397 G403 G409 G415 G421 G427 G433 G439 G445 G451 G457 G463 G469 G475 G481 G487 G493 G499 G505 G511 G517 G523 G529 G535 G541 G547 G553 G559 G565 G571 G577 G583 G589 G595 G601 G607 G613 G619 G625 G631 G637 G643 G649 G655 G661 G667 G673 G679 G685 G691 G697 G703 G709 G715 G721 G727 G733 G739 G745 G751 G757 G763 G769">
    <cfRule type="containsText" dxfId="0" priority="1" operator="containsText" text="FALSE">
      <formula>NOT(ISERROR(SEARCH("FALSE",G7)))</formula>
    </cfRule>
  </conditionalFormatting>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0000"/>
  </sheetPr>
  <dimension ref="A1:I405"/>
  <sheetViews>
    <sheetView tabSelected="1" topLeftCell="A75" zoomScale="119" zoomScaleNormal="180" workbookViewId="0">
      <selection activeCell="F92" sqref="A1:I369"/>
    </sheetView>
  </sheetViews>
  <sheetFormatPr baseColWidth="10" defaultColWidth="8.6640625" defaultRowHeight="15" x14ac:dyDescent="0.2"/>
  <cols>
    <col min="1" max="1" width="9.6640625" style="83" customWidth="1"/>
    <col min="2" max="2" width="15.5" style="62" customWidth="1"/>
    <col min="3" max="3" width="16.5" style="62" customWidth="1"/>
    <col min="4" max="4" width="8.6640625" style="62"/>
    <col min="5" max="5" width="22.5" style="61" customWidth="1"/>
    <col min="6" max="6" width="21.6640625" style="61" customWidth="1"/>
    <col min="7" max="7" width="11.6640625" style="61" customWidth="1"/>
    <col min="8" max="12" width="8.6640625" style="61"/>
    <col min="13" max="13" width="16.5" style="61" customWidth="1"/>
    <col min="14" max="16384" width="8.6640625" style="61"/>
  </cols>
  <sheetData>
    <row r="1" spans="1:9" ht="16" x14ac:dyDescent="0.2">
      <c r="A1" s="225" t="s">
        <v>918</v>
      </c>
      <c r="B1" s="225" t="s">
        <v>919</v>
      </c>
      <c r="C1" s="225" t="s">
        <v>920</v>
      </c>
      <c r="D1" s="225" t="s">
        <v>921</v>
      </c>
      <c r="E1" s="225" t="s">
        <v>922</v>
      </c>
      <c r="F1" s="225" t="s">
        <v>923</v>
      </c>
      <c r="G1" s="225" t="s">
        <v>924</v>
      </c>
      <c r="H1" s="225" t="s">
        <v>925</v>
      </c>
    </row>
    <row r="2" spans="1:9" ht="16" x14ac:dyDescent="0.2">
      <c r="A2" s="323">
        <v>380</v>
      </c>
      <c r="B2" s="324" t="s">
        <v>926</v>
      </c>
      <c r="C2" s="324" t="s">
        <v>927</v>
      </c>
      <c r="D2" s="324">
        <v>3200</v>
      </c>
      <c r="E2" s="324" t="s">
        <v>928</v>
      </c>
      <c r="F2" s="324" t="s">
        <v>929</v>
      </c>
      <c r="G2" s="324" t="s">
        <v>930</v>
      </c>
      <c r="H2" s="324" t="s">
        <v>931</v>
      </c>
      <c r="I2" s="324">
        <v>104</v>
      </c>
    </row>
    <row r="3" spans="1:9" ht="16" x14ac:dyDescent="0.2">
      <c r="A3" s="323">
        <v>380</v>
      </c>
      <c r="B3" s="324" t="s">
        <v>932</v>
      </c>
      <c r="C3" s="324" t="s">
        <v>927</v>
      </c>
      <c r="D3" s="324">
        <v>3200</v>
      </c>
      <c r="E3" s="324" t="s">
        <v>928</v>
      </c>
      <c r="F3" s="324" t="s">
        <v>929</v>
      </c>
      <c r="G3" s="324" t="s">
        <v>930</v>
      </c>
      <c r="H3" s="324" t="s">
        <v>933</v>
      </c>
      <c r="I3" s="324">
        <v>104</v>
      </c>
    </row>
    <row r="4" spans="1:9" ht="16" x14ac:dyDescent="0.2">
      <c r="A4" s="323">
        <v>380</v>
      </c>
      <c r="B4" s="324" t="s">
        <v>934</v>
      </c>
      <c r="C4" s="324" t="s">
        <v>927</v>
      </c>
      <c r="D4" s="324">
        <v>3200</v>
      </c>
      <c r="E4" s="324" t="s">
        <v>928</v>
      </c>
      <c r="F4" s="324" t="s">
        <v>929</v>
      </c>
      <c r="G4" s="324" t="s">
        <v>930</v>
      </c>
      <c r="H4" s="324" t="s">
        <v>935</v>
      </c>
      <c r="I4" s="324">
        <v>104</v>
      </c>
    </row>
    <row r="5" spans="1:9" ht="16" x14ac:dyDescent="0.2">
      <c r="A5" s="323">
        <v>380</v>
      </c>
      <c r="B5" s="324" t="s">
        <v>936</v>
      </c>
      <c r="C5" s="324" t="s">
        <v>927</v>
      </c>
      <c r="D5" s="324">
        <v>3200</v>
      </c>
      <c r="E5" s="324" t="s">
        <v>928</v>
      </c>
      <c r="F5" s="324" t="s">
        <v>929</v>
      </c>
      <c r="G5" s="324" t="s">
        <v>930</v>
      </c>
      <c r="H5" s="324" t="s">
        <v>937</v>
      </c>
      <c r="I5" s="324">
        <v>104</v>
      </c>
    </row>
    <row r="6" spans="1:9" ht="16" x14ac:dyDescent="0.2">
      <c r="A6" s="323">
        <v>380</v>
      </c>
      <c r="B6" s="324" t="s">
        <v>938</v>
      </c>
      <c r="C6" s="324" t="s">
        <v>927</v>
      </c>
      <c r="D6" s="324">
        <v>3200</v>
      </c>
      <c r="E6" s="324" t="s">
        <v>928</v>
      </c>
      <c r="F6" s="324" t="s">
        <v>929</v>
      </c>
      <c r="G6" s="324" t="s">
        <v>930</v>
      </c>
      <c r="H6" s="324" t="s">
        <v>939</v>
      </c>
      <c r="I6" s="324">
        <v>104</v>
      </c>
    </row>
    <row r="7" spans="1:9" ht="16" x14ac:dyDescent="0.2">
      <c r="A7" s="323">
        <v>380</v>
      </c>
      <c r="B7" s="324" t="s">
        <v>940</v>
      </c>
      <c r="C7" s="324" t="s">
        <v>927</v>
      </c>
      <c r="D7" s="324">
        <v>3200</v>
      </c>
      <c r="E7" s="324" t="s">
        <v>928</v>
      </c>
      <c r="F7" s="324" t="s">
        <v>941</v>
      </c>
      <c r="G7" s="324" t="s">
        <v>942</v>
      </c>
      <c r="H7" s="324" t="s">
        <v>931</v>
      </c>
      <c r="I7" s="324">
        <v>204</v>
      </c>
    </row>
    <row r="8" spans="1:9" ht="16" x14ac:dyDescent="0.2">
      <c r="A8" s="323">
        <v>380</v>
      </c>
      <c r="B8" s="324" t="s">
        <v>943</v>
      </c>
      <c r="C8" s="324" t="s">
        <v>927</v>
      </c>
      <c r="D8" s="324">
        <v>3200</v>
      </c>
      <c r="E8" s="324" t="s">
        <v>928</v>
      </c>
      <c r="F8" s="324" t="s">
        <v>941</v>
      </c>
      <c r="G8" s="324" t="s">
        <v>942</v>
      </c>
      <c r="H8" s="324" t="s">
        <v>933</v>
      </c>
      <c r="I8" s="324">
        <v>204</v>
      </c>
    </row>
    <row r="9" spans="1:9" ht="16" x14ac:dyDescent="0.2">
      <c r="A9" s="323">
        <v>380</v>
      </c>
      <c r="B9" s="324" t="s">
        <v>944</v>
      </c>
      <c r="C9" s="324" t="s">
        <v>927</v>
      </c>
      <c r="D9" s="324">
        <v>3200</v>
      </c>
      <c r="E9" s="324" t="s">
        <v>928</v>
      </c>
      <c r="F9" s="324" t="s">
        <v>941</v>
      </c>
      <c r="G9" s="324" t="s">
        <v>942</v>
      </c>
      <c r="H9" s="324" t="s">
        <v>935</v>
      </c>
      <c r="I9" s="324">
        <v>204</v>
      </c>
    </row>
    <row r="10" spans="1:9" ht="16" x14ac:dyDescent="0.2">
      <c r="A10" s="323">
        <v>380</v>
      </c>
      <c r="B10" s="324" t="s">
        <v>946</v>
      </c>
      <c r="C10" s="324" t="s">
        <v>927</v>
      </c>
      <c r="D10" s="324">
        <v>3200</v>
      </c>
      <c r="E10" s="324" t="s">
        <v>928</v>
      </c>
      <c r="F10" s="324" t="s">
        <v>941</v>
      </c>
      <c r="G10" s="324" t="s">
        <v>942</v>
      </c>
      <c r="H10" s="186" t="s">
        <v>937</v>
      </c>
      <c r="I10" s="324">
        <v>204</v>
      </c>
    </row>
    <row r="11" spans="1:9" ht="16" x14ac:dyDescent="0.2">
      <c r="A11" s="323">
        <v>380</v>
      </c>
      <c r="B11" s="324" t="s">
        <v>947</v>
      </c>
      <c r="C11" s="324" t="s">
        <v>927</v>
      </c>
      <c r="D11" s="324">
        <v>3200</v>
      </c>
      <c r="E11" s="324" t="s">
        <v>928</v>
      </c>
      <c r="F11" s="324" t="s">
        <v>941</v>
      </c>
      <c r="G11" s="324" t="s">
        <v>942</v>
      </c>
      <c r="H11" s="186" t="s">
        <v>939</v>
      </c>
      <c r="I11" s="324">
        <v>204</v>
      </c>
    </row>
    <row r="12" spans="1:9" ht="16" x14ac:dyDescent="0.2">
      <c r="A12" s="323">
        <v>380</v>
      </c>
      <c r="B12" s="324" t="s">
        <v>948</v>
      </c>
      <c r="C12" s="324" t="s">
        <v>927</v>
      </c>
      <c r="D12" s="324">
        <v>3200</v>
      </c>
      <c r="E12" s="324" t="s">
        <v>928</v>
      </c>
      <c r="F12" s="324" t="s">
        <v>949</v>
      </c>
      <c r="G12" s="324" t="s">
        <v>950</v>
      </c>
      <c r="H12" s="324" t="s">
        <v>931</v>
      </c>
      <c r="I12" s="324">
        <v>304</v>
      </c>
    </row>
    <row r="13" spans="1:9" ht="16" x14ac:dyDescent="0.2">
      <c r="A13" s="323">
        <v>380</v>
      </c>
      <c r="B13" s="324" t="s">
        <v>951</v>
      </c>
      <c r="C13" s="324" t="s">
        <v>927</v>
      </c>
      <c r="D13" s="324">
        <v>3200</v>
      </c>
      <c r="E13" s="324" t="s">
        <v>928</v>
      </c>
      <c r="F13" s="324" t="s">
        <v>949</v>
      </c>
      <c r="G13" s="324" t="s">
        <v>950</v>
      </c>
      <c r="H13" s="324" t="s">
        <v>933</v>
      </c>
      <c r="I13" s="324">
        <v>304</v>
      </c>
    </row>
    <row r="14" spans="1:9" ht="16" x14ac:dyDescent="0.2">
      <c r="A14" s="323">
        <v>380</v>
      </c>
      <c r="B14" s="324" t="s">
        <v>952</v>
      </c>
      <c r="C14" s="324" t="s">
        <v>927</v>
      </c>
      <c r="D14" s="324">
        <v>3200</v>
      </c>
      <c r="E14" s="324" t="s">
        <v>928</v>
      </c>
      <c r="F14" s="324" t="s">
        <v>949</v>
      </c>
      <c r="G14" s="324" t="s">
        <v>950</v>
      </c>
      <c r="H14" s="324" t="s">
        <v>935</v>
      </c>
      <c r="I14" s="324">
        <v>304</v>
      </c>
    </row>
    <row r="15" spans="1:9" ht="16" x14ac:dyDescent="0.2">
      <c r="A15" s="323">
        <v>380</v>
      </c>
      <c r="B15" s="324" t="s">
        <v>953</v>
      </c>
      <c r="C15" s="324" t="s">
        <v>927</v>
      </c>
      <c r="D15" s="324">
        <v>3200</v>
      </c>
      <c r="E15" s="324" t="s">
        <v>928</v>
      </c>
      <c r="F15" s="324" t="s">
        <v>949</v>
      </c>
      <c r="G15" s="324" t="s">
        <v>950</v>
      </c>
      <c r="H15" s="324" t="s">
        <v>937</v>
      </c>
      <c r="I15" s="324">
        <v>304</v>
      </c>
    </row>
    <row r="16" spans="1:9" ht="16" x14ac:dyDescent="0.2">
      <c r="A16" s="323">
        <v>380</v>
      </c>
      <c r="B16" s="324" t="s">
        <v>954</v>
      </c>
      <c r="C16" s="324" t="s">
        <v>927</v>
      </c>
      <c r="D16" s="324">
        <v>3200</v>
      </c>
      <c r="E16" s="324" t="s">
        <v>928</v>
      </c>
      <c r="F16" s="324" t="s">
        <v>949</v>
      </c>
      <c r="G16" s="324" t="s">
        <v>950</v>
      </c>
      <c r="H16" s="324" t="s">
        <v>939</v>
      </c>
      <c r="I16" s="324">
        <v>304</v>
      </c>
    </row>
    <row r="17" spans="1:9" ht="16" x14ac:dyDescent="0.2">
      <c r="A17" s="323">
        <v>380</v>
      </c>
      <c r="B17" s="324" t="s">
        <v>955</v>
      </c>
      <c r="C17" s="324" t="s">
        <v>956</v>
      </c>
      <c r="D17" s="324">
        <v>3200</v>
      </c>
      <c r="E17" s="324" t="s">
        <v>957</v>
      </c>
      <c r="F17" s="324" t="s">
        <v>958</v>
      </c>
      <c r="G17" s="324" t="s">
        <v>959</v>
      </c>
      <c r="H17" s="324" t="s">
        <v>960</v>
      </c>
      <c r="I17" s="324">
        <v>202</v>
      </c>
    </row>
    <row r="18" spans="1:9" ht="16" x14ac:dyDescent="0.2">
      <c r="A18" s="323">
        <v>380</v>
      </c>
      <c r="B18" s="324" t="s">
        <v>961</v>
      </c>
      <c r="C18" s="324" t="s">
        <v>956</v>
      </c>
      <c r="D18" s="324">
        <v>3200</v>
      </c>
      <c r="E18" s="324" t="s">
        <v>957</v>
      </c>
      <c r="F18" s="324" t="s">
        <v>929</v>
      </c>
      <c r="G18" s="324" t="s">
        <v>930</v>
      </c>
      <c r="H18" s="324" t="s">
        <v>960</v>
      </c>
      <c r="I18" s="324">
        <v>104</v>
      </c>
    </row>
    <row r="19" spans="1:9" ht="16" x14ac:dyDescent="0.2">
      <c r="A19" s="323">
        <v>380</v>
      </c>
      <c r="B19" s="324" t="s">
        <v>962</v>
      </c>
      <c r="C19" s="324" t="s">
        <v>956</v>
      </c>
      <c r="D19" s="324">
        <v>3200</v>
      </c>
      <c r="E19" s="324" t="s">
        <v>957</v>
      </c>
      <c r="F19" s="324" t="s">
        <v>963</v>
      </c>
      <c r="G19" s="324" t="s">
        <v>964</v>
      </c>
      <c r="H19" s="324" t="s">
        <v>960</v>
      </c>
      <c r="I19" s="324">
        <v>101</v>
      </c>
    </row>
    <row r="20" spans="1:9" ht="16" x14ac:dyDescent="0.2">
      <c r="A20" s="323">
        <v>380</v>
      </c>
      <c r="B20" s="324" t="s">
        <v>965</v>
      </c>
      <c r="C20" s="324" t="s">
        <v>956</v>
      </c>
      <c r="D20" s="324">
        <v>3200</v>
      </c>
      <c r="E20" s="324" t="s">
        <v>957</v>
      </c>
      <c r="F20" s="324" t="s">
        <v>941</v>
      </c>
      <c r="G20" s="324" t="s">
        <v>942</v>
      </c>
      <c r="H20" s="324" t="s">
        <v>960</v>
      </c>
      <c r="I20" s="324">
        <v>204</v>
      </c>
    </row>
    <row r="21" spans="1:9" ht="16" x14ac:dyDescent="0.2">
      <c r="A21" s="323">
        <v>380</v>
      </c>
      <c r="B21" s="324" t="s">
        <v>966</v>
      </c>
      <c r="C21" s="324" t="s">
        <v>956</v>
      </c>
      <c r="D21" s="324">
        <v>3200</v>
      </c>
      <c r="E21" s="324" t="s">
        <v>957</v>
      </c>
      <c r="F21" s="324" t="s">
        <v>967</v>
      </c>
      <c r="G21" s="324" t="s">
        <v>968</v>
      </c>
      <c r="H21" s="324" t="s">
        <v>969</v>
      </c>
      <c r="I21" s="324">
        <v>72</v>
      </c>
    </row>
    <row r="22" spans="1:9" ht="16" x14ac:dyDescent="0.2">
      <c r="A22" s="323">
        <v>380</v>
      </c>
      <c r="B22" s="324" t="s">
        <v>970</v>
      </c>
      <c r="C22" s="324" t="s">
        <v>956</v>
      </c>
      <c r="D22" s="324">
        <v>3200</v>
      </c>
      <c r="E22" s="324" t="s">
        <v>957</v>
      </c>
      <c r="F22" s="324" t="s">
        <v>971</v>
      </c>
      <c r="G22" s="324" t="s">
        <v>972</v>
      </c>
      <c r="H22" s="324" t="s">
        <v>969</v>
      </c>
      <c r="I22" s="324">
        <v>84</v>
      </c>
    </row>
    <row r="23" spans="1:9" ht="16" x14ac:dyDescent="0.2">
      <c r="A23" s="323">
        <v>380</v>
      </c>
      <c r="B23" s="324" t="s">
        <v>973</v>
      </c>
      <c r="C23" s="324" t="s">
        <v>956</v>
      </c>
      <c r="D23" s="324">
        <v>3200</v>
      </c>
      <c r="E23" s="324" t="s">
        <v>957</v>
      </c>
      <c r="F23" s="324" t="s">
        <v>974</v>
      </c>
      <c r="G23" s="324" t="s">
        <v>975</v>
      </c>
      <c r="H23" s="324" t="s">
        <v>960</v>
      </c>
      <c r="I23" s="324">
        <v>105</v>
      </c>
    </row>
    <row r="24" spans="1:9" ht="16" x14ac:dyDescent="0.2">
      <c r="A24" s="323">
        <v>380</v>
      </c>
      <c r="B24" s="324" t="s">
        <v>976</v>
      </c>
      <c r="C24" s="324" t="s">
        <v>956</v>
      </c>
      <c r="D24" s="324">
        <v>3200</v>
      </c>
      <c r="E24" s="324" t="s">
        <v>957</v>
      </c>
      <c r="F24" s="324" t="s">
        <v>977</v>
      </c>
      <c r="G24" s="324" t="s">
        <v>978</v>
      </c>
      <c r="H24" s="324" t="s">
        <v>960</v>
      </c>
      <c r="I24" s="324">
        <v>102</v>
      </c>
    </row>
    <row r="25" spans="1:9" ht="16" x14ac:dyDescent="0.2">
      <c r="A25" s="323">
        <v>380</v>
      </c>
      <c r="B25" s="324" t="s">
        <v>979</v>
      </c>
      <c r="C25" s="324" t="s">
        <v>956</v>
      </c>
      <c r="D25" s="324">
        <v>3200</v>
      </c>
      <c r="E25" s="324" t="s">
        <v>957</v>
      </c>
      <c r="F25" s="324" t="s">
        <v>949</v>
      </c>
      <c r="G25" s="324" t="s">
        <v>950</v>
      </c>
      <c r="H25" s="324" t="s">
        <v>960</v>
      </c>
      <c r="I25" s="324">
        <v>304</v>
      </c>
    </row>
    <row r="26" spans="1:9" ht="16" x14ac:dyDescent="0.2">
      <c r="A26" s="323">
        <v>380</v>
      </c>
      <c r="B26" s="324" t="s">
        <v>980</v>
      </c>
      <c r="C26" s="324" t="s">
        <v>956</v>
      </c>
      <c r="D26" s="324">
        <v>3200</v>
      </c>
      <c r="E26" s="324" t="s">
        <v>957</v>
      </c>
      <c r="F26" s="324" t="s">
        <v>981</v>
      </c>
      <c r="G26" s="324" t="s">
        <v>982</v>
      </c>
      <c r="H26" s="324" t="s">
        <v>969</v>
      </c>
      <c r="I26" s="324">
        <v>59</v>
      </c>
    </row>
    <row r="27" spans="1:9" ht="16" x14ac:dyDescent="0.2">
      <c r="A27" s="323">
        <v>380</v>
      </c>
      <c r="B27" s="324" t="s">
        <v>983</v>
      </c>
      <c r="C27" s="324" t="s">
        <v>956</v>
      </c>
      <c r="D27" s="324">
        <v>3200</v>
      </c>
      <c r="E27" s="324" t="s">
        <v>957</v>
      </c>
      <c r="F27" s="324" t="s">
        <v>984</v>
      </c>
      <c r="G27" s="324" t="s">
        <v>985</v>
      </c>
      <c r="H27" s="324" t="s">
        <v>960</v>
      </c>
      <c r="I27" s="324">
        <v>301</v>
      </c>
    </row>
    <row r="28" spans="1:9" ht="16" x14ac:dyDescent="0.2">
      <c r="A28" s="323">
        <v>380</v>
      </c>
      <c r="B28" s="324" t="s">
        <v>986</v>
      </c>
      <c r="C28" s="324" t="s">
        <v>956</v>
      </c>
      <c r="D28" s="324">
        <v>3200</v>
      </c>
      <c r="E28" s="324" t="s">
        <v>957</v>
      </c>
      <c r="F28" s="324" t="s">
        <v>987</v>
      </c>
      <c r="G28" s="324" t="s">
        <v>988</v>
      </c>
      <c r="H28" s="324" t="s">
        <v>960</v>
      </c>
      <c r="I28" s="324">
        <v>305</v>
      </c>
    </row>
    <row r="29" spans="1:9" ht="16" x14ac:dyDescent="0.2">
      <c r="A29" s="323">
        <v>380</v>
      </c>
      <c r="B29" s="324" t="s">
        <v>989</v>
      </c>
      <c r="C29" s="324" t="s">
        <v>956</v>
      </c>
      <c r="D29" s="324">
        <v>3200</v>
      </c>
      <c r="E29" s="324" t="s">
        <v>957</v>
      </c>
      <c r="F29" s="324" t="s">
        <v>990</v>
      </c>
      <c r="G29" s="324" t="s">
        <v>991</v>
      </c>
      <c r="H29" s="324" t="s">
        <v>960</v>
      </c>
      <c r="I29" s="324">
        <v>306</v>
      </c>
    </row>
    <row r="30" spans="1:9" ht="16" x14ac:dyDescent="0.2">
      <c r="A30" s="323">
        <v>380</v>
      </c>
      <c r="B30" s="324" t="s">
        <v>992</v>
      </c>
      <c r="C30" s="324" t="s">
        <v>956</v>
      </c>
      <c r="D30" s="324">
        <v>3200</v>
      </c>
      <c r="E30" s="324" t="s">
        <v>957</v>
      </c>
      <c r="F30" s="324" t="s">
        <v>993</v>
      </c>
      <c r="G30" s="324" t="s">
        <v>994</v>
      </c>
      <c r="H30" s="324" t="s">
        <v>960</v>
      </c>
      <c r="I30" s="324">
        <v>106</v>
      </c>
    </row>
    <row r="31" spans="1:9" ht="16" x14ac:dyDescent="0.2">
      <c r="A31" s="323">
        <v>380</v>
      </c>
      <c r="B31" s="324" t="s">
        <v>995</v>
      </c>
      <c r="C31" s="324" t="s">
        <v>956</v>
      </c>
      <c r="D31" s="324">
        <v>3200</v>
      </c>
      <c r="E31" s="324" t="s">
        <v>957</v>
      </c>
      <c r="F31" s="324" t="s">
        <v>996</v>
      </c>
      <c r="G31" s="324" t="s">
        <v>997</v>
      </c>
      <c r="H31" s="324" t="s">
        <v>969</v>
      </c>
      <c r="I31" s="324">
        <v>71</v>
      </c>
    </row>
    <row r="32" spans="1:9" ht="16" x14ac:dyDescent="0.2">
      <c r="A32" s="323">
        <v>380</v>
      </c>
      <c r="B32" s="324" t="s">
        <v>998</v>
      </c>
      <c r="C32" s="324" t="s">
        <v>956</v>
      </c>
      <c r="D32" s="324">
        <v>3200</v>
      </c>
      <c r="E32" s="324" t="s">
        <v>957</v>
      </c>
      <c r="F32" s="324" t="s">
        <v>999</v>
      </c>
      <c r="G32" s="324" t="s">
        <v>1000</v>
      </c>
      <c r="H32" s="324" t="s">
        <v>960</v>
      </c>
      <c r="I32" s="324">
        <v>205</v>
      </c>
    </row>
    <row r="33" spans="1:9" ht="16" x14ac:dyDescent="0.2">
      <c r="A33" s="323">
        <v>380</v>
      </c>
      <c r="B33" s="324" t="s">
        <v>1001</v>
      </c>
      <c r="C33" s="324" t="s">
        <v>956</v>
      </c>
      <c r="D33" s="324">
        <v>3200</v>
      </c>
      <c r="E33" s="324" t="s">
        <v>957</v>
      </c>
      <c r="F33" s="324" t="s">
        <v>1002</v>
      </c>
      <c r="G33" s="324" t="s">
        <v>1003</v>
      </c>
      <c r="H33" s="324" t="s">
        <v>960</v>
      </c>
      <c r="I33" s="324">
        <v>302</v>
      </c>
    </row>
    <row r="34" spans="1:9" ht="16" x14ac:dyDescent="0.2">
      <c r="A34" s="323">
        <v>380</v>
      </c>
      <c r="B34" s="324" t="s">
        <v>1004</v>
      </c>
      <c r="C34" s="324" t="s">
        <v>956</v>
      </c>
      <c r="D34" s="324">
        <v>3200</v>
      </c>
      <c r="E34" s="324" t="s">
        <v>957</v>
      </c>
      <c r="F34" s="324" t="s">
        <v>1005</v>
      </c>
      <c r="G34" s="324" t="s">
        <v>1006</v>
      </c>
      <c r="H34" s="324" t="s">
        <v>960</v>
      </c>
      <c r="I34" s="324">
        <v>206</v>
      </c>
    </row>
    <row r="35" spans="1:9" ht="16" x14ac:dyDescent="0.2">
      <c r="A35" s="323">
        <v>380</v>
      </c>
      <c r="B35" s="324" t="s">
        <v>1007</v>
      </c>
      <c r="C35" s="324" t="s">
        <v>956</v>
      </c>
      <c r="D35" s="324">
        <v>3200</v>
      </c>
      <c r="E35" s="324" t="s">
        <v>957</v>
      </c>
      <c r="F35" s="324" t="s">
        <v>1008</v>
      </c>
      <c r="G35" s="324" t="s">
        <v>1009</v>
      </c>
      <c r="H35" s="324" t="s">
        <v>960</v>
      </c>
      <c r="I35" s="324">
        <v>201</v>
      </c>
    </row>
    <row r="36" spans="1:9" ht="16" x14ac:dyDescent="0.2">
      <c r="A36" s="323">
        <v>380</v>
      </c>
      <c r="B36" s="324" t="s">
        <v>1010</v>
      </c>
      <c r="C36" s="324" t="s">
        <v>1011</v>
      </c>
      <c r="D36" s="324">
        <v>3200</v>
      </c>
      <c r="E36" s="324" t="s">
        <v>1010</v>
      </c>
      <c r="F36" s="324" t="s">
        <v>1012</v>
      </c>
      <c r="G36" s="324" t="s">
        <v>1013</v>
      </c>
      <c r="H36" s="324" t="s">
        <v>1014</v>
      </c>
      <c r="I36" s="324" t="s">
        <v>1015</v>
      </c>
    </row>
    <row r="37" spans="1:9" ht="16" x14ac:dyDescent="0.2">
      <c r="A37" s="323">
        <v>380</v>
      </c>
      <c r="B37" s="324" t="s">
        <v>1016</v>
      </c>
      <c r="C37" s="324" t="s">
        <v>1017</v>
      </c>
      <c r="D37" s="324">
        <v>3200</v>
      </c>
      <c r="E37" s="324" t="s">
        <v>1016</v>
      </c>
      <c r="F37" s="324" t="s">
        <v>1012</v>
      </c>
      <c r="G37" s="324" t="s">
        <v>1013</v>
      </c>
      <c r="H37" s="324" t="s">
        <v>1018</v>
      </c>
      <c r="I37" s="324" t="s">
        <v>1015</v>
      </c>
    </row>
    <row r="38" spans="1:9" ht="16" x14ac:dyDescent="0.2">
      <c r="A38" s="323">
        <v>380</v>
      </c>
      <c r="B38" s="324" t="s">
        <v>1019</v>
      </c>
      <c r="C38" s="324" t="s">
        <v>1020</v>
      </c>
      <c r="D38" s="324">
        <v>3200</v>
      </c>
      <c r="E38" s="324" t="s">
        <v>1021</v>
      </c>
      <c r="F38" s="324" t="s">
        <v>1022</v>
      </c>
      <c r="G38" s="324" t="s">
        <v>1023</v>
      </c>
      <c r="H38" s="324" t="s">
        <v>1024</v>
      </c>
      <c r="I38" s="324">
        <v>209</v>
      </c>
    </row>
    <row r="39" spans="1:9" ht="16" x14ac:dyDescent="0.2">
      <c r="A39" s="323">
        <v>380</v>
      </c>
      <c r="B39" s="324" t="s">
        <v>1025</v>
      </c>
      <c r="C39" s="324" t="s">
        <v>1020</v>
      </c>
      <c r="D39" s="324">
        <v>3200</v>
      </c>
      <c r="E39" s="324" t="s">
        <v>1021</v>
      </c>
      <c r="F39" s="324" t="s">
        <v>1022</v>
      </c>
      <c r="G39" s="324" t="s">
        <v>1023</v>
      </c>
      <c r="H39" s="324" t="s">
        <v>1026</v>
      </c>
      <c r="I39" s="324">
        <v>209</v>
      </c>
    </row>
    <row r="40" spans="1:9" ht="16" x14ac:dyDescent="0.2">
      <c r="A40" s="323">
        <v>380</v>
      </c>
      <c r="B40" s="324" t="s">
        <v>1027</v>
      </c>
      <c r="C40" s="324" t="s">
        <v>1028</v>
      </c>
      <c r="D40" s="324">
        <v>3200</v>
      </c>
      <c r="E40" s="324" t="s">
        <v>1029</v>
      </c>
      <c r="F40" s="324" t="s">
        <v>1022</v>
      </c>
      <c r="G40" s="324" t="s">
        <v>1023</v>
      </c>
      <c r="H40" s="324" t="s">
        <v>945</v>
      </c>
      <c r="I40" s="324">
        <v>209</v>
      </c>
    </row>
    <row r="41" spans="1:9" ht="16" x14ac:dyDescent="0.2">
      <c r="A41" s="323">
        <v>380</v>
      </c>
      <c r="B41" s="324" t="s">
        <v>1030</v>
      </c>
      <c r="C41" s="324" t="s">
        <v>1028</v>
      </c>
      <c r="D41" s="324">
        <v>3200</v>
      </c>
      <c r="E41" s="324" t="s">
        <v>1029</v>
      </c>
      <c r="F41" s="324" t="s">
        <v>1022</v>
      </c>
      <c r="G41" s="324" t="s">
        <v>1023</v>
      </c>
      <c r="H41" s="324" t="s">
        <v>939</v>
      </c>
      <c r="I41" s="324">
        <v>209</v>
      </c>
    </row>
    <row r="42" spans="1:9" ht="16" x14ac:dyDescent="0.2">
      <c r="A42" s="323">
        <v>380</v>
      </c>
      <c r="B42" s="324" t="s">
        <v>1031</v>
      </c>
      <c r="C42" s="324" t="s">
        <v>1032</v>
      </c>
      <c r="D42" s="324">
        <v>3200</v>
      </c>
      <c r="E42" s="324" t="s">
        <v>1033</v>
      </c>
      <c r="F42" s="324" t="s">
        <v>1034</v>
      </c>
      <c r="G42" s="324" t="s">
        <v>1035</v>
      </c>
      <c r="H42" s="324" t="s">
        <v>1026</v>
      </c>
      <c r="I42" s="324">
        <v>210</v>
      </c>
    </row>
    <row r="43" spans="1:9" ht="16" x14ac:dyDescent="0.2">
      <c r="A43" s="323">
        <v>380</v>
      </c>
      <c r="B43" s="324" t="s">
        <v>1036</v>
      </c>
      <c r="C43" s="324" t="s">
        <v>1032</v>
      </c>
      <c r="D43" s="324">
        <v>3200</v>
      </c>
      <c r="E43" s="324" t="s">
        <v>1033</v>
      </c>
      <c r="F43" s="324" t="s">
        <v>1034</v>
      </c>
      <c r="G43" s="324" t="s">
        <v>1035</v>
      </c>
      <c r="H43" s="324" t="s">
        <v>1024</v>
      </c>
      <c r="I43" s="324">
        <v>210</v>
      </c>
    </row>
    <row r="44" spans="1:9" ht="16" x14ac:dyDescent="0.2">
      <c r="A44" s="323">
        <v>380</v>
      </c>
      <c r="B44" s="324" t="s">
        <v>1037</v>
      </c>
      <c r="C44" s="324" t="s">
        <v>1038</v>
      </c>
      <c r="D44" s="324">
        <v>3200</v>
      </c>
      <c r="E44" s="324" t="s">
        <v>1039</v>
      </c>
      <c r="F44" s="324" t="s">
        <v>1034</v>
      </c>
      <c r="G44" s="324" t="s">
        <v>1035</v>
      </c>
      <c r="H44" s="324" t="s">
        <v>945</v>
      </c>
      <c r="I44" s="324">
        <v>210</v>
      </c>
    </row>
    <row r="45" spans="1:9" ht="16" x14ac:dyDescent="0.2">
      <c r="A45" s="323">
        <v>380</v>
      </c>
      <c r="B45" s="324" t="s">
        <v>1040</v>
      </c>
      <c r="C45" s="324" t="s">
        <v>1038</v>
      </c>
      <c r="D45" s="324">
        <v>3200</v>
      </c>
      <c r="E45" s="324" t="s">
        <v>1039</v>
      </c>
      <c r="F45" s="324" t="s">
        <v>1034</v>
      </c>
      <c r="G45" s="324" t="s">
        <v>1035</v>
      </c>
      <c r="H45" s="324" t="s">
        <v>939</v>
      </c>
      <c r="I45" s="324">
        <v>210</v>
      </c>
    </row>
    <row r="46" spans="1:9" ht="16" x14ac:dyDescent="0.2">
      <c r="A46" s="323">
        <v>380</v>
      </c>
      <c r="B46" s="324" t="s">
        <v>1041</v>
      </c>
      <c r="C46" s="324" t="s">
        <v>1042</v>
      </c>
      <c r="D46" s="324">
        <v>3204</v>
      </c>
      <c r="E46" s="324" t="s">
        <v>1043</v>
      </c>
      <c r="F46" s="324" t="s">
        <v>1044</v>
      </c>
      <c r="G46" s="324" t="s">
        <v>1045</v>
      </c>
      <c r="H46" s="324" t="s">
        <v>1046</v>
      </c>
      <c r="I46" s="324">
        <v>207</v>
      </c>
    </row>
    <row r="47" spans="1:9" ht="16" x14ac:dyDescent="0.2">
      <c r="A47" s="323">
        <v>380</v>
      </c>
      <c r="B47" s="324" t="s">
        <v>1047</v>
      </c>
      <c r="C47" s="324" t="s">
        <v>1042</v>
      </c>
      <c r="D47" s="324">
        <v>3205</v>
      </c>
      <c r="E47" s="324" t="s">
        <v>1043</v>
      </c>
      <c r="F47" s="324" t="s">
        <v>1044</v>
      </c>
      <c r="G47" s="324" t="s">
        <v>1045</v>
      </c>
      <c r="H47" s="324" t="s">
        <v>1046</v>
      </c>
      <c r="I47" s="324">
        <v>207</v>
      </c>
    </row>
    <row r="48" spans="1:9" ht="16" x14ac:dyDescent="0.2">
      <c r="A48" s="323">
        <v>380</v>
      </c>
      <c r="B48" s="324" t="s">
        <v>1048</v>
      </c>
      <c r="C48" s="324" t="s">
        <v>1042</v>
      </c>
      <c r="D48" s="324">
        <v>3203</v>
      </c>
      <c r="E48" s="324" t="s">
        <v>1043</v>
      </c>
      <c r="F48" s="324" t="s">
        <v>1044</v>
      </c>
      <c r="G48" s="324" t="s">
        <v>1045</v>
      </c>
      <c r="H48" s="324" t="s">
        <v>945</v>
      </c>
      <c r="I48" s="324">
        <v>207</v>
      </c>
    </row>
    <row r="49" spans="1:9" ht="16" x14ac:dyDescent="0.2">
      <c r="A49" s="323">
        <v>380</v>
      </c>
      <c r="B49" s="324" t="s">
        <v>1049</v>
      </c>
      <c r="C49" s="324" t="s">
        <v>1042</v>
      </c>
      <c r="D49" s="324">
        <v>3204</v>
      </c>
      <c r="E49" s="324" t="s">
        <v>1043</v>
      </c>
      <c r="F49" s="324" t="s">
        <v>1044</v>
      </c>
      <c r="G49" s="324" t="s">
        <v>1045</v>
      </c>
      <c r="H49" s="324" t="s">
        <v>945</v>
      </c>
      <c r="I49" s="324">
        <v>207</v>
      </c>
    </row>
    <row r="50" spans="1:9" ht="16" x14ac:dyDescent="0.2">
      <c r="A50" s="323">
        <v>380</v>
      </c>
      <c r="B50" s="324" t="s">
        <v>1050</v>
      </c>
      <c r="C50" s="324" t="s">
        <v>1042</v>
      </c>
      <c r="D50" s="324">
        <v>3205</v>
      </c>
      <c r="E50" s="324" t="s">
        <v>1043</v>
      </c>
      <c r="F50" s="324" t="s">
        <v>1044</v>
      </c>
      <c r="G50" s="324" t="s">
        <v>1045</v>
      </c>
      <c r="H50" s="324" t="s">
        <v>945</v>
      </c>
      <c r="I50" s="324">
        <v>207</v>
      </c>
    </row>
    <row r="51" spans="1:9" ht="16" x14ac:dyDescent="0.2">
      <c r="A51" s="323">
        <v>380</v>
      </c>
      <c r="B51" s="324" t="s">
        <v>1051</v>
      </c>
      <c r="C51" s="324" t="s">
        <v>1042</v>
      </c>
      <c r="D51" s="324">
        <v>3203</v>
      </c>
      <c r="E51" s="324" t="s">
        <v>1043</v>
      </c>
      <c r="F51" s="324" t="s">
        <v>1044</v>
      </c>
      <c r="G51" s="324" t="s">
        <v>1045</v>
      </c>
      <c r="H51" s="324" t="s">
        <v>939</v>
      </c>
      <c r="I51" s="324">
        <v>207</v>
      </c>
    </row>
    <row r="52" spans="1:9" ht="16" x14ac:dyDescent="0.2">
      <c r="A52" s="323">
        <v>380</v>
      </c>
      <c r="B52" s="324" t="s">
        <v>1052</v>
      </c>
      <c r="C52" s="324" t="s">
        <v>1042</v>
      </c>
      <c r="D52" s="324">
        <v>3204</v>
      </c>
      <c r="E52" s="324" t="s">
        <v>1043</v>
      </c>
      <c r="F52" s="324" t="s">
        <v>1044</v>
      </c>
      <c r="G52" s="324" t="s">
        <v>1045</v>
      </c>
      <c r="H52" s="324" t="s">
        <v>939</v>
      </c>
      <c r="I52" s="324">
        <v>207</v>
      </c>
    </row>
    <row r="53" spans="1:9" ht="16" x14ac:dyDescent="0.2">
      <c r="A53" s="323">
        <v>380</v>
      </c>
      <c r="B53" s="324" t="s">
        <v>1053</v>
      </c>
      <c r="C53" s="324" t="s">
        <v>1042</v>
      </c>
      <c r="D53" s="324">
        <v>3200</v>
      </c>
      <c r="E53" s="324" t="s">
        <v>1043</v>
      </c>
      <c r="F53" s="324" t="s">
        <v>1044</v>
      </c>
      <c r="G53" s="324" t="s">
        <v>1045</v>
      </c>
      <c r="H53" s="324" t="s">
        <v>1054</v>
      </c>
      <c r="I53" s="324">
        <v>207</v>
      </c>
    </row>
    <row r="54" spans="1:9" ht="16" x14ac:dyDescent="0.2">
      <c r="A54" s="323">
        <v>380</v>
      </c>
      <c r="B54" s="324" t="s">
        <v>1055</v>
      </c>
      <c r="C54" s="324" t="s">
        <v>1042</v>
      </c>
      <c r="D54" s="324">
        <v>3203</v>
      </c>
      <c r="E54" s="324" t="s">
        <v>1043</v>
      </c>
      <c r="F54" s="324" t="s">
        <v>1044</v>
      </c>
      <c r="G54" s="324" t="s">
        <v>1045</v>
      </c>
      <c r="H54" s="324" t="s">
        <v>1046</v>
      </c>
      <c r="I54" s="324">
        <v>207</v>
      </c>
    </row>
    <row r="55" spans="1:9" ht="16" x14ac:dyDescent="0.2">
      <c r="A55" s="323">
        <v>380</v>
      </c>
      <c r="B55" s="324" t="s">
        <v>1056</v>
      </c>
      <c r="C55" s="324" t="s">
        <v>1042</v>
      </c>
      <c r="D55" s="324">
        <v>3205</v>
      </c>
      <c r="E55" s="324" t="s">
        <v>1043</v>
      </c>
      <c r="F55" s="324" t="s">
        <v>1044</v>
      </c>
      <c r="G55" s="324" t="s">
        <v>1045</v>
      </c>
      <c r="H55" s="324" t="s">
        <v>939</v>
      </c>
      <c r="I55" s="324">
        <v>207</v>
      </c>
    </row>
    <row r="56" spans="1:9" ht="16" x14ac:dyDescent="0.2">
      <c r="A56" s="323">
        <v>380</v>
      </c>
      <c r="B56" s="324" t="s">
        <v>1057</v>
      </c>
      <c r="C56" s="324" t="s">
        <v>1058</v>
      </c>
      <c r="D56" s="324">
        <v>3203</v>
      </c>
      <c r="E56" s="324" t="s">
        <v>1059</v>
      </c>
      <c r="F56" s="324" t="s">
        <v>1060</v>
      </c>
      <c r="G56" s="324" t="s">
        <v>1061</v>
      </c>
      <c r="H56" s="324" t="s">
        <v>1054</v>
      </c>
      <c r="I56" s="324">
        <v>67</v>
      </c>
    </row>
    <row r="57" spans="1:9" ht="16" x14ac:dyDescent="0.2">
      <c r="A57" s="323">
        <v>380</v>
      </c>
      <c r="B57" s="324" t="s">
        <v>1062</v>
      </c>
      <c r="C57" s="324" t="s">
        <v>1058</v>
      </c>
      <c r="D57" s="324">
        <v>3204</v>
      </c>
      <c r="E57" s="324" t="s">
        <v>1059</v>
      </c>
      <c r="F57" s="324" t="s">
        <v>1060</v>
      </c>
      <c r="G57" s="324" t="s">
        <v>1061</v>
      </c>
      <c r="H57" s="324" t="s">
        <v>1054</v>
      </c>
      <c r="I57" s="324">
        <v>67</v>
      </c>
    </row>
    <row r="58" spans="1:9" ht="16" x14ac:dyDescent="0.2">
      <c r="A58" s="323">
        <v>380</v>
      </c>
      <c r="B58" s="324" t="s">
        <v>1063</v>
      </c>
      <c r="C58" s="324" t="s">
        <v>1058</v>
      </c>
      <c r="D58" s="324">
        <v>3205</v>
      </c>
      <c r="E58" s="324" t="s">
        <v>1059</v>
      </c>
      <c r="F58" s="324" t="s">
        <v>1060</v>
      </c>
      <c r="G58" s="324" t="s">
        <v>1061</v>
      </c>
      <c r="H58" s="324" t="s">
        <v>1054</v>
      </c>
      <c r="I58" s="324">
        <v>67</v>
      </c>
    </row>
    <row r="59" spans="1:9" ht="16" x14ac:dyDescent="0.2">
      <c r="A59" s="323">
        <v>380</v>
      </c>
      <c r="B59" s="324" t="s">
        <v>1064</v>
      </c>
      <c r="C59" s="324" t="s">
        <v>1058</v>
      </c>
      <c r="D59" s="324">
        <v>3204</v>
      </c>
      <c r="E59" s="324" t="s">
        <v>1059</v>
      </c>
      <c r="F59" s="324" t="s">
        <v>1060</v>
      </c>
      <c r="G59" s="324" t="s">
        <v>1061</v>
      </c>
      <c r="H59" s="324" t="s">
        <v>1046</v>
      </c>
      <c r="I59" s="324">
        <v>67</v>
      </c>
    </row>
    <row r="60" spans="1:9" ht="16" x14ac:dyDescent="0.2">
      <c r="A60" s="323">
        <v>380</v>
      </c>
      <c r="B60" s="324" t="s">
        <v>1065</v>
      </c>
      <c r="C60" s="324" t="s">
        <v>1058</v>
      </c>
      <c r="D60" s="324">
        <v>3205</v>
      </c>
      <c r="E60" s="324" t="s">
        <v>1059</v>
      </c>
      <c r="F60" s="324" t="s">
        <v>1060</v>
      </c>
      <c r="G60" s="324" t="s">
        <v>1061</v>
      </c>
      <c r="H60" s="324" t="s">
        <v>1046</v>
      </c>
      <c r="I60" s="324">
        <v>67</v>
      </c>
    </row>
    <row r="61" spans="1:9" ht="16" x14ac:dyDescent="0.2">
      <c r="A61" s="323">
        <v>380</v>
      </c>
      <c r="B61" s="324" t="s">
        <v>1066</v>
      </c>
      <c r="C61" s="324" t="s">
        <v>1058</v>
      </c>
      <c r="D61" s="324">
        <v>3203</v>
      </c>
      <c r="E61" s="324" t="s">
        <v>1059</v>
      </c>
      <c r="F61" s="324" t="s">
        <v>1060</v>
      </c>
      <c r="G61" s="324" t="s">
        <v>1061</v>
      </c>
      <c r="H61" s="324" t="s">
        <v>945</v>
      </c>
      <c r="I61" s="324">
        <v>67</v>
      </c>
    </row>
    <row r="62" spans="1:9" ht="16" x14ac:dyDescent="0.2">
      <c r="A62" s="323">
        <v>380</v>
      </c>
      <c r="B62" s="324" t="s">
        <v>1067</v>
      </c>
      <c r="C62" s="324" t="s">
        <v>1058</v>
      </c>
      <c r="D62" s="324">
        <v>3204</v>
      </c>
      <c r="E62" s="324" t="s">
        <v>1059</v>
      </c>
      <c r="F62" s="324" t="s">
        <v>1060</v>
      </c>
      <c r="G62" s="324" t="s">
        <v>1061</v>
      </c>
      <c r="H62" s="324" t="s">
        <v>945</v>
      </c>
      <c r="I62" s="324">
        <v>67</v>
      </c>
    </row>
    <row r="63" spans="1:9" ht="16" x14ac:dyDescent="0.2">
      <c r="A63" s="323">
        <v>380</v>
      </c>
      <c r="B63" s="324" t="s">
        <v>1068</v>
      </c>
      <c r="C63" s="324" t="s">
        <v>1058</v>
      </c>
      <c r="D63" s="324">
        <v>3205</v>
      </c>
      <c r="E63" s="324" t="s">
        <v>1059</v>
      </c>
      <c r="F63" s="324" t="s">
        <v>1060</v>
      </c>
      <c r="G63" s="324" t="s">
        <v>1061</v>
      </c>
      <c r="H63" s="324" t="s">
        <v>945</v>
      </c>
      <c r="I63" s="324">
        <v>67</v>
      </c>
    </row>
    <row r="64" spans="1:9" ht="16" x14ac:dyDescent="0.2">
      <c r="A64" s="323">
        <v>380</v>
      </c>
      <c r="B64" s="324" t="s">
        <v>1069</v>
      </c>
      <c r="C64" s="324" t="s">
        <v>1058</v>
      </c>
      <c r="D64" s="324">
        <v>3203</v>
      </c>
      <c r="E64" s="324" t="s">
        <v>1059</v>
      </c>
      <c r="F64" s="324" t="s">
        <v>1060</v>
      </c>
      <c r="G64" s="324" t="s">
        <v>1061</v>
      </c>
      <c r="H64" s="324" t="s">
        <v>939</v>
      </c>
      <c r="I64" s="324">
        <v>67</v>
      </c>
    </row>
    <row r="65" spans="1:9" ht="16" x14ac:dyDescent="0.2">
      <c r="A65" s="323">
        <v>380</v>
      </c>
      <c r="B65" s="324" t="s">
        <v>1070</v>
      </c>
      <c r="C65" s="324" t="s">
        <v>1058</v>
      </c>
      <c r="D65" s="324">
        <v>3204</v>
      </c>
      <c r="E65" s="324" t="s">
        <v>1059</v>
      </c>
      <c r="F65" s="324" t="s">
        <v>1060</v>
      </c>
      <c r="G65" s="324" t="s">
        <v>1061</v>
      </c>
      <c r="H65" s="324" t="s">
        <v>939</v>
      </c>
      <c r="I65" s="324">
        <v>67</v>
      </c>
    </row>
    <row r="66" spans="1:9" ht="16" x14ac:dyDescent="0.2">
      <c r="A66" s="323">
        <v>380</v>
      </c>
      <c r="B66" s="324" t="s">
        <v>1071</v>
      </c>
      <c r="C66" s="324" t="s">
        <v>1058</v>
      </c>
      <c r="D66" s="324">
        <v>3205</v>
      </c>
      <c r="E66" s="324" t="s">
        <v>1059</v>
      </c>
      <c r="F66" s="324" t="s">
        <v>1060</v>
      </c>
      <c r="G66" s="324" t="s">
        <v>1061</v>
      </c>
      <c r="H66" s="324" t="s">
        <v>939</v>
      </c>
      <c r="I66" s="324">
        <v>67</v>
      </c>
    </row>
    <row r="67" spans="1:9" ht="16" x14ac:dyDescent="0.2">
      <c r="A67" s="323">
        <v>380</v>
      </c>
      <c r="B67" s="324" t="s">
        <v>1072</v>
      </c>
      <c r="C67" s="324" t="s">
        <v>1058</v>
      </c>
      <c r="D67" s="324">
        <v>3203</v>
      </c>
      <c r="E67" s="324" t="s">
        <v>1059</v>
      </c>
      <c r="F67" s="324" t="s">
        <v>1060</v>
      </c>
      <c r="G67" s="324" t="s">
        <v>1061</v>
      </c>
      <c r="H67" s="324" t="s">
        <v>1046</v>
      </c>
      <c r="I67" s="324">
        <v>67</v>
      </c>
    </row>
    <row r="68" spans="1:9" ht="16" x14ac:dyDescent="0.2">
      <c r="A68" s="323">
        <v>380</v>
      </c>
      <c r="B68" s="324" t="s">
        <v>1073</v>
      </c>
      <c r="C68" s="324" t="s">
        <v>1074</v>
      </c>
      <c r="D68" s="324">
        <v>3200</v>
      </c>
      <c r="E68" s="324" t="s">
        <v>1075</v>
      </c>
      <c r="F68" s="324" t="s">
        <v>963</v>
      </c>
      <c r="G68" s="324" t="s">
        <v>964</v>
      </c>
      <c r="H68" s="324" t="s">
        <v>931</v>
      </c>
      <c r="I68" s="324">
        <v>101</v>
      </c>
    </row>
    <row r="69" spans="1:9" ht="16" x14ac:dyDescent="0.2">
      <c r="A69" s="323">
        <v>380</v>
      </c>
      <c r="B69" s="324" t="s">
        <v>1076</v>
      </c>
      <c r="C69" s="324" t="s">
        <v>1074</v>
      </c>
      <c r="D69" s="324">
        <v>3200</v>
      </c>
      <c r="E69" s="324" t="s">
        <v>1075</v>
      </c>
      <c r="F69" s="324" t="s">
        <v>963</v>
      </c>
      <c r="G69" s="324" t="s">
        <v>964</v>
      </c>
      <c r="H69" s="324" t="s">
        <v>933</v>
      </c>
      <c r="I69" s="324">
        <v>101</v>
      </c>
    </row>
    <row r="70" spans="1:9" ht="16" x14ac:dyDescent="0.2">
      <c r="A70" s="323">
        <v>380</v>
      </c>
      <c r="B70" s="324" t="s">
        <v>1077</v>
      </c>
      <c r="C70" s="324" t="s">
        <v>1074</v>
      </c>
      <c r="D70" s="324">
        <v>3200</v>
      </c>
      <c r="E70" s="324" t="s">
        <v>1075</v>
      </c>
      <c r="F70" s="324" t="s">
        <v>963</v>
      </c>
      <c r="G70" s="324" t="s">
        <v>964</v>
      </c>
      <c r="H70" s="324" t="s">
        <v>935</v>
      </c>
      <c r="I70" s="324">
        <v>101</v>
      </c>
    </row>
    <row r="71" spans="1:9" ht="16" x14ac:dyDescent="0.2">
      <c r="A71" s="323">
        <v>380</v>
      </c>
      <c r="B71" s="324" t="s">
        <v>1078</v>
      </c>
      <c r="C71" s="324" t="s">
        <v>1074</v>
      </c>
      <c r="D71" s="324">
        <v>3200</v>
      </c>
      <c r="E71" s="324" t="s">
        <v>1075</v>
      </c>
      <c r="F71" s="324" t="s">
        <v>963</v>
      </c>
      <c r="G71" s="324" t="s">
        <v>964</v>
      </c>
      <c r="H71" s="324" t="s">
        <v>937</v>
      </c>
      <c r="I71" s="324">
        <v>101</v>
      </c>
    </row>
    <row r="72" spans="1:9" ht="16" x14ac:dyDescent="0.2">
      <c r="A72" s="323">
        <v>380</v>
      </c>
      <c r="B72" s="324" t="s">
        <v>1079</v>
      </c>
      <c r="C72" s="324" t="s">
        <v>1074</v>
      </c>
      <c r="D72" s="324">
        <v>3200</v>
      </c>
      <c r="E72" s="324" t="s">
        <v>1075</v>
      </c>
      <c r="F72" s="324" t="s">
        <v>963</v>
      </c>
      <c r="G72" s="324" t="s">
        <v>964</v>
      </c>
      <c r="H72" s="324" t="s">
        <v>939</v>
      </c>
      <c r="I72" s="324">
        <v>101</v>
      </c>
    </row>
    <row r="73" spans="1:9" ht="16" x14ac:dyDescent="0.2">
      <c r="A73" s="323">
        <v>380</v>
      </c>
      <c r="B73" s="324" t="s">
        <v>1080</v>
      </c>
      <c r="C73" s="324" t="s">
        <v>1074</v>
      </c>
      <c r="D73" s="324">
        <v>3200</v>
      </c>
      <c r="E73" s="324" t="s">
        <v>1075</v>
      </c>
      <c r="F73" s="324" t="s">
        <v>984</v>
      </c>
      <c r="G73" s="324" t="s">
        <v>985</v>
      </c>
      <c r="H73" s="324" t="s">
        <v>931</v>
      </c>
      <c r="I73" s="324">
        <v>301</v>
      </c>
    </row>
    <row r="74" spans="1:9" ht="16" x14ac:dyDescent="0.2">
      <c r="A74" s="323">
        <v>380</v>
      </c>
      <c r="B74" s="324" t="s">
        <v>1081</v>
      </c>
      <c r="C74" s="324" t="s">
        <v>1074</v>
      </c>
      <c r="D74" s="324">
        <v>3200</v>
      </c>
      <c r="E74" s="324" t="s">
        <v>1075</v>
      </c>
      <c r="F74" s="324" t="s">
        <v>984</v>
      </c>
      <c r="G74" s="324" t="s">
        <v>985</v>
      </c>
      <c r="H74" s="324" t="s">
        <v>933</v>
      </c>
      <c r="I74" s="324">
        <v>301</v>
      </c>
    </row>
    <row r="75" spans="1:9" ht="16" x14ac:dyDescent="0.2">
      <c r="A75" s="323">
        <v>380</v>
      </c>
      <c r="B75" s="324" t="s">
        <v>1082</v>
      </c>
      <c r="C75" s="324" t="s">
        <v>1074</v>
      </c>
      <c r="D75" s="324">
        <v>3200</v>
      </c>
      <c r="E75" s="324" t="s">
        <v>1075</v>
      </c>
      <c r="F75" s="324" t="s">
        <v>984</v>
      </c>
      <c r="G75" s="324" t="s">
        <v>985</v>
      </c>
      <c r="H75" s="324" t="s">
        <v>935</v>
      </c>
      <c r="I75" s="324">
        <v>301</v>
      </c>
    </row>
    <row r="76" spans="1:9" ht="16" x14ac:dyDescent="0.2">
      <c r="A76" s="323">
        <v>380</v>
      </c>
      <c r="B76" s="324" t="s">
        <v>1083</v>
      </c>
      <c r="C76" s="324" t="s">
        <v>1074</v>
      </c>
      <c r="D76" s="324">
        <v>3200</v>
      </c>
      <c r="E76" s="324" t="s">
        <v>1075</v>
      </c>
      <c r="F76" s="324" t="s">
        <v>984</v>
      </c>
      <c r="G76" s="324" t="s">
        <v>985</v>
      </c>
      <c r="H76" s="324" t="s">
        <v>937</v>
      </c>
      <c r="I76" s="324">
        <v>301</v>
      </c>
    </row>
    <row r="77" spans="1:9" ht="16" x14ac:dyDescent="0.2">
      <c r="A77" s="323">
        <v>380</v>
      </c>
      <c r="B77" s="324" t="s">
        <v>1084</v>
      </c>
      <c r="C77" s="324" t="s">
        <v>1074</v>
      </c>
      <c r="D77" s="324">
        <v>3200</v>
      </c>
      <c r="E77" s="324" t="s">
        <v>1075</v>
      </c>
      <c r="F77" s="324" t="s">
        <v>984</v>
      </c>
      <c r="G77" s="324" t="s">
        <v>985</v>
      </c>
      <c r="H77" s="324" t="s">
        <v>939</v>
      </c>
      <c r="I77" s="324">
        <v>301</v>
      </c>
    </row>
    <row r="78" spans="1:9" ht="16" x14ac:dyDescent="0.2">
      <c r="A78" s="323">
        <v>380</v>
      </c>
      <c r="B78" s="324" t="s">
        <v>1085</v>
      </c>
      <c r="C78" s="324" t="s">
        <v>1074</v>
      </c>
      <c r="D78" s="324">
        <v>3200</v>
      </c>
      <c r="E78" s="324" t="s">
        <v>1075</v>
      </c>
      <c r="F78" s="324" t="s">
        <v>1008</v>
      </c>
      <c r="G78" s="324" t="s">
        <v>1009</v>
      </c>
      <c r="H78" s="186" t="s">
        <v>935</v>
      </c>
      <c r="I78" s="324">
        <v>201</v>
      </c>
    </row>
    <row r="79" spans="1:9" ht="16" x14ac:dyDescent="0.2">
      <c r="A79" s="323">
        <v>380</v>
      </c>
      <c r="B79" s="324" t="s">
        <v>1086</v>
      </c>
      <c r="C79" s="324" t="s">
        <v>1074</v>
      </c>
      <c r="D79" s="324">
        <v>3200</v>
      </c>
      <c r="E79" s="324" t="s">
        <v>1075</v>
      </c>
      <c r="F79" s="324" t="s">
        <v>1008</v>
      </c>
      <c r="G79" s="324" t="s">
        <v>1009</v>
      </c>
      <c r="H79" s="186" t="s">
        <v>937</v>
      </c>
      <c r="I79" s="324">
        <v>201</v>
      </c>
    </row>
    <row r="80" spans="1:9" ht="16" x14ac:dyDescent="0.2">
      <c r="A80" s="323">
        <v>380</v>
      </c>
      <c r="B80" s="324" t="s">
        <v>1087</v>
      </c>
      <c r="C80" s="324" t="s">
        <v>1074</v>
      </c>
      <c r="D80" s="324">
        <v>3200</v>
      </c>
      <c r="E80" s="324" t="s">
        <v>1075</v>
      </c>
      <c r="F80" s="324" t="s">
        <v>1008</v>
      </c>
      <c r="G80" s="324" t="s">
        <v>1009</v>
      </c>
      <c r="H80" s="186" t="s">
        <v>939</v>
      </c>
      <c r="I80" s="324">
        <v>201</v>
      </c>
    </row>
    <row r="81" spans="1:9" ht="16" x14ac:dyDescent="0.2">
      <c r="A81" s="323">
        <v>380</v>
      </c>
      <c r="B81" s="324" t="s">
        <v>1088</v>
      </c>
      <c r="C81" s="324" t="s">
        <v>1074</v>
      </c>
      <c r="D81" s="324">
        <v>3200</v>
      </c>
      <c r="E81" s="324" t="s">
        <v>1075</v>
      </c>
      <c r="F81" s="324" t="s">
        <v>1008</v>
      </c>
      <c r="G81" s="324" t="s">
        <v>1009</v>
      </c>
      <c r="H81" s="324" t="s">
        <v>931</v>
      </c>
      <c r="I81" s="324">
        <v>201</v>
      </c>
    </row>
    <row r="82" spans="1:9" ht="16" x14ac:dyDescent="0.2">
      <c r="A82" s="323">
        <v>380</v>
      </c>
      <c r="B82" s="324" t="s">
        <v>1089</v>
      </c>
      <c r="C82" s="324" t="s">
        <v>1074</v>
      </c>
      <c r="D82" s="324">
        <v>3200</v>
      </c>
      <c r="E82" s="324" t="s">
        <v>1075</v>
      </c>
      <c r="F82" s="324" t="s">
        <v>1008</v>
      </c>
      <c r="G82" s="324" t="s">
        <v>1009</v>
      </c>
      <c r="H82" s="324" t="s">
        <v>933</v>
      </c>
      <c r="I82" s="324">
        <v>201</v>
      </c>
    </row>
    <row r="83" spans="1:9" ht="16" x14ac:dyDescent="0.2">
      <c r="A83" s="352">
        <v>380</v>
      </c>
      <c r="B83" s="353" t="s">
        <v>1090</v>
      </c>
      <c r="C83" s="353" t="s">
        <v>1091</v>
      </c>
      <c r="D83" s="353">
        <v>3200</v>
      </c>
      <c r="E83" s="353" t="s">
        <v>1092</v>
      </c>
      <c r="F83" s="353" t="s">
        <v>958</v>
      </c>
      <c r="G83" s="324" t="s">
        <v>959</v>
      </c>
      <c r="H83" s="324" t="s">
        <v>939</v>
      </c>
      <c r="I83" s="324">
        <v>202</v>
      </c>
    </row>
    <row r="84" spans="1:9" ht="16" x14ac:dyDescent="0.2">
      <c r="A84" s="352">
        <v>380</v>
      </c>
      <c r="B84" s="353" t="s">
        <v>1093</v>
      </c>
      <c r="C84" s="353" t="s">
        <v>1091</v>
      </c>
      <c r="D84" s="353">
        <v>3200</v>
      </c>
      <c r="E84" s="353" t="s">
        <v>1092</v>
      </c>
      <c r="F84" s="353" t="s">
        <v>958</v>
      </c>
      <c r="G84" s="324" t="s">
        <v>959</v>
      </c>
      <c r="H84" s="324" t="s">
        <v>937</v>
      </c>
      <c r="I84" s="324">
        <v>202</v>
      </c>
    </row>
    <row r="85" spans="1:9" ht="16" x14ac:dyDescent="0.2">
      <c r="A85" s="352">
        <v>380</v>
      </c>
      <c r="B85" s="353" t="s">
        <v>1094</v>
      </c>
      <c r="C85" s="353" t="s">
        <v>1091</v>
      </c>
      <c r="D85" s="353">
        <v>3200</v>
      </c>
      <c r="E85" s="353" t="s">
        <v>1092</v>
      </c>
      <c r="F85" s="353" t="s">
        <v>958</v>
      </c>
      <c r="G85" s="324" t="s">
        <v>959</v>
      </c>
      <c r="H85" s="324" t="s">
        <v>935</v>
      </c>
      <c r="I85" s="324">
        <v>202</v>
      </c>
    </row>
    <row r="86" spans="1:9" ht="16" x14ac:dyDescent="0.2">
      <c r="A86" s="323">
        <v>380</v>
      </c>
      <c r="B86" s="324" t="s">
        <v>1095</v>
      </c>
      <c r="C86" s="324" t="s">
        <v>1091</v>
      </c>
      <c r="D86" s="324">
        <v>3200</v>
      </c>
      <c r="E86" s="324" t="s">
        <v>1092</v>
      </c>
      <c r="F86" s="324" t="s">
        <v>974</v>
      </c>
      <c r="G86" s="324" t="s">
        <v>975</v>
      </c>
      <c r="H86" s="324" t="s">
        <v>935</v>
      </c>
      <c r="I86" s="324">
        <v>105</v>
      </c>
    </row>
    <row r="87" spans="1:9" ht="16" x14ac:dyDescent="0.2">
      <c r="A87" s="323">
        <v>380</v>
      </c>
      <c r="B87" s="324" t="s">
        <v>1096</v>
      </c>
      <c r="C87" s="324" t="s">
        <v>1091</v>
      </c>
      <c r="D87" s="324">
        <v>3200</v>
      </c>
      <c r="E87" s="324" t="s">
        <v>1092</v>
      </c>
      <c r="F87" s="324" t="s">
        <v>974</v>
      </c>
      <c r="G87" s="324" t="s">
        <v>975</v>
      </c>
      <c r="H87" s="324" t="s">
        <v>937</v>
      </c>
      <c r="I87" s="324">
        <v>105</v>
      </c>
    </row>
    <row r="88" spans="1:9" ht="16" x14ac:dyDescent="0.2">
      <c r="A88" s="323">
        <v>380</v>
      </c>
      <c r="B88" s="324" t="s">
        <v>1097</v>
      </c>
      <c r="C88" s="324" t="s">
        <v>1091</v>
      </c>
      <c r="D88" s="324">
        <v>3200</v>
      </c>
      <c r="E88" s="324" t="s">
        <v>1092</v>
      </c>
      <c r="F88" s="324" t="s">
        <v>974</v>
      </c>
      <c r="G88" s="324" t="s">
        <v>975</v>
      </c>
      <c r="H88" s="324" t="s">
        <v>939</v>
      </c>
      <c r="I88" s="324">
        <v>105</v>
      </c>
    </row>
    <row r="89" spans="1:9" ht="16" x14ac:dyDescent="0.2">
      <c r="A89" s="323">
        <v>380</v>
      </c>
      <c r="B89" s="324" t="s">
        <v>1098</v>
      </c>
      <c r="C89" s="324" t="s">
        <v>1091</v>
      </c>
      <c r="D89" s="324">
        <v>3200</v>
      </c>
      <c r="E89" s="324" t="s">
        <v>1092</v>
      </c>
      <c r="F89" s="324" t="s">
        <v>990</v>
      </c>
      <c r="G89" s="324" t="s">
        <v>991</v>
      </c>
      <c r="H89" s="324" t="s">
        <v>935</v>
      </c>
      <c r="I89" s="324">
        <v>306</v>
      </c>
    </row>
    <row r="90" spans="1:9" ht="16" x14ac:dyDescent="0.2">
      <c r="A90" s="323">
        <v>380</v>
      </c>
      <c r="B90" s="324" t="s">
        <v>1099</v>
      </c>
      <c r="C90" s="324" t="s">
        <v>1091</v>
      </c>
      <c r="D90" s="324">
        <v>3200</v>
      </c>
      <c r="E90" s="324" t="s">
        <v>1092</v>
      </c>
      <c r="F90" s="324" t="s">
        <v>990</v>
      </c>
      <c r="G90" s="324" t="s">
        <v>991</v>
      </c>
      <c r="H90" s="324" t="s">
        <v>937</v>
      </c>
      <c r="I90" s="324">
        <v>306</v>
      </c>
    </row>
    <row r="91" spans="1:9" ht="16" x14ac:dyDescent="0.2">
      <c r="A91" s="323">
        <v>380</v>
      </c>
      <c r="B91" s="324" t="s">
        <v>1100</v>
      </c>
      <c r="C91" s="324" t="s">
        <v>1091</v>
      </c>
      <c r="D91" s="324">
        <v>3200</v>
      </c>
      <c r="E91" s="324" t="s">
        <v>1092</v>
      </c>
      <c r="F91" s="324" t="s">
        <v>990</v>
      </c>
      <c r="G91" s="324" t="s">
        <v>991</v>
      </c>
      <c r="H91" s="324" t="s">
        <v>939</v>
      </c>
      <c r="I91" s="324">
        <v>306</v>
      </c>
    </row>
    <row r="92" spans="1:9" ht="16" x14ac:dyDescent="0.2">
      <c r="A92" s="323">
        <v>380</v>
      </c>
      <c r="B92" s="324" t="s">
        <v>1101</v>
      </c>
      <c r="C92" s="324" t="s">
        <v>1102</v>
      </c>
      <c r="D92" s="324">
        <v>3203</v>
      </c>
      <c r="E92" s="324" t="s">
        <v>1103</v>
      </c>
      <c r="F92" s="324" t="s">
        <v>1104</v>
      </c>
      <c r="G92" s="324" t="s">
        <v>1105</v>
      </c>
      <c r="H92" s="324" t="s">
        <v>1054</v>
      </c>
      <c r="I92" s="324">
        <v>61</v>
      </c>
    </row>
    <row r="93" spans="1:9" ht="16" x14ac:dyDescent="0.2">
      <c r="A93" s="323">
        <v>380</v>
      </c>
      <c r="B93" s="324" t="s">
        <v>1106</v>
      </c>
      <c r="C93" s="324" t="s">
        <v>1102</v>
      </c>
      <c r="D93" s="324">
        <v>3204</v>
      </c>
      <c r="E93" s="324" t="s">
        <v>1103</v>
      </c>
      <c r="F93" s="324" t="s">
        <v>1104</v>
      </c>
      <c r="G93" s="324" t="s">
        <v>1105</v>
      </c>
      <c r="H93" s="324" t="s">
        <v>1054</v>
      </c>
      <c r="I93" s="324">
        <v>61</v>
      </c>
    </row>
    <row r="94" spans="1:9" ht="16" x14ac:dyDescent="0.2">
      <c r="A94" s="323">
        <v>380</v>
      </c>
      <c r="B94" s="324" t="s">
        <v>1107</v>
      </c>
      <c r="C94" s="324" t="s">
        <v>1102</v>
      </c>
      <c r="D94" s="324">
        <v>3205</v>
      </c>
      <c r="E94" s="324" t="s">
        <v>1103</v>
      </c>
      <c r="F94" s="324" t="s">
        <v>1104</v>
      </c>
      <c r="G94" s="324" t="s">
        <v>1105</v>
      </c>
      <c r="H94" s="324" t="s">
        <v>1054</v>
      </c>
      <c r="I94" s="324">
        <v>61</v>
      </c>
    </row>
    <row r="95" spans="1:9" ht="16" x14ac:dyDescent="0.2">
      <c r="A95" s="323">
        <v>380</v>
      </c>
      <c r="B95" s="324" t="s">
        <v>1108</v>
      </c>
      <c r="C95" s="324" t="s">
        <v>1102</v>
      </c>
      <c r="D95" s="324">
        <v>3203</v>
      </c>
      <c r="E95" s="324" t="s">
        <v>1103</v>
      </c>
      <c r="F95" s="324" t="s">
        <v>1104</v>
      </c>
      <c r="G95" s="324" t="s">
        <v>1105</v>
      </c>
      <c r="H95" s="324" t="s">
        <v>1046</v>
      </c>
      <c r="I95" s="324">
        <v>61</v>
      </c>
    </row>
    <row r="96" spans="1:9" ht="16" x14ac:dyDescent="0.2">
      <c r="A96" s="323">
        <v>380</v>
      </c>
      <c r="B96" s="324" t="s">
        <v>1109</v>
      </c>
      <c r="C96" s="324" t="s">
        <v>1102</v>
      </c>
      <c r="D96" s="324">
        <v>3204</v>
      </c>
      <c r="E96" s="324" t="s">
        <v>1103</v>
      </c>
      <c r="F96" s="324" t="s">
        <v>1104</v>
      </c>
      <c r="G96" s="324" t="s">
        <v>1105</v>
      </c>
      <c r="H96" s="324" t="s">
        <v>1046</v>
      </c>
      <c r="I96" s="324">
        <v>61</v>
      </c>
    </row>
    <row r="97" spans="1:9" ht="16" x14ac:dyDescent="0.2">
      <c r="A97" s="323">
        <v>380</v>
      </c>
      <c r="B97" s="324" t="s">
        <v>1110</v>
      </c>
      <c r="C97" s="324" t="s">
        <v>1102</v>
      </c>
      <c r="D97" s="324">
        <v>3205</v>
      </c>
      <c r="E97" s="324" t="s">
        <v>1103</v>
      </c>
      <c r="F97" s="324" t="s">
        <v>1104</v>
      </c>
      <c r="G97" s="324" t="s">
        <v>1105</v>
      </c>
      <c r="H97" s="324" t="s">
        <v>1046</v>
      </c>
      <c r="I97" s="324">
        <v>61</v>
      </c>
    </row>
    <row r="98" spans="1:9" ht="16" x14ac:dyDescent="0.2">
      <c r="A98" s="323">
        <v>380</v>
      </c>
      <c r="B98" s="324" t="s">
        <v>1111</v>
      </c>
      <c r="C98" s="324" t="s">
        <v>1102</v>
      </c>
      <c r="D98" s="324">
        <v>3203</v>
      </c>
      <c r="E98" s="324" t="s">
        <v>1103</v>
      </c>
      <c r="F98" s="324" t="s">
        <v>1104</v>
      </c>
      <c r="G98" s="324" t="s">
        <v>1105</v>
      </c>
      <c r="H98" s="324" t="s">
        <v>945</v>
      </c>
      <c r="I98" s="324">
        <v>61</v>
      </c>
    </row>
    <row r="99" spans="1:9" ht="16" x14ac:dyDescent="0.2">
      <c r="A99" s="323">
        <v>380</v>
      </c>
      <c r="B99" s="324" t="s">
        <v>1112</v>
      </c>
      <c r="C99" s="324" t="s">
        <v>1102</v>
      </c>
      <c r="D99" s="324">
        <v>3204</v>
      </c>
      <c r="E99" s="324" t="s">
        <v>1103</v>
      </c>
      <c r="F99" s="324" t="s">
        <v>1104</v>
      </c>
      <c r="G99" s="324" t="s">
        <v>1105</v>
      </c>
      <c r="H99" s="324" t="s">
        <v>945</v>
      </c>
      <c r="I99" s="324">
        <v>61</v>
      </c>
    </row>
    <row r="100" spans="1:9" ht="16" x14ac:dyDescent="0.2">
      <c r="A100" s="323">
        <v>380</v>
      </c>
      <c r="B100" s="324" t="s">
        <v>1113</v>
      </c>
      <c r="C100" s="324" t="s">
        <v>1102</v>
      </c>
      <c r="D100" s="324">
        <v>3205</v>
      </c>
      <c r="E100" s="324" t="s">
        <v>1103</v>
      </c>
      <c r="F100" s="324" t="s">
        <v>1104</v>
      </c>
      <c r="G100" s="324" t="s">
        <v>1105</v>
      </c>
      <c r="H100" s="324" t="s">
        <v>945</v>
      </c>
      <c r="I100" s="324">
        <v>61</v>
      </c>
    </row>
    <row r="101" spans="1:9" ht="16" x14ac:dyDescent="0.2">
      <c r="A101" s="323">
        <v>380</v>
      </c>
      <c r="B101" s="324" t="s">
        <v>1114</v>
      </c>
      <c r="C101" s="324" t="s">
        <v>1102</v>
      </c>
      <c r="D101" s="324">
        <v>3203</v>
      </c>
      <c r="E101" s="324" t="s">
        <v>1103</v>
      </c>
      <c r="F101" s="324" t="s">
        <v>1104</v>
      </c>
      <c r="G101" s="324" t="s">
        <v>1105</v>
      </c>
      <c r="H101" s="324" t="s">
        <v>939</v>
      </c>
      <c r="I101" s="324">
        <v>61</v>
      </c>
    </row>
    <row r="102" spans="1:9" ht="16" x14ac:dyDescent="0.2">
      <c r="A102" s="323">
        <v>380</v>
      </c>
      <c r="B102" s="324" t="s">
        <v>1115</v>
      </c>
      <c r="C102" s="324" t="s">
        <v>1102</v>
      </c>
      <c r="D102" s="324">
        <v>3204</v>
      </c>
      <c r="E102" s="324" t="s">
        <v>1103</v>
      </c>
      <c r="F102" s="324" t="s">
        <v>1104</v>
      </c>
      <c r="G102" s="324" t="s">
        <v>1105</v>
      </c>
      <c r="H102" s="324" t="s">
        <v>939</v>
      </c>
      <c r="I102" s="324">
        <v>61</v>
      </c>
    </row>
    <row r="103" spans="1:9" ht="16" x14ac:dyDescent="0.2">
      <c r="A103" s="323">
        <v>380</v>
      </c>
      <c r="B103" s="324" t="s">
        <v>1116</v>
      </c>
      <c r="C103" s="324" t="s">
        <v>1102</v>
      </c>
      <c r="D103" s="324">
        <v>3205</v>
      </c>
      <c r="E103" s="324" t="s">
        <v>1103</v>
      </c>
      <c r="F103" s="324" t="s">
        <v>1104</v>
      </c>
      <c r="G103" s="324" t="s">
        <v>1105</v>
      </c>
      <c r="H103" s="324" t="s">
        <v>939</v>
      </c>
      <c r="I103" s="324">
        <v>61</v>
      </c>
    </row>
    <row r="104" spans="1:9" ht="16" x14ac:dyDescent="0.2">
      <c r="A104" s="323">
        <v>380</v>
      </c>
      <c r="B104" s="324" t="s">
        <v>1117</v>
      </c>
      <c r="C104" s="324" t="s">
        <v>1118</v>
      </c>
      <c r="D104" s="324">
        <v>3200</v>
      </c>
      <c r="E104" s="324" t="s">
        <v>422</v>
      </c>
      <c r="F104" s="324" t="s">
        <v>996</v>
      </c>
      <c r="G104" s="324" t="s">
        <v>997</v>
      </c>
      <c r="H104" s="324" t="s">
        <v>1018</v>
      </c>
      <c r="I104" s="324">
        <v>71</v>
      </c>
    </row>
    <row r="105" spans="1:9" ht="16" x14ac:dyDescent="0.2">
      <c r="A105" s="323">
        <v>380</v>
      </c>
      <c r="B105" s="324" t="s">
        <v>1119</v>
      </c>
      <c r="C105" s="324" t="s">
        <v>1118</v>
      </c>
      <c r="D105" s="324">
        <v>3200</v>
      </c>
      <c r="E105" s="324" t="s">
        <v>422</v>
      </c>
      <c r="F105" s="324" t="s">
        <v>996</v>
      </c>
      <c r="G105" s="324" t="s">
        <v>997</v>
      </c>
      <c r="H105" s="324" t="s">
        <v>1120</v>
      </c>
      <c r="I105" s="324">
        <v>71</v>
      </c>
    </row>
    <row r="106" spans="1:9" ht="16" x14ac:dyDescent="0.2">
      <c r="A106" s="323">
        <v>380</v>
      </c>
      <c r="B106" s="324" t="s">
        <v>1121</v>
      </c>
      <c r="C106" s="324" t="s">
        <v>1118</v>
      </c>
      <c r="D106" s="324">
        <v>3200</v>
      </c>
      <c r="E106" s="324" t="s">
        <v>422</v>
      </c>
      <c r="F106" s="324" t="s">
        <v>996</v>
      </c>
      <c r="G106" s="324" t="s">
        <v>997</v>
      </c>
      <c r="H106" s="324" t="s">
        <v>1122</v>
      </c>
      <c r="I106" s="324">
        <v>71</v>
      </c>
    </row>
    <row r="107" spans="1:9" ht="16" x14ac:dyDescent="0.2">
      <c r="A107" s="323">
        <v>380</v>
      </c>
      <c r="B107" s="324" t="s">
        <v>1123</v>
      </c>
      <c r="C107" s="324" t="s">
        <v>1124</v>
      </c>
      <c r="D107" s="324">
        <v>3203</v>
      </c>
      <c r="E107" s="324" t="s">
        <v>1125</v>
      </c>
      <c r="F107" s="324" t="s">
        <v>1126</v>
      </c>
      <c r="G107" s="324" t="s">
        <v>1127</v>
      </c>
      <c r="H107" s="324" t="s">
        <v>1054</v>
      </c>
      <c r="I107" s="324" t="s">
        <v>1128</v>
      </c>
    </row>
    <row r="108" spans="1:9" ht="16" x14ac:dyDescent="0.2">
      <c r="A108" s="323">
        <v>380</v>
      </c>
      <c r="B108" s="324" t="s">
        <v>1129</v>
      </c>
      <c r="C108" s="324" t="s">
        <v>1124</v>
      </c>
      <c r="D108" s="324">
        <v>3204</v>
      </c>
      <c r="E108" s="324" t="s">
        <v>1125</v>
      </c>
      <c r="F108" s="324" t="s">
        <v>1126</v>
      </c>
      <c r="G108" s="324" t="s">
        <v>1127</v>
      </c>
      <c r="H108" s="324" t="s">
        <v>1054</v>
      </c>
      <c r="I108" s="324" t="s">
        <v>1128</v>
      </c>
    </row>
    <row r="109" spans="1:9" ht="16" x14ac:dyDescent="0.2">
      <c r="A109" s="323">
        <v>380</v>
      </c>
      <c r="B109" s="324" t="s">
        <v>1130</v>
      </c>
      <c r="C109" s="324" t="s">
        <v>1124</v>
      </c>
      <c r="D109" s="324">
        <v>3205</v>
      </c>
      <c r="E109" s="324" t="s">
        <v>1125</v>
      </c>
      <c r="F109" s="324" t="s">
        <v>1126</v>
      </c>
      <c r="G109" s="324" t="s">
        <v>1127</v>
      </c>
      <c r="H109" s="324" t="s">
        <v>1054</v>
      </c>
      <c r="I109" s="324" t="s">
        <v>1128</v>
      </c>
    </row>
    <row r="110" spans="1:9" ht="16" x14ac:dyDescent="0.2">
      <c r="A110" s="323">
        <v>380</v>
      </c>
      <c r="B110" s="324" t="s">
        <v>1131</v>
      </c>
      <c r="C110" s="324" t="s">
        <v>1124</v>
      </c>
      <c r="D110" s="324">
        <v>3203</v>
      </c>
      <c r="E110" s="324" t="s">
        <v>1125</v>
      </c>
      <c r="F110" s="324" t="s">
        <v>1126</v>
      </c>
      <c r="G110" s="324" t="s">
        <v>1127</v>
      </c>
      <c r="H110" s="324" t="s">
        <v>1046</v>
      </c>
      <c r="I110" s="324" t="s">
        <v>1128</v>
      </c>
    </row>
    <row r="111" spans="1:9" ht="16" x14ac:dyDescent="0.2">
      <c r="A111" s="323">
        <v>380</v>
      </c>
      <c r="B111" s="324" t="s">
        <v>1132</v>
      </c>
      <c r="C111" s="324" t="s">
        <v>1124</v>
      </c>
      <c r="D111" s="324">
        <v>3204</v>
      </c>
      <c r="E111" s="324" t="s">
        <v>1125</v>
      </c>
      <c r="F111" s="324" t="s">
        <v>1126</v>
      </c>
      <c r="G111" s="324" t="s">
        <v>1127</v>
      </c>
      <c r="H111" s="324" t="s">
        <v>1046</v>
      </c>
      <c r="I111" s="324" t="s">
        <v>1128</v>
      </c>
    </row>
    <row r="112" spans="1:9" ht="16" x14ac:dyDescent="0.2">
      <c r="A112" s="323">
        <v>380</v>
      </c>
      <c r="B112" s="324" t="s">
        <v>1133</v>
      </c>
      <c r="C112" s="324" t="s">
        <v>1124</v>
      </c>
      <c r="D112" s="324">
        <v>3205</v>
      </c>
      <c r="E112" s="324" t="s">
        <v>1125</v>
      </c>
      <c r="F112" s="324" t="s">
        <v>1126</v>
      </c>
      <c r="G112" s="324" t="s">
        <v>1127</v>
      </c>
      <c r="H112" s="324" t="s">
        <v>1046</v>
      </c>
      <c r="I112" s="324" t="s">
        <v>1128</v>
      </c>
    </row>
    <row r="113" spans="1:9" ht="16" x14ac:dyDescent="0.2">
      <c r="A113" s="323">
        <v>380</v>
      </c>
      <c r="B113" s="324" t="s">
        <v>1134</v>
      </c>
      <c r="C113" s="324" t="s">
        <v>1124</v>
      </c>
      <c r="D113" s="324">
        <v>3204</v>
      </c>
      <c r="E113" s="324" t="s">
        <v>1125</v>
      </c>
      <c r="F113" s="324" t="s">
        <v>1012</v>
      </c>
      <c r="G113" s="324" t="s">
        <v>1013</v>
      </c>
      <c r="H113" s="324" t="s">
        <v>1054</v>
      </c>
      <c r="I113" s="324" t="s">
        <v>1135</v>
      </c>
    </row>
    <row r="114" spans="1:9" ht="16" x14ac:dyDescent="0.2">
      <c r="A114" s="323">
        <v>380</v>
      </c>
      <c r="B114" s="324" t="s">
        <v>1136</v>
      </c>
      <c r="C114" s="324" t="s">
        <v>1124</v>
      </c>
      <c r="D114" s="324">
        <v>3205</v>
      </c>
      <c r="E114" s="324" t="s">
        <v>1125</v>
      </c>
      <c r="F114" s="324" t="s">
        <v>1012</v>
      </c>
      <c r="G114" s="324" t="s">
        <v>1013</v>
      </c>
      <c r="H114" s="324" t="s">
        <v>1054</v>
      </c>
      <c r="I114" s="324" t="s">
        <v>1135</v>
      </c>
    </row>
    <row r="115" spans="1:9" ht="16" x14ac:dyDescent="0.2">
      <c r="A115" s="323">
        <v>380</v>
      </c>
      <c r="B115" s="324" t="s">
        <v>1137</v>
      </c>
      <c r="C115" s="324" t="s">
        <v>1124</v>
      </c>
      <c r="D115" s="324">
        <v>3204</v>
      </c>
      <c r="E115" s="324" t="s">
        <v>1125</v>
      </c>
      <c r="F115" s="324" t="s">
        <v>1012</v>
      </c>
      <c r="G115" s="324" t="s">
        <v>1013</v>
      </c>
      <c r="H115" s="324" t="s">
        <v>1046</v>
      </c>
      <c r="I115" s="324" t="s">
        <v>1135</v>
      </c>
    </row>
    <row r="116" spans="1:9" ht="16" x14ac:dyDescent="0.2">
      <c r="A116" s="323">
        <v>380</v>
      </c>
      <c r="B116" s="324" t="s">
        <v>1138</v>
      </c>
      <c r="C116" s="324" t="s">
        <v>1124</v>
      </c>
      <c r="D116" s="324">
        <v>3205</v>
      </c>
      <c r="E116" s="324" t="s">
        <v>1125</v>
      </c>
      <c r="F116" s="324" t="s">
        <v>1012</v>
      </c>
      <c r="G116" s="324" t="s">
        <v>1013</v>
      </c>
      <c r="H116" s="324" t="s">
        <v>1046</v>
      </c>
      <c r="I116" s="324" t="s">
        <v>1135</v>
      </c>
    </row>
    <row r="117" spans="1:9" ht="16" x14ac:dyDescent="0.2">
      <c r="A117" s="323">
        <v>380</v>
      </c>
      <c r="B117" s="324" t="s">
        <v>1139</v>
      </c>
      <c r="C117" s="324" t="s">
        <v>1124</v>
      </c>
      <c r="D117" s="324">
        <v>3204</v>
      </c>
      <c r="E117" s="324" t="s">
        <v>1125</v>
      </c>
      <c r="F117" s="324" t="s">
        <v>1012</v>
      </c>
      <c r="G117" s="324" t="s">
        <v>1013</v>
      </c>
      <c r="H117" s="324" t="s">
        <v>945</v>
      </c>
      <c r="I117" s="324" t="s">
        <v>1128</v>
      </c>
    </row>
    <row r="118" spans="1:9" ht="16" x14ac:dyDescent="0.2">
      <c r="A118" s="323">
        <v>380</v>
      </c>
      <c r="B118" s="324" t="s">
        <v>1140</v>
      </c>
      <c r="C118" s="324" t="s">
        <v>1124</v>
      </c>
      <c r="D118" s="324">
        <v>3205</v>
      </c>
      <c r="E118" s="324" t="s">
        <v>1125</v>
      </c>
      <c r="F118" s="324" t="s">
        <v>1012</v>
      </c>
      <c r="G118" s="324" t="s">
        <v>1013</v>
      </c>
      <c r="H118" s="324" t="s">
        <v>945</v>
      </c>
      <c r="I118" s="324" t="s">
        <v>1128</v>
      </c>
    </row>
    <row r="119" spans="1:9" ht="16" x14ac:dyDescent="0.2">
      <c r="A119" s="323">
        <v>380</v>
      </c>
      <c r="B119" s="324" t="s">
        <v>1141</v>
      </c>
      <c r="C119" s="324" t="s">
        <v>1124</v>
      </c>
      <c r="D119" s="324">
        <v>3204</v>
      </c>
      <c r="E119" s="324" t="s">
        <v>1125</v>
      </c>
      <c r="F119" s="324" t="s">
        <v>1012</v>
      </c>
      <c r="G119" s="324" t="s">
        <v>1013</v>
      </c>
      <c r="H119" s="324" t="s">
        <v>939</v>
      </c>
      <c r="I119" s="324" t="s">
        <v>1135</v>
      </c>
    </row>
    <row r="120" spans="1:9" ht="16" x14ac:dyDescent="0.2">
      <c r="A120" s="323">
        <v>380</v>
      </c>
      <c r="B120" s="324" t="s">
        <v>1142</v>
      </c>
      <c r="C120" s="324" t="s">
        <v>1124</v>
      </c>
      <c r="D120" s="324">
        <v>3205</v>
      </c>
      <c r="E120" s="324" t="s">
        <v>1125</v>
      </c>
      <c r="F120" s="324" t="s">
        <v>1012</v>
      </c>
      <c r="G120" s="324" t="s">
        <v>1013</v>
      </c>
      <c r="H120" s="324" t="s">
        <v>939</v>
      </c>
      <c r="I120" s="324" t="s">
        <v>1135</v>
      </c>
    </row>
    <row r="121" spans="1:9" ht="16" x14ac:dyDescent="0.2">
      <c r="A121" s="323">
        <v>380</v>
      </c>
      <c r="B121" s="324" t="s">
        <v>1143</v>
      </c>
      <c r="C121" s="324" t="s">
        <v>1124</v>
      </c>
      <c r="D121" s="324">
        <v>3203</v>
      </c>
      <c r="E121" s="324" t="s">
        <v>1125</v>
      </c>
      <c r="F121" s="324" t="s">
        <v>1144</v>
      </c>
      <c r="G121" s="324" t="s">
        <v>1145</v>
      </c>
      <c r="H121" s="324" t="s">
        <v>945</v>
      </c>
      <c r="I121" s="324" t="s">
        <v>1135</v>
      </c>
    </row>
    <row r="122" spans="1:9" ht="16" x14ac:dyDescent="0.2">
      <c r="A122" s="323">
        <v>380</v>
      </c>
      <c r="B122" s="324" t="s">
        <v>1146</v>
      </c>
      <c r="C122" s="324" t="s">
        <v>1124</v>
      </c>
      <c r="D122" s="324">
        <v>3203</v>
      </c>
      <c r="E122" s="324" t="s">
        <v>1125</v>
      </c>
      <c r="F122" s="324" t="s">
        <v>1144</v>
      </c>
      <c r="G122" s="324" t="s">
        <v>1145</v>
      </c>
      <c r="H122" s="324" t="s">
        <v>939</v>
      </c>
      <c r="I122" s="324" t="s">
        <v>1135</v>
      </c>
    </row>
    <row r="123" spans="1:9" ht="16" x14ac:dyDescent="0.2">
      <c r="A123" s="323">
        <v>380</v>
      </c>
      <c r="B123" s="324" t="s">
        <v>1147</v>
      </c>
      <c r="C123" s="324" t="s">
        <v>1124</v>
      </c>
      <c r="D123" s="324">
        <v>3203</v>
      </c>
      <c r="E123" s="324" t="s">
        <v>1125</v>
      </c>
      <c r="F123" s="324" t="s">
        <v>1144</v>
      </c>
      <c r="G123" s="324" t="s">
        <v>1145</v>
      </c>
      <c r="H123" s="324" t="s">
        <v>1054</v>
      </c>
      <c r="I123" s="324" t="s">
        <v>1135</v>
      </c>
    </row>
    <row r="124" spans="1:9" ht="16" x14ac:dyDescent="0.2">
      <c r="A124" s="323">
        <v>380</v>
      </c>
      <c r="B124" s="324" t="s">
        <v>1148</v>
      </c>
      <c r="C124" s="324" t="s">
        <v>1124</v>
      </c>
      <c r="D124" s="324">
        <v>3203</v>
      </c>
      <c r="E124" s="324" t="s">
        <v>1125</v>
      </c>
      <c r="F124" s="324" t="s">
        <v>1144</v>
      </c>
      <c r="G124" s="324" t="s">
        <v>1145</v>
      </c>
      <c r="H124" s="324" t="s">
        <v>1046</v>
      </c>
      <c r="I124" s="324" t="s">
        <v>1135</v>
      </c>
    </row>
    <row r="125" spans="1:9" ht="16" x14ac:dyDescent="0.2">
      <c r="A125" s="323">
        <v>380</v>
      </c>
      <c r="B125" s="324" t="s">
        <v>1149</v>
      </c>
      <c r="C125" s="324" t="s">
        <v>1150</v>
      </c>
      <c r="D125" s="324">
        <v>3203</v>
      </c>
      <c r="E125" s="324" t="s">
        <v>1151</v>
      </c>
      <c r="F125" s="324" t="s">
        <v>987</v>
      </c>
      <c r="G125" s="324" t="s">
        <v>988</v>
      </c>
      <c r="H125" s="324" t="s">
        <v>1054</v>
      </c>
      <c r="I125" s="324">
        <v>305</v>
      </c>
    </row>
    <row r="126" spans="1:9" ht="16" x14ac:dyDescent="0.2">
      <c r="A126" s="323">
        <v>380</v>
      </c>
      <c r="B126" s="324" t="s">
        <v>1152</v>
      </c>
      <c r="C126" s="324" t="s">
        <v>1150</v>
      </c>
      <c r="D126" s="324">
        <v>3204</v>
      </c>
      <c r="E126" s="324" t="s">
        <v>1151</v>
      </c>
      <c r="F126" s="324" t="s">
        <v>987</v>
      </c>
      <c r="G126" s="324" t="s">
        <v>988</v>
      </c>
      <c r="H126" s="324" t="s">
        <v>1054</v>
      </c>
      <c r="I126" s="324">
        <v>305</v>
      </c>
    </row>
    <row r="127" spans="1:9" ht="16" x14ac:dyDescent="0.2">
      <c r="A127" s="323">
        <v>380</v>
      </c>
      <c r="B127" s="324" t="s">
        <v>1153</v>
      </c>
      <c r="C127" s="324" t="s">
        <v>1150</v>
      </c>
      <c r="D127" s="324">
        <v>3205</v>
      </c>
      <c r="E127" s="324" t="s">
        <v>1151</v>
      </c>
      <c r="F127" s="324" t="s">
        <v>987</v>
      </c>
      <c r="G127" s="324" t="s">
        <v>988</v>
      </c>
      <c r="H127" s="324" t="s">
        <v>1054</v>
      </c>
      <c r="I127" s="324">
        <v>305</v>
      </c>
    </row>
    <row r="128" spans="1:9" ht="16" x14ac:dyDescent="0.2">
      <c r="A128" s="323">
        <v>380</v>
      </c>
      <c r="B128" s="324" t="s">
        <v>1154</v>
      </c>
      <c r="C128" s="324" t="s">
        <v>1150</v>
      </c>
      <c r="D128" s="324">
        <v>3203</v>
      </c>
      <c r="E128" s="324" t="s">
        <v>1151</v>
      </c>
      <c r="F128" s="324" t="s">
        <v>993</v>
      </c>
      <c r="G128" s="324" t="s">
        <v>994</v>
      </c>
      <c r="H128" s="324" t="s">
        <v>945</v>
      </c>
      <c r="I128" s="324">
        <v>106</v>
      </c>
    </row>
    <row r="129" spans="1:9" ht="16" x14ac:dyDescent="0.2">
      <c r="A129" s="323">
        <v>380</v>
      </c>
      <c r="B129" s="324" t="s">
        <v>1155</v>
      </c>
      <c r="C129" s="324" t="s">
        <v>1150</v>
      </c>
      <c r="D129" s="324">
        <v>3204</v>
      </c>
      <c r="E129" s="324" t="s">
        <v>1151</v>
      </c>
      <c r="F129" s="324" t="s">
        <v>993</v>
      </c>
      <c r="G129" s="324" t="s">
        <v>994</v>
      </c>
      <c r="H129" s="324" t="s">
        <v>945</v>
      </c>
      <c r="I129" s="324">
        <v>106</v>
      </c>
    </row>
    <row r="130" spans="1:9" ht="16" x14ac:dyDescent="0.2">
      <c r="A130" s="323">
        <v>380</v>
      </c>
      <c r="B130" s="324" t="s">
        <v>1156</v>
      </c>
      <c r="C130" s="324" t="s">
        <v>1150</v>
      </c>
      <c r="D130" s="324">
        <v>3205</v>
      </c>
      <c r="E130" s="324" t="s">
        <v>1151</v>
      </c>
      <c r="F130" s="324" t="s">
        <v>993</v>
      </c>
      <c r="G130" s="324" t="s">
        <v>994</v>
      </c>
      <c r="H130" s="324" t="s">
        <v>945</v>
      </c>
      <c r="I130" s="324">
        <v>106</v>
      </c>
    </row>
    <row r="131" spans="1:9" ht="16" x14ac:dyDescent="0.2">
      <c r="A131" s="323">
        <v>380</v>
      </c>
      <c r="B131" s="324" t="s">
        <v>1157</v>
      </c>
      <c r="C131" s="324" t="s">
        <v>1150</v>
      </c>
      <c r="D131" s="324">
        <v>3203</v>
      </c>
      <c r="E131" s="324" t="s">
        <v>1151</v>
      </c>
      <c r="F131" s="324" t="s">
        <v>999</v>
      </c>
      <c r="G131" s="324" t="s">
        <v>1000</v>
      </c>
      <c r="H131" s="324" t="s">
        <v>1046</v>
      </c>
      <c r="I131" s="324">
        <v>205</v>
      </c>
    </row>
    <row r="132" spans="1:9" ht="16" x14ac:dyDescent="0.2">
      <c r="A132" s="323">
        <v>380</v>
      </c>
      <c r="B132" s="324" t="s">
        <v>1158</v>
      </c>
      <c r="C132" s="324" t="s">
        <v>1150</v>
      </c>
      <c r="D132" s="324">
        <v>3204</v>
      </c>
      <c r="E132" s="324" t="s">
        <v>1151</v>
      </c>
      <c r="F132" s="324" t="s">
        <v>999</v>
      </c>
      <c r="G132" s="324" t="s">
        <v>1000</v>
      </c>
      <c r="H132" s="324" t="s">
        <v>1046</v>
      </c>
      <c r="I132" s="324">
        <v>205</v>
      </c>
    </row>
    <row r="133" spans="1:9" ht="16" x14ac:dyDescent="0.2">
      <c r="A133" s="323">
        <v>380</v>
      </c>
      <c r="B133" s="324" t="s">
        <v>1159</v>
      </c>
      <c r="C133" s="324" t="s">
        <v>1150</v>
      </c>
      <c r="D133" s="324">
        <v>3205</v>
      </c>
      <c r="E133" s="324" t="s">
        <v>1151</v>
      </c>
      <c r="F133" s="324" t="s">
        <v>999</v>
      </c>
      <c r="G133" s="324" t="s">
        <v>1000</v>
      </c>
      <c r="H133" s="324" t="s">
        <v>1046</v>
      </c>
      <c r="I133" s="324">
        <v>205</v>
      </c>
    </row>
    <row r="134" spans="1:9" ht="16" x14ac:dyDescent="0.2">
      <c r="A134" s="323">
        <v>380</v>
      </c>
      <c r="B134" s="324" t="s">
        <v>1160</v>
      </c>
      <c r="C134" s="324" t="s">
        <v>1161</v>
      </c>
      <c r="D134" s="324">
        <v>3204</v>
      </c>
      <c r="E134" s="324" t="s">
        <v>1162</v>
      </c>
      <c r="F134" s="324" t="s">
        <v>958</v>
      </c>
      <c r="G134" s="324" t="s">
        <v>959</v>
      </c>
      <c r="H134" s="324" t="s">
        <v>1046</v>
      </c>
      <c r="I134" s="324">
        <v>202</v>
      </c>
    </row>
    <row r="135" spans="1:9" ht="16" x14ac:dyDescent="0.2">
      <c r="A135" s="323">
        <v>380</v>
      </c>
      <c r="B135" s="324" t="s">
        <v>1163</v>
      </c>
      <c r="C135" s="324" t="s">
        <v>1161</v>
      </c>
      <c r="D135" s="324">
        <v>3205</v>
      </c>
      <c r="E135" s="324" t="s">
        <v>1162</v>
      </c>
      <c r="F135" s="324" t="s">
        <v>958</v>
      </c>
      <c r="G135" s="324" t="s">
        <v>959</v>
      </c>
      <c r="H135" s="324" t="s">
        <v>1046</v>
      </c>
      <c r="I135" s="324">
        <v>202</v>
      </c>
    </row>
    <row r="136" spans="1:9" ht="16" x14ac:dyDescent="0.2">
      <c r="A136" s="323">
        <v>380</v>
      </c>
      <c r="B136" s="324" t="s">
        <v>1164</v>
      </c>
      <c r="C136" s="324" t="s">
        <v>1161</v>
      </c>
      <c r="D136" s="324">
        <v>3203</v>
      </c>
      <c r="E136" s="324" t="s">
        <v>1162</v>
      </c>
      <c r="F136" s="324" t="s">
        <v>958</v>
      </c>
      <c r="G136" s="324" t="s">
        <v>959</v>
      </c>
      <c r="H136" s="324" t="s">
        <v>1046</v>
      </c>
      <c r="I136" s="324">
        <v>202</v>
      </c>
    </row>
    <row r="137" spans="1:9" ht="16" x14ac:dyDescent="0.2">
      <c r="A137" s="323">
        <v>380</v>
      </c>
      <c r="B137" s="324" t="s">
        <v>1165</v>
      </c>
      <c r="C137" s="324" t="s">
        <v>1161</v>
      </c>
      <c r="D137" s="324">
        <v>3203</v>
      </c>
      <c r="E137" s="324" t="s">
        <v>1162</v>
      </c>
      <c r="F137" s="324" t="s">
        <v>929</v>
      </c>
      <c r="G137" s="324" t="s">
        <v>930</v>
      </c>
      <c r="H137" s="324" t="s">
        <v>945</v>
      </c>
      <c r="I137" s="324">
        <v>104</v>
      </c>
    </row>
    <row r="138" spans="1:9" ht="16" x14ac:dyDescent="0.2">
      <c r="A138" s="323">
        <v>380</v>
      </c>
      <c r="B138" s="324" t="s">
        <v>1166</v>
      </c>
      <c r="C138" s="324" t="s">
        <v>1161</v>
      </c>
      <c r="D138" s="324">
        <v>3204</v>
      </c>
      <c r="E138" s="324" t="s">
        <v>1162</v>
      </c>
      <c r="F138" s="324" t="s">
        <v>929</v>
      </c>
      <c r="G138" s="324" t="s">
        <v>930</v>
      </c>
      <c r="H138" s="324" t="s">
        <v>945</v>
      </c>
      <c r="I138" s="324">
        <v>104</v>
      </c>
    </row>
    <row r="139" spans="1:9" ht="16" x14ac:dyDescent="0.2">
      <c r="A139" s="323">
        <v>380</v>
      </c>
      <c r="B139" s="324" t="s">
        <v>1167</v>
      </c>
      <c r="C139" s="324" t="s">
        <v>1161</v>
      </c>
      <c r="D139" s="324">
        <v>3205</v>
      </c>
      <c r="E139" s="324" t="s">
        <v>1162</v>
      </c>
      <c r="F139" s="324" t="s">
        <v>929</v>
      </c>
      <c r="G139" s="324" t="s">
        <v>930</v>
      </c>
      <c r="H139" s="324" t="s">
        <v>945</v>
      </c>
      <c r="I139" s="324">
        <v>104</v>
      </c>
    </row>
    <row r="140" spans="1:9" ht="16" x14ac:dyDescent="0.2">
      <c r="A140" s="323">
        <v>380</v>
      </c>
      <c r="B140" s="324" t="s">
        <v>1168</v>
      </c>
      <c r="C140" s="324" t="s">
        <v>1161</v>
      </c>
      <c r="D140" s="324">
        <v>3203</v>
      </c>
      <c r="E140" s="324" t="s">
        <v>1162</v>
      </c>
      <c r="F140" s="324" t="s">
        <v>963</v>
      </c>
      <c r="G140" s="324" t="s">
        <v>964</v>
      </c>
      <c r="H140" s="324" t="s">
        <v>1054</v>
      </c>
      <c r="I140" s="324">
        <v>101</v>
      </c>
    </row>
    <row r="141" spans="1:9" ht="16" x14ac:dyDescent="0.2">
      <c r="A141" s="323">
        <v>380</v>
      </c>
      <c r="B141" s="324" t="s">
        <v>1169</v>
      </c>
      <c r="C141" s="324" t="s">
        <v>1161</v>
      </c>
      <c r="D141" s="324">
        <v>3204</v>
      </c>
      <c r="E141" s="324" t="s">
        <v>1162</v>
      </c>
      <c r="F141" s="324" t="s">
        <v>963</v>
      </c>
      <c r="G141" s="324" t="s">
        <v>964</v>
      </c>
      <c r="H141" s="324" t="s">
        <v>1054</v>
      </c>
      <c r="I141" s="324">
        <v>101</v>
      </c>
    </row>
    <row r="142" spans="1:9" ht="16" x14ac:dyDescent="0.2">
      <c r="A142" s="323">
        <v>380</v>
      </c>
      <c r="B142" s="324" t="s">
        <v>1170</v>
      </c>
      <c r="C142" s="324" t="s">
        <v>1161</v>
      </c>
      <c r="D142" s="324">
        <v>3205</v>
      </c>
      <c r="E142" s="324" t="s">
        <v>1162</v>
      </c>
      <c r="F142" s="324" t="s">
        <v>963</v>
      </c>
      <c r="G142" s="324" t="s">
        <v>964</v>
      </c>
      <c r="H142" s="324" t="s">
        <v>1054</v>
      </c>
      <c r="I142" s="324">
        <v>101</v>
      </c>
    </row>
    <row r="143" spans="1:9" ht="16" x14ac:dyDescent="0.2">
      <c r="A143" s="323">
        <v>380</v>
      </c>
      <c r="B143" s="324" t="s">
        <v>1171</v>
      </c>
      <c r="C143" s="324" t="s">
        <v>1161</v>
      </c>
      <c r="D143" s="324">
        <v>3203</v>
      </c>
      <c r="E143" s="324" t="s">
        <v>1162</v>
      </c>
      <c r="F143" s="324" t="s">
        <v>941</v>
      </c>
      <c r="G143" s="324" t="s">
        <v>942</v>
      </c>
      <c r="H143" s="324" t="s">
        <v>1046</v>
      </c>
      <c r="I143" s="324">
        <v>204</v>
      </c>
    </row>
    <row r="144" spans="1:9" ht="16" x14ac:dyDescent="0.2">
      <c r="A144" s="323">
        <v>380</v>
      </c>
      <c r="B144" s="324" t="s">
        <v>1172</v>
      </c>
      <c r="C144" s="324" t="s">
        <v>1161</v>
      </c>
      <c r="D144" s="324">
        <v>3204</v>
      </c>
      <c r="E144" s="324" t="s">
        <v>1162</v>
      </c>
      <c r="F144" s="324" t="s">
        <v>941</v>
      </c>
      <c r="G144" s="324" t="s">
        <v>942</v>
      </c>
      <c r="H144" s="324" t="s">
        <v>1046</v>
      </c>
      <c r="I144" s="324">
        <v>204</v>
      </c>
    </row>
    <row r="145" spans="1:9" ht="16" x14ac:dyDescent="0.2">
      <c r="A145" s="323">
        <v>380</v>
      </c>
      <c r="B145" s="324" t="s">
        <v>1173</v>
      </c>
      <c r="C145" s="324" t="s">
        <v>1161</v>
      </c>
      <c r="D145" s="324">
        <v>3205</v>
      </c>
      <c r="E145" s="324" t="s">
        <v>1162</v>
      </c>
      <c r="F145" s="324" t="s">
        <v>941</v>
      </c>
      <c r="G145" s="324" t="s">
        <v>942</v>
      </c>
      <c r="H145" s="324" t="s">
        <v>1046</v>
      </c>
      <c r="I145" s="324">
        <v>204</v>
      </c>
    </row>
    <row r="146" spans="1:9" ht="16" x14ac:dyDescent="0.2">
      <c r="A146" s="323">
        <v>380</v>
      </c>
      <c r="B146" s="324" t="s">
        <v>1174</v>
      </c>
      <c r="C146" s="324" t="s">
        <v>1161</v>
      </c>
      <c r="D146" s="324">
        <v>3205</v>
      </c>
      <c r="E146" s="324" t="s">
        <v>1162</v>
      </c>
      <c r="F146" s="324" t="s">
        <v>974</v>
      </c>
      <c r="G146" s="324" t="s">
        <v>975</v>
      </c>
      <c r="H146" s="324" t="s">
        <v>945</v>
      </c>
      <c r="I146" s="324">
        <v>105</v>
      </c>
    </row>
    <row r="147" spans="1:9" ht="16" x14ac:dyDescent="0.2">
      <c r="A147" s="323">
        <v>380</v>
      </c>
      <c r="B147" s="324" t="s">
        <v>1175</v>
      </c>
      <c r="C147" s="324" t="s">
        <v>1161</v>
      </c>
      <c r="D147" s="324">
        <v>3203</v>
      </c>
      <c r="E147" s="324" t="s">
        <v>1162</v>
      </c>
      <c r="F147" s="324" t="s">
        <v>974</v>
      </c>
      <c r="G147" s="324" t="s">
        <v>975</v>
      </c>
      <c r="H147" s="324" t="s">
        <v>945</v>
      </c>
      <c r="I147" s="324">
        <v>105</v>
      </c>
    </row>
    <row r="148" spans="1:9" ht="16" x14ac:dyDescent="0.2">
      <c r="A148" s="323">
        <v>380</v>
      </c>
      <c r="B148" s="324" t="s">
        <v>1176</v>
      </c>
      <c r="C148" s="324" t="s">
        <v>1161</v>
      </c>
      <c r="D148" s="324">
        <v>3204</v>
      </c>
      <c r="E148" s="324" t="s">
        <v>1162</v>
      </c>
      <c r="F148" s="324" t="s">
        <v>974</v>
      </c>
      <c r="G148" s="324" t="s">
        <v>975</v>
      </c>
      <c r="H148" s="324" t="s">
        <v>945</v>
      </c>
      <c r="I148" s="324">
        <v>105</v>
      </c>
    </row>
    <row r="149" spans="1:9" ht="16" x14ac:dyDescent="0.2">
      <c r="A149" s="323">
        <v>380</v>
      </c>
      <c r="B149" s="324" t="s">
        <v>1177</v>
      </c>
      <c r="C149" s="324" t="s">
        <v>1161</v>
      </c>
      <c r="D149" s="324">
        <v>3203</v>
      </c>
      <c r="E149" s="324" t="s">
        <v>1162</v>
      </c>
      <c r="F149" s="324" t="s">
        <v>977</v>
      </c>
      <c r="G149" s="324" t="s">
        <v>978</v>
      </c>
      <c r="H149" s="324" t="s">
        <v>945</v>
      </c>
      <c r="I149" s="324">
        <v>102</v>
      </c>
    </row>
    <row r="150" spans="1:9" ht="16" x14ac:dyDescent="0.2">
      <c r="A150" s="323">
        <v>380</v>
      </c>
      <c r="B150" s="324" t="s">
        <v>1178</v>
      </c>
      <c r="C150" s="324" t="s">
        <v>1161</v>
      </c>
      <c r="D150" s="324">
        <v>3204</v>
      </c>
      <c r="E150" s="324" t="s">
        <v>1162</v>
      </c>
      <c r="F150" s="324" t="s">
        <v>977</v>
      </c>
      <c r="G150" s="324" t="s">
        <v>978</v>
      </c>
      <c r="H150" s="324" t="s">
        <v>945</v>
      </c>
      <c r="I150" s="324">
        <v>102</v>
      </c>
    </row>
    <row r="151" spans="1:9" ht="16" x14ac:dyDescent="0.2">
      <c r="A151" s="323">
        <v>380</v>
      </c>
      <c r="B151" s="324" t="s">
        <v>1179</v>
      </c>
      <c r="C151" s="324" t="s">
        <v>1161</v>
      </c>
      <c r="D151" s="324">
        <v>3205</v>
      </c>
      <c r="E151" s="324" t="s">
        <v>1162</v>
      </c>
      <c r="F151" s="324" t="s">
        <v>977</v>
      </c>
      <c r="G151" s="324" t="s">
        <v>978</v>
      </c>
      <c r="H151" s="324" t="s">
        <v>945</v>
      </c>
      <c r="I151" s="324">
        <v>102</v>
      </c>
    </row>
    <row r="152" spans="1:9" ht="16" x14ac:dyDescent="0.2">
      <c r="A152" s="323">
        <v>380</v>
      </c>
      <c r="B152" s="324" t="s">
        <v>1180</v>
      </c>
      <c r="C152" s="324" t="s">
        <v>1161</v>
      </c>
      <c r="D152" s="324">
        <v>3203</v>
      </c>
      <c r="E152" s="324" t="s">
        <v>1162</v>
      </c>
      <c r="F152" s="324" t="s">
        <v>949</v>
      </c>
      <c r="G152" s="324" t="s">
        <v>950</v>
      </c>
      <c r="H152" s="324" t="s">
        <v>1054</v>
      </c>
      <c r="I152" s="324">
        <v>304</v>
      </c>
    </row>
    <row r="153" spans="1:9" ht="16" x14ac:dyDescent="0.2">
      <c r="A153" s="323">
        <v>380</v>
      </c>
      <c r="B153" s="324" t="s">
        <v>1181</v>
      </c>
      <c r="C153" s="324" t="s">
        <v>1161</v>
      </c>
      <c r="D153" s="324">
        <v>3204</v>
      </c>
      <c r="E153" s="324" t="s">
        <v>1162</v>
      </c>
      <c r="F153" s="324" t="s">
        <v>949</v>
      </c>
      <c r="G153" s="324" t="s">
        <v>950</v>
      </c>
      <c r="H153" s="324" t="s">
        <v>1054</v>
      </c>
      <c r="I153" s="324">
        <v>304</v>
      </c>
    </row>
    <row r="154" spans="1:9" ht="16" x14ac:dyDescent="0.2">
      <c r="A154" s="323">
        <v>380</v>
      </c>
      <c r="B154" s="324" t="s">
        <v>1182</v>
      </c>
      <c r="C154" s="324" t="s">
        <v>1161</v>
      </c>
      <c r="D154" s="324">
        <v>3205</v>
      </c>
      <c r="E154" s="324" t="s">
        <v>1162</v>
      </c>
      <c r="F154" s="324" t="s">
        <v>949</v>
      </c>
      <c r="G154" s="324" t="s">
        <v>950</v>
      </c>
      <c r="H154" s="324" t="s">
        <v>1054</v>
      </c>
      <c r="I154" s="324">
        <v>304</v>
      </c>
    </row>
    <row r="155" spans="1:9" ht="16" x14ac:dyDescent="0.2">
      <c r="A155" s="323">
        <v>380</v>
      </c>
      <c r="B155" s="324" t="s">
        <v>1183</v>
      </c>
      <c r="C155" s="324" t="s">
        <v>1161</v>
      </c>
      <c r="D155" s="324">
        <v>3204</v>
      </c>
      <c r="E155" s="324" t="s">
        <v>1162</v>
      </c>
      <c r="F155" s="324" t="s">
        <v>984</v>
      </c>
      <c r="G155" s="324" t="s">
        <v>985</v>
      </c>
      <c r="H155" s="324" t="s">
        <v>945</v>
      </c>
      <c r="I155" s="324">
        <v>301</v>
      </c>
    </row>
    <row r="156" spans="1:9" ht="16" x14ac:dyDescent="0.2">
      <c r="A156" s="323">
        <v>380</v>
      </c>
      <c r="B156" s="324" t="s">
        <v>1184</v>
      </c>
      <c r="C156" s="324" t="s">
        <v>1161</v>
      </c>
      <c r="D156" s="324">
        <v>3205</v>
      </c>
      <c r="E156" s="324" t="s">
        <v>1162</v>
      </c>
      <c r="F156" s="324" t="s">
        <v>984</v>
      </c>
      <c r="G156" s="324" t="s">
        <v>985</v>
      </c>
      <c r="H156" s="324" t="s">
        <v>945</v>
      </c>
      <c r="I156" s="324">
        <v>301</v>
      </c>
    </row>
    <row r="157" spans="1:9" ht="16" x14ac:dyDescent="0.2">
      <c r="A157" s="323">
        <v>380</v>
      </c>
      <c r="B157" s="324" t="s">
        <v>1185</v>
      </c>
      <c r="C157" s="324" t="s">
        <v>1161</v>
      </c>
      <c r="D157" s="324">
        <v>3203</v>
      </c>
      <c r="E157" s="324" t="s">
        <v>1162</v>
      </c>
      <c r="F157" s="324" t="s">
        <v>984</v>
      </c>
      <c r="G157" s="324" t="s">
        <v>985</v>
      </c>
      <c r="H157" s="324" t="s">
        <v>945</v>
      </c>
      <c r="I157" s="324">
        <v>301</v>
      </c>
    </row>
    <row r="158" spans="1:9" ht="16" x14ac:dyDescent="0.2">
      <c r="A158" s="323">
        <v>380</v>
      </c>
      <c r="B158" s="324" t="s">
        <v>1186</v>
      </c>
      <c r="C158" s="324" t="s">
        <v>1161</v>
      </c>
      <c r="D158" s="324">
        <v>3203</v>
      </c>
      <c r="E158" s="324" t="s">
        <v>1162</v>
      </c>
      <c r="F158" s="324" t="s">
        <v>990</v>
      </c>
      <c r="G158" s="324" t="s">
        <v>991</v>
      </c>
      <c r="H158" s="324" t="s">
        <v>1054</v>
      </c>
      <c r="I158" s="324">
        <v>306</v>
      </c>
    </row>
    <row r="159" spans="1:9" ht="16" x14ac:dyDescent="0.2">
      <c r="A159" s="323">
        <v>380</v>
      </c>
      <c r="B159" s="324" t="s">
        <v>1187</v>
      </c>
      <c r="C159" s="324" t="s">
        <v>1161</v>
      </c>
      <c r="D159" s="324">
        <v>3204</v>
      </c>
      <c r="E159" s="324" t="s">
        <v>1162</v>
      </c>
      <c r="F159" s="324" t="s">
        <v>990</v>
      </c>
      <c r="G159" s="324" t="s">
        <v>991</v>
      </c>
      <c r="H159" s="324" t="s">
        <v>1054</v>
      </c>
      <c r="I159" s="324">
        <v>306</v>
      </c>
    </row>
    <row r="160" spans="1:9" ht="16" x14ac:dyDescent="0.2">
      <c r="A160" s="323">
        <v>380</v>
      </c>
      <c r="B160" s="324" t="s">
        <v>1188</v>
      </c>
      <c r="C160" s="324" t="s">
        <v>1161</v>
      </c>
      <c r="D160" s="324">
        <v>3205</v>
      </c>
      <c r="E160" s="324" t="s">
        <v>1162</v>
      </c>
      <c r="F160" s="324" t="s">
        <v>990</v>
      </c>
      <c r="G160" s="324" t="s">
        <v>991</v>
      </c>
      <c r="H160" s="324" t="s">
        <v>1054</v>
      </c>
      <c r="I160" s="324">
        <v>306</v>
      </c>
    </row>
    <row r="161" spans="1:9" ht="16" x14ac:dyDescent="0.2">
      <c r="A161" s="323">
        <v>380</v>
      </c>
      <c r="B161" s="324" t="s">
        <v>1189</v>
      </c>
      <c r="C161" s="324" t="s">
        <v>1161</v>
      </c>
      <c r="D161" s="324">
        <v>3203</v>
      </c>
      <c r="E161" s="324" t="s">
        <v>1162</v>
      </c>
      <c r="F161" s="324" t="s">
        <v>1002</v>
      </c>
      <c r="G161" s="324" t="s">
        <v>1003</v>
      </c>
      <c r="H161" s="324" t="s">
        <v>1054</v>
      </c>
      <c r="I161" s="324">
        <v>302</v>
      </c>
    </row>
    <row r="162" spans="1:9" ht="16" x14ac:dyDescent="0.2">
      <c r="A162" s="323">
        <v>380</v>
      </c>
      <c r="B162" s="324" t="s">
        <v>1190</v>
      </c>
      <c r="C162" s="324" t="s">
        <v>1161</v>
      </c>
      <c r="D162" s="324">
        <v>3204</v>
      </c>
      <c r="E162" s="324" t="s">
        <v>1162</v>
      </c>
      <c r="F162" s="324" t="s">
        <v>1002</v>
      </c>
      <c r="G162" s="324" t="s">
        <v>1003</v>
      </c>
      <c r="H162" s="324" t="s">
        <v>1054</v>
      </c>
      <c r="I162" s="324">
        <v>302</v>
      </c>
    </row>
    <row r="163" spans="1:9" ht="16" x14ac:dyDescent="0.2">
      <c r="A163" s="323">
        <v>380</v>
      </c>
      <c r="B163" s="324" t="s">
        <v>1191</v>
      </c>
      <c r="C163" s="324" t="s">
        <v>1161</v>
      </c>
      <c r="D163" s="324">
        <v>3205</v>
      </c>
      <c r="E163" s="324" t="s">
        <v>1162</v>
      </c>
      <c r="F163" s="324" t="s">
        <v>1002</v>
      </c>
      <c r="G163" s="324" t="s">
        <v>1003</v>
      </c>
      <c r="H163" s="324" t="s">
        <v>1054</v>
      </c>
      <c r="I163" s="324">
        <v>302</v>
      </c>
    </row>
    <row r="164" spans="1:9" ht="16" x14ac:dyDescent="0.2">
      <c r="A164" s="323">
        <v>380</v>
      </c>
      <c r="B164" s="324" t="s">
        <v>1192</v>
      </c>
      <c r="C164" s="324" t="s">
        <v>1161</v>
      </c>
      <c r="D164" s="324">
        <v>3203</v>
      </c>
      <c r="E164" s="324" t="s">
        <v>1162</v>
      </c>
      <c r="F164" s="324" t="s">
        <v>1005</v>
      </c>
      <c r="G164" s="324" t="s">
        <v>1006</v>
      </c>
      <c r="H164" s="324" t="s">
        <v>1046</v>
      </c>
      <c r="I164" s="324">
        <v>206</v>
      </c>
    </row>
    <row r="165" spans="1:9" ht="16" x14ac:dyDescent="0.2">
      <c r="A165" s="323">
        <v>380</v>
      </c>
      <c r="B165" s="324" t="s">
        <v>1193</v>
      </c>
      <c r="C165" s="324" t="s">
        <v>1161</v>
      </c>
      <c r="D165" s="324">
        <v>3204</v>
      </c>
      <c r="E165" s="324" t="s">
        <v>1162</v>
      </c>
      <c r="F165" s="324" t="s">
        <v>1005</v>
      </c>
      <c r="G165" s="324" t="s">
        <v>1006</v>
      </c>
      <c r="H165" s="324" t="s">
        <v>1046</v>
      </c>
      <c r="I165" s="324">
        <v>206</v>
      </c>
    </row>
    <row r="166" spans="1:9" ht="16" x14ac:dyDescent="0.2">
      <c r="A166" s="323">
        <v>380</v>
      </c>
      <c r="B166" s="324" t="s">
        <v>1194</v>
      </c>
      <c r="C166" s="324" t="s">
        <v>1161</v>
      </c>
      <c r="D166" s="324">
        <v>3205</v>
      </c>
      <c r="E166" s="324" t="s">
        <v>1162</v>
      </c>
      <c r="F166" s="324" t="s">
        <v>1005</v>
      </c>
      <c r="G166" s="324" t="s">
        <v>1006</v>
      </c>
      <c r="H166" s="324" t="s">
        <v>1046</v>
      </c>
      <c r="I166" s="324">
        <v>206</v>
      </c>
    </row>
    <row r="167" spans="1:9" ht="16" x14ac:dyDescent="0.2">
      <c r="A167" s="323">
        <v>380</v>
      </c>
      <c r="B167" s="324" t="s">
        <v>1195</v>
      </c>
      <c r="C167" s="324" t="s">
        <v>1161</v>
      </c>
      <c r="D167" s="324">
        <v>3203</v>
      </c>
      <c r="E167" s="324" t="s">
        <v>1162</v>
      </c>
      <c r="F167" s="324" t="s">
        <v>1008</v>
      </c>
      <c r="G167" s="324" t="s">
        <v>1009</v>
      </c>
      <c r="H167" s="324" t="s">
        <v>1046</v>
      </c>
      <c r="I167" s="324">
        <v>201</v>
      </c>
    </row>
    <row r="168" spans="1:9" ht="16" x14ac:dyDescent="0.2">
      <c r="A168" s="323">
        <v>380</v>
      </c>
      <c r="B168" s="324" t="s">
        <v>1196</v>
      </c>
      <c r="C168" s="324" t="s">
        <v>1161</v>
      </c>
      <c r="D168" s="324">
        <v>3204</v>
      </c>
      <c r="E168" s="324" t="s">
        <v>1162</v>
      </c>
      <c r="F168" s="324" t="s">
        <v>1008</v>
      </c>
      <c r="G168" s="324" t="s">
        <v>1009</v>
      </c>
      <c r="H168" s="324" t="s">
        <v>1046</v>
      </c>
      <c r="I168" s="324">
        <v>201</v>
      </c>
    </row>
    <row r="169" spans="1:9" ht="16" x14ac:dyDescent="0.2">
      <c r="A169" s="323">
        <v>380</v>
      </c>
      <c r="B169" s="324" t="s">
        <v>1197</v>
      </c>
      <c r="C169" s="324" t="s">
        <v>1161</v>
      </c>
      <c r="D169" s="324">
        <v>3205</v>
      </c>
      <c r="E169" s="324" t="s">
        <v>1162</v>
      </c>
      <c r="F169" s="324" t="s">
        <v>1008</v>
      </c>
      <c r="G169" s="324" t="s">
        <v>1009</v>
      </c>
      <c r="H169" s="324" t="s">
        <v>1046</v>
      </c>
      <c r="I169" s="324">
        <v>201</v>
      </c>
    </row>
    <row r="170" spans="1:9" ht="16" x14ac:dyDescent="0.2">
      <c r="A170" s="323">
        <v>380</v>
      </c>
      <c r="B170" s="324" t="s">
        <v>1198</v>
      </c>
      <c r="C170" s="324" t="s">
        <v>1199</v>
      </c>
      <c r="D170" s="324">
        <v>3203</v>
      </c>
      <c r="E170" s="324" t="s">
        <v>1162</v>
      </c>
      <c r="F170" s="324" t="s">
        <v>1200</v>
      </c>
      <c r="G170" s="324" t="s">
        <v>1201</v>
      </c>
      <c r="H170" s="324" t="s">
        <v>1122</v>
      </c>
      <c r="I170" s="324">
        <v>85</v>
      </c>
    </row>
    <row r="171" spans="1:9" ht="16" x14ac:dyDescent="0.2">
      <c r="A171" s="323">
        <v>380</v>
      </c>
      <c r="B171" s="324" t="s">
        <v>1202</v>
      </c>
      <c r="C171" s="324" t="s">
        <v>1199</v>
      </c>
      <c r="D171" s="324">
        <v>3204</v>
      </c>
      <c r="E171" s="324" t="s">
        <v>1162</v>
      </c>
      <c r="F171" s="324" t="s">
        <v>1200</v>
      </c>
      <c r="G171" s="324" t="s">
        <v>1201</v>
      </c>
      <c r="H171" s="324" t="s">
        <v>1122</v>
      </c>
      <c r="I171" s="324">
        <v>85</v>
      </c>
    </row>
    <row r="172" spans="1:9" ht="16" x14ac:dyDescent="0.2">
      <c r="A172" s="323">
        <v>380</v>
      </c>
      <c r="B172" s="324" t="s">
        <v>1203</v>
      </c>
      <c r="C172" s="324" t="s">
        <v>1199</v>
      </c>
      <c r="D172" s="324">
        <v>3205</v>
      </c>
      <c r="E172" s="324" t="s">
        <v>1162</v>
      </c>
      <c r="F172" s="324" t="s">
        <v>1200</v>
      </c>
      <c r="G172" s="324" t="s">
        <v>1201</v>
      </c>
      <c r="H172" s="324" t="s">
        <v>1122</v>
      </c>
      <c r="I172" s="324">
        <v>85</v>
      </c>
    </row>
    <row r="173" spans="1:9" ht="16" x14ac:dyDescent="0.2">
      <c r="A173" s="323">
        <v>380</v>
      </c>
      <c r="B173" s="324" t="s">
        <v>1204</v>
      </c>
      <c r="C173" s="324" t="s">
        <v>1199</v>
      </c>
      <c r="D173" s="324">
        <v>3203</v>
      </c>
      <c r="E173" s="324" t="s">
        <v>1162</v>
      </c>
      <c r="F173" s="324" t="s">
        <v>1205</v>
      </c>
      <c r="G173" s="324" t="s">
        <v>1206</v>
      </c>
      <c r="H173" s="324" t="s">
        <v>1122</v>
      </c>
      <c r="I173" s="324">
        <v>74</v>
      </c>
    </row>
    <row r="174" spans="1:9" ht="16" x14ac:dyDescent="0.2">
      <c r="A174" s="323">
        <v>380</v>
      </c>
      <c r="B174" s="324" t="s">
        <v>1207</v>
      </c>
      <c r="C174" s="324" t="s">
        <v>1199</v>
      </c>
      <c r="D174" s="324">
        <v>3204</v>
      </c>
      <c r="E174" s="324" t="s">
        <v>1162</v>
      </c>
      <c r="F174" s="324" t="s">
        <v>1205</v>
      </c>
      <c r="G174" s="324" t="s">
        <v>1206</v>
      </c>
      <c r="H174" s="324" t="s">
        <v>1122</v>
      </c>
      <c r="I174" s="324">
        <v>74</v>
      </c>
    </row>
    <row r="175" spans="1:9" ht="16" x14ac:dyDescent="0.2">
      <c r="A175" s="323">
        <v>380</v>
      </c>
      <c r="B175" s="324" t="s">
        <v>1208</v>
      </c>
      <c r="C175" s="324" t="s">
        <v>1199</v>
      </c>
      <c r="D175" s="324">
        <v>3205</v>
      </c>
      <c r="E175" s="324" t="s">
        <v>1162</v>
      </c>
      <c r="F175" s="324" t="s">
        <v>1205</v>
      </c>
      <c r="G175" s="324" t="s">
        <v>1206</v>
      </c>
      <c r="H175" s="324" t="s">
        <v>1122</v>
      </c>
      <c r="I175" s="324">
        <v>74</v>
      </c>
    </row>
    <row r="176" spans="1:9" ht="16" x14ac:dyDescent="0.2">
      <c r="A176" s="323">
        <v>380</v>
      </c>
      <c r="B176" s="324" t="s">
        <v>1209</v>
      </c>
      <c r="C176" s="324" t="s">
        <v>1199</v>
      </c>
      <c r="D176" s="324">
        <v>3204</v>
      </c>
      <c r="E176" s="324" t="s">
        <v>1162</v>
      </c>
      <c r="F176" s="324" t="s">
        <v>971</v>
      </c>
      <c r="G176" s="324" t="s">
        <v>972</v>
      </c>
      <c r="H176" s="324" t="s">
        <v>1122</v>
      </c>
      <c r="I176" s="324">
        <v>84</v>
      </c>
    </row>
    <row r="177" spans="1:9" ht="16" x14ac:dyDescent="0.2">
      <c r="A177" s="323">
        <v>380</v>
      </c>
      <c r="B177" s="324" t="s">
        <v>1210</v>
      </c>
      <c r="C177" s="324" t="s">
        <v>1199</v>
      </c>
      <c r="D177" s="324">
        <v>3205</v>
      </c>
      <c r="E177" s="324" t="s">
        <v>1162</v>
      </c>
      <c r="F177" s="324" t="s">
        <v>971</v>
      </c>
      <c r="G177" s="324" t="s">
        <v>972</v>
      </c>
      <c r="H177" s="324" t="s">
        <v>1122</v>
      </c>
      <c r="I177" s="324">
        <v>84</v>
      </c>
    </row>
    <row r="178" spans="1:9" ht="16" x14ac:dyDescent="0.2">
      <c r="A178" s="323">
        <v>380</v>
      </c>
      <c r="B178" s="324" t="s">
        <v>1211</v>
      </c>
      <c r="C178" s="324" t="s">
        <v>1199</v>
      </c>
      <c r="D178" s="324">
        <v>3203</v>
      </c>
      <c r="E178" s="324" t="s">
        <v>1162</v>
      </c>
      <c r="F178" s="324" t="s">
        <v>971</v>
      </c>
      <c r="G178" s="324" t="s">
        <v>972</v>
      </c>
      <c r="H178" s="324" t="s">
        <v>1122</v>
      </c>
      <c r="I178" s="324">
        <v>84</v>
      </c>
    </row>
    <row r="179" spans="1:9" ht="16" x14ac:dyDescent="0.2">
      <c r="A179" s="323">
        <v>380</v>
      </c>
      <c r="B179" s="324" t="s">
        <v>1212</v>
      </c>
      <c r="C179" s="324" t="s">
        <v>1199</v>
      </c>
      <c r="D179" s="324">
        <v>3203</v>
      </c>
      <c r="E179" s="324" t="s">
        <v>1162</v>
      </c>
      <c r="F179" s="324" t="s">
        <v>1213</v>
      </c>
      <c r="G179" s="324" t="s">
        <v>1214</v>
      </c>
      <c r="H179" s="324" t="s">
        <v>1122</v>
      </c>
      <c r="I179" s="324">
        <v>75</v>
      </c>
    </row>
    <row r="180" spans="1:9" ht="16" x14ac:dyDescent="0.2">
      <c r="A180" s="323">
        <v>380</v>
      </c>
      <c r="B180" s="324" t="s">
        <v>1215</v>
      </c>
      <c r="C180" s="324" t="s">
        <v>1199</v>
      </c>
      <c r="D180" s="324">
        <v>3204</v>
      </c>
      <c r="E180" s="324" t="s">
        <v>1162</v>
      </c>
      <c r="F180" s="324" t="s">
        <v>1213</v>
      </c>
      <c r="G180" s="324" t="s">
        <v>1214</v>
      </c>
      <c r="H180" s="324" t="s">
        <v>1122</v>
      </c>
      <c r="I180" s="324">
        <v>75</v>
      </c>
    </row>
    <row r="181" spans="1:9" ht="16" x14ac:dyDescent="0.2">
      <c r="A181" s="323">
        <v>380</v>
      </c>
      <c r="B181" s="324" t="s">
        <v>1216</v>
      </c>
      <c r="C181" s="324" t="s">
        <v>1199</v>
      </c>
      <c r="D181" s="324">
        <v>3205</v>
      </c>
      <c r="E181" s="324" t="s">
        <v>1162</v>
      </c>
      <c r="F181" s="324" t="s">
        <v>1213</v>
      </c>
      <c r="G181" s="324" t="s">
        <v>1214</v>
      </c>
      <c r="H181" s="324" t="s">
        <v>1122</v>
      </c>
      <c r="I181" s="324">
        <v>75</v>
      </c>
    </row>
    <row r="182" spans="1:9" ht="16" x14ac:dyDescent="0.2">
      <c r="A182" s="323">
        <v>380</v>
      </c>
      <c r="B182" s="324" t="s">
        <v>1217</v>
      </c>
      <c r="C182" s="324" t="s">
        <v>1218</v>
      </c>
      <c r="D182" s="324">
        <v>3203</v>
      </c>
      <c r="E182" s="324" t="s">
        <v>1151</v>
      </c>
      <c r="F182" s="324" t="s">
        <v>967</v>
      </c>
      <c r="G182" s="324" t="s">
        <v>968</v>
      </c>
      <c r="H182" s="324" t="s">
        <v>1122</v>
      </c>
      <c r="I182" s="324">
        <v>72</v>
      </c>
    </row>
    <row r="183" spans="1:9" ht="16" x14ac:dyDescent="0.2">
      <c r="A183" s="323">
        <v>380</v>
      </c>
      <c r="B183" s="324" t="s">
        <v>1219</v>
      </c>
      <c r="C183" s="324" t="s">
        <v>1218</v>
      </c>
      <c r="D183" s="324">
        <v>3204</v>
      </c>
      <c r="E183" s="324" t="s">
        <v>1151</v>
      </c>
      <c r="F183" s="324" t="s">
        <v>967</v>
      </c>
      <c r="G183" s="324" t="s">
        <v>968</v>
      </c>
      <c r="H183" s="324" t="s">
        <v>1122</v>
      </c>
      <c r="I183" s="324">
        <v>72</v>
      </c>
    </row>
    <row r="184" spans="1:9" ht="16" x14ac:dyDescent="0.2">
      <c r="A184" s="323">
        <v>380</v>
      </c>
      <c r="B184" s="324" t="s">
        <v>1220</v>
      </c>
      <c r="C184" s="324" t="s">
        <v>1218</v>
      </c>
      <c r="D184" s="324">
        <v>3205</v>
      </c>
      <c r="E184" s="324" t="s">
        <v>1151</v>
      </c>
      <c r="F184" s="324" t="s">
        <v>967</v>
      </c>
      <c r="G184" s="324" t="s">
        <v>968</v>
      </c>
      <c r="H184" s="324" t="s">
        <v>1122</v>
      </c>
      <c r="I184" s="324">
        <v>72</v>
      </c>
    </row>
    <row r="185" spans="1:9" ht="16" x14ac:dyDescent="0.2">
      <c r="A185" s="323">
        <v>380</v>
      </c>
      <c r="B185" s="324" t="s">
        <v>1221</v>
      </c>
      <c r="C185" s="324" t="s">
        <v>1218</v>
      </c>
      <c r="D185" s="324">
        <v>3203</v>
      </c>
      <c r="E185" s="324" t="s">
        <v>1151</v>
      </c>
      <c r="F185" s="324" t="s">
        <v>1222</v>
      </c>
      <c r="G185" s="324" t="s">
        <v>1223</v>
      </c>
      <c r="H185" s="324" t="s">
        <v>1122</v>
      </c>
      <c r="I185" s="324">
        <v>82</v>
      </c>
    </row>
    <row r="186" spans="1:9" ht="16" x14ac:dyDescent="0.2">
      <c r="A186" s="323">
        <v>380</v>
      </c>
      <c r="B186" s="324" t="s">
        <v>1224</v>
      </c>
      <c r="C186" s="324" t="s">
        <v>1218</v>
      </c>
      <c r="D186" s="324">
        <v>3204</v>
      </c>
      <c r="E186" s="324" t="s">
        <v>1151</v>
      </c>
      <c r="F186" s="324" t="s">
        <v>1222</v>
      </c>
      <c r="G186" s="324" t="s">
        <v>1223</v>
      </c>
      <c r="H186" s="324" t="s">
        <v>1122</v>
      </c>
      <c r="I186" s="324">
        <v>82</v>
      </c>
    </row>
    <row r="187" spans="1:9" ht="16" x14ac:dyDescent="0.2">
      <c r="A187" s="323">
        <v>380</v>
      </c>
      <c r="B187" s="324" t="s">
        <v>1225</v>
      </c>
      <c r="C187" s="324" t="s">
        <v>1218</v>
      </c>
      <c r="D187" s="324">
        <v>3205</v>
      </c>
      <c r="E187" s="324" t="s">
        <v>1151</v>
      </c>
      <c r="F187" s="324" t="s">
        <v>1222</v>
      </c>
      <c r="G187" s="324" t="s">
        <v>1223</v>
      </c>
      <c r="H187" s="324" t="s">
        <v>1122</v>
      </c>
      <c r="I187" s="324">
        <v>27</v>
      </c>
    </row>
    <row r="188" spans="1:9" ht="16" x14ac:dyDescent="0.2">
      <c r="A188" s="323">
        <v>380</v>
      </c>
      <c r="B188" s="324" t="s">
        <v>1226</v>
      </c>
      <c r="C188" s="324" t="s">
        <v>1227</v>
      </c>
      <c r="D188" s="324">
        <v>3200</v>
      </c>
      <c r="E188" s="324" t="s">
        <v>957</v>
      </c>
      <c r="F188" s="324" t="s">
        <v>1200</v>
      </c>
      <c r="G188" s="324" t="s">
        <v>1201</v>
      </c>
      <c r="H188" s="324" t="s">
        <v>969</v>
      </c>
      <c r="I188" s="324">
        <v>85</v>
      </c>
    </row>
    <row r="189" spans="1:9" ht="16" x14ac:dyDescent="0.2">
      <c r="A189" s="323">
        <v>380</v>
      </c>
      <c r="B189" s="324" t="s">
        <v>1228</v>
      </c>
      <c r="C189" s="324" t="s">
        <v>1227</v>
      </c>
      <c r="D189" s="324">
        <v>3200</v>
      </c>
      <c r="E189" s="324" t="s">
        <v>957</v>
      </c>
      <c r="F189" s="324" t="s">
        <v>1205</v>
      </c>
      <c r="G189" s="324" t="s">
        <v>1206</v>
      </c>
      <c r="H189" s="324" t="s">
        <v>969</v>
      </c>
      <c r="I189" s="324">
        <v>74</v>
      </c>
    </row>
    <row r="190" spans="1:9" ht="16" x14ac:dyDescent="0.2">
      <c r="A190" s="323">
        <v>380</v>
      </c>
      <c r="B190" s="324" t="s">
        <v>1229</v>
      </c>
      <c r="C190" s="324" t="s">
        <v>1227</v>
      </c>
      <c r="D190" s="324">
        <v>3200</v>
      </c>
      <c r="E190" s="324" t="s">
        <v>957</v>
      </c>
      <c r="F190" s="324" t="s">
        <v>1230</v>
      </c>
      <c r="G190" s="324" t="s">
        <v>1231</v>
      </c>
      <c r="H190" s="324" t="s">
        <v>969</v>
      </c>
      <c r="I190" s="324">
        <v>81</v>
      </c>
    </row>
    <row r="191" spans="1:9" ht="16" x14ac:dyDescent="0.2">
      <c r="A191" s="323">
        <v>380</v>
      </c>
      <c r="B191" s="324" t="s">
        <v>1232</v>
      </c>
      <c r="C191" s="324" t="s">
        <v>1227</v>
      </c>
      <c r="D191" s="324">
        <v>3200</v>
      </c>
      <c r="E191" s="324" t="s">
        <v>957</v>
      </c>
      <c r="F191" s="324" t="s">
        <v>1213</v>
      </c>
      <c r="G191" s="324" t="s">
        <v>1214</v>
      </c>
      <c r="H191" s="324" t="s">
        <v>969</v>
      </c>
      <c r="I191" s="324">
        <v>75</v>
      </c>
    </row>
    <row r="192" spans="1:9" ht="16" x14ac:dyDescent="0.2">
      <c r="A192" s="323">
        <v>380</v>
      </c>
      <c r="B192" s="324" t="s">
        <v>1233</v>
      </c>
      <c r="C192" s="324" t="s">
        <v>1227</v>
      </c>
      <c r="D192" s="324">
        <v>3200</v>
      </c>
      <c r="E192" s="324" t="s">
        <v>957</v>
      </c>
      <c r="F192" s="324" t="s">
        <v>1222</v>
      </c>
      <c r="G192" s="324" t="s">
        <v>1223</v>
      </c>
      <c r="H192" s="324" t="s">
        <v>969</v>
      </c>
      <c r="I192" s="324">
        <v>82</v>
      </c>
    </row>
    <row r="193" spans="1:9" ht="16" x14ac:dyDescent="0.2">
      <c r="A193" s="323">
        <v>380</v>
      </c>
      <c r="B193" s="324" t="s">
        <v>1234</v>
      </c>
      <c r="C193" s="324" t="s">
        <v>1235</v>
      </c>
      <c r="D193" s="324">
        <v>3200</v>
      </c>
      <c r="E193" s="324" t="s">
        <v>928</v>
      </c>
      <c r="F193" s="324" t="s">
        <v>1205</v>
      </c>
      <c r="G193" s="324" t="s">
        <v>1206</v>
      </c>
      <c r="H193" s="324" t="s">
        <v>960</v>
      </c>
      <c r="I193" s="324">
        <v>74</v>
      </c>
    </row>
    <row r="194" spans="1:9" ht="16" x14ac:dyDescent="0.2">
      <c r="A194" s="323">
        <v>380</v>
      </c>
      <c r="B194" s="324" t="s">
        <v>1236</v>
      </c>
      <c r="C194" s="324" t="s">
        <v>1235</v>
      </c>
      <c r="D194" s="324">
        <v>3200</v>
      </c>
      <c r="E194" s="324" t="s">
        <v>928</v>
      </c>
      <c r="F194" s="324" t="s">
        <v>1205</v>
      </c>
      <c r="G194" s="324" t="s">
        <v>1206</v>
      </c>
      <c r="H194" s="324" t="s">
        <v>1018</v>
      </c>
      <c r="I194" s="324">
        <v>74</v>
      </c>
    </row>
    <row r="195" spans="1:9" ht="16" x14ac:dyDescent="0.2">
      <c r="A195" s="323">
        <v>380</v>
      </c>
      <c r="B195" s="324" t="s">
        <v>1237</v>
      </c>
      <c r="C195" s="324" t="s">
        <v>1235</v>
      </c>
      <c r="D195" s="324">
        <v>3200</v>
      </c>
      <c r="E195" s="324" t="s">
        <v>928</v>
      </c>
      <c r="F195" s="324" t="s">
        <v>1205</v>
      </c>
      <c r="G195" s="324" t="s">
        <v>1206</v>
      </c>
      <c r="H195" s="324" t="s">
        <v>1120</v>
      </c>
      <c r="I195" s="324">
        <v>74</v>
      </c>
    </row>
    <row r="196" spans="1:9" ht="16" x14ac:dyDescent="0.2">
      <c r="A196" s="323">
        <v>380</v>
      </c>
      <c r="B196" s="324" t="s">
        <v>1238</v>
      </c>
      <c r="C196" s="324" t="s">
        <v>1235</v>
      </c>
      <c r="D196" s="324">
        <v>3200</v>
      </c>
      <c r="E196" s="324" t="s">
        <v>928</v>
      </c>
      <c r="F196" s="324" t="s">
        <v>971</v>
      </c>
      <c r="G196" s="324" t="s">
        <v>972</v>
      </c>
      <c r="H196" s="324" t="s">
        <v>1018</v>
      </c>
      <c r="I196" s="324">
        <v>84</v>
      </c>
    </row>
    <row r="197" spans="1:9" ht="16" x14ac:dyDescent="0.2">
      <c r="A197" s="323">
        <v>380</v>
      </c>
      <c r="B197" s="324" t="s">
        <v>1239</v>
      </c>
      <c r="C197" s="324" t="s">
        <v>1235</v>
      </c>
      <c r="D197" s="324">
        <v>3200</v>
      </c>
      <c r="E197" s="324" t="s">
        <v>928</v>
      </c>
      <c r="F197" s="324" t="s">
        <v>971</v>
      </c>
      <c r="G197" s="324" t="s">
        <v>972</v>
      </c>
      <c r="H197" s="324" t="s">
        <v>1120</v>
      </c>
      <c r="I197" s="324">
        <v>84</v>
      </c>
    </row>
    <row r="198" spans="1:9" ht="16" x14ac:dyDescent="0.2">
      <c r="A198" s="323">
        <v>380</v>
      </c>
      <c r="B198" s="324" t="s">
        <v>1240</v>
      </c>
      <c r="C198" s="324" t="s">
        <v>1235</v>
      </c>
      <c r="D198" s="324">
        <v>3200</v>
      </c>
      <c r="E198" s="324" t="s">
        <v>928</v>
      </c>
      <c r="F198" s="324" t="s">
        <v>971</v>
      </c>
      <c r="G198" s="324" t="s">
        <v>972</v>
      </c>
      <c r="H198" s="324" t="s">
        <v>960</v>
      </c>
      <c r="I198" s="324">
        <v>84</v>
      </c>
    </row>
    <row r="199" spans="1:9" ht="16" x14ac:dyDescent="0.2">
      <c r="A199" s="323">
        <v>380</v>
      </c>
      <c r="B199" s="324" t="s">
        <v>1241</v>
      </c>
      <c r="C199" s="324" t="s">
        <v>1242</v>
      </c>
      <c r="D199" s="324">
        <v>3200</v>
      </c>
      <c r="E199" s="324" t="s">
        <v>1243</v>
      </c>
      <c r="F199" s="324" t="s">
        <v>967</v>
      </c>
      <c r="G199" s="324" t="s">
        <v>968</v>
      </c>
      <c r="H199" s="324" t="s">
        <v>1018</v>
      </c>
      <c r="I199" s="324">
        <v>72</v>
      </c>
    </row>
    <row r="200" spans="1:9" ht="16" x14ac:dyDescent="0.2">
      <c r="A200" s="323">
        <v>380</v>
      </c>
      <c r="B200" s="324" t="s">
        <v>1244</v>
      </c>
      <c r="C200" s="324" t="s">
        <v>1242</v>
      </c>
      <c r="D200" s="324">
        <v>3200</v>
      </c>
      <c r="E200" s="324" t="s">
        <v>1243</v>
      </c>
      <c r="F200" s="324" t="s">
        <v>967</v>
      </c>
      <c r="G200" s="324" t="s">
        <v>968</v>
      </c>
      <c r="H200" s="324" t="s">
        <v>1120</v>
      </c>
      <c r="I200" s="324">
        <v>72</v>
      </c>
    </row>
    <row r="201" spans="1:9" ht="16" x14ac:dyDescent="0.2">
      <c r="A201" s="323">
        <v>380</v>
      </c>
      <c r="B201" s="324" t="s">
        <v>1245</v>
      </c>
      <c r="C201" s="324" t="s">
        <v>1242</v>
      </c>
      <c r="D201" s="324">
        <v>3200</v>
      </c>
      <c r="E201" s="324" t="s">
        <v>1243</v>
      </c>
      <c r="F201" s="324" t="s">
        <v>967</v>
      </c>
      <c r="G201" s="324" t="s">
        <v>968</v>
      </c>
      <c r="H201" s="324" t="s">
        <v>960</v>
      </c>
      <c r="I201" s="324">
        <v>72</v>
      </c>
    </row>
    <row r="202" spans="1:9" ht="16" x14ac:dyDescent="0.2">
      <c r="A202" s="323">
        <v>380</v>
      </c>
      <c r="B202" s="324" t="s">
        <v>1246</v>
      </c>
      <c r="C202" s="324" t="s">
        <v>1242</v>
      </c>
      <c r="D202" s="324">
        <v>3200</v>
      </c>
      <c r="E202" s="324" t="s">
        <v>1243</v>
      </c>
      <c r="F202" s="324" t="s">
        <v>1222</v>
      </c>
      <c r="G202" s="324" t="s">
        <v>1223</v>
      </c>
      <c r="H202" s="324" t="s">
        <v>1018</v>
      </c>
      <c r="I202" s="324">
        <v>82</v>
      </c>
    </row>
    <row r="203" spans="1:9" ht="16" x14ac:dyDescent="0.2">
      <c r="A203" s="323">
        <v>380</v>
      </c>
      <c r="B203" s="324" t="s">
        <v>1247</v>
      </c>
      <c r="C203" s="324" t="s">
        <v>1242</v>
      </c>
      <c r="D203" s="324">
        <v>3200</v>
      </c>
      <c r="E203" s="324" t="s">
        <v>1243</v>
      </c>
      <c r="F203" s="324" t="s">
        <v>1222</v>
      </c>
      <c r="G203" s="324" t="s">
        <v>1223</v>
      </c>
      <c r="H203" s="324" t="s">
        <v>1120</v>
      </c>
      <c r="I203" s="324">
        <v>82</v>
      </c>
    </row>
    <row r="204" spans="1:9" ht="16" x14ac:dyDescent="0.2">
      <c r="A204" s="323">
        <v>380</v>
      </c>
      <c r="B204" s="324" t="s">
        <v>1248</v>
      </c>
      <c r="C204" s="324" t="s">
        <v>1242</v>
      </c>
      <c r="D204" s="324">
        <v>3200</v>
      </c>
      <c r="E204" s="324" t="s">
        <v>1243</v>
      </c>
      <c r="F204" s="324" t="s">
        <v>1222</v>
      </c>
      <c r="G204" s="324" t="s">
        <v>1223</v>
      </c>
      <c r="H204" s="324" t="s">
        <v>960</v>
      </c>
      <c r="I204" s="324">
        <v>82</v>
      </c>
    </row>
    <row r="205" spans="1:9" ht="16" x14ac:dyDescent="0.2">
      <c r="A205" s="323">
        <v>380</v>
      </c>
      <c r="B205" s="324" t="s">
        <v>1249</v>
      </c>
      <c r="C205" s="324" t="s">
        <v>1250</v>
      </c>
      <c r="D205" s="324">
        <v>3200</v>
      </c>
      <c r="E205" s="324" t="s">
        <v>1251</v>
      </c>
      <c r="F205" s="324" t="s">
        <v>1252</v>
      </c>
      <c r="G205" s="324" t="s">
        <v>1253</v>
      </c>
      <c r="H205" s="324" t="s">
        <v>933</v>
      </c>
      <c r="I205" s="324">
        <v>64</v>
      </c>
    </row>
    <row r="206" spans="1:9" ht="16" x14ac:dyDescent="0.2">
      <c r="A206" s="323">
        <v>380</v>
      </c>
      <c r="B206" s="324" t="s">
        <v>1254</v>
      </c>
      <c r="C206" s="324" t="s">
        <v>1250</v>
      </c>
      <c r="D206" s="324">
        <v>3200</v>
      </c>
      <c r="E206" s="324" t="s">
        <v>1251</v>
      </c>
      <c r="F206" s="324" t="s">
        <v>1252</v>
      </c>
      <c r="G206" s="324" t="s">
        <v>1253</v>
      </c>
      <c r="H206" s="324" t="s">
        <v>1122</v>
      </c>
      <c r="I206" s="324">
        <v>64</v>
      </c>
    </row>
    <row r="207" spans="1:9" ht="16" x14ac:dyDescent="0.2">
      <c r="A207" s="323">
        <v>380</v>
      </c>
      <c r="B207" s="324" t="s">
        <v>1255</v>
      </c>
      <c r="C207" s="324" t="s">
        <v>1250</v>
      </c>
      <c r="D207" s="324">
        <v>3200</v>
      </c>
      <c r="E207" s="324" t="s">
        <v>1251</v>
      </c>
      <c r="F207" s="324" t="s">
        <v>1252</v>
      </c>
      <c r="G207" s="324" t="s">
        <v>1253</v>
      </c>
      <c r="H207" s="324" t="s">
        <v>1046</v>
      </c>
      <c r="I207" s="324">
        <v>64</v>
      </c>
    </row>
    <row r="208" spans="1:9" ht="16" x14ac:dyDescent="0.2">
      <c r="A208" s="323">
        <v>380</v>
      </c>
      <c r="B208" s="324" t="s">
        <v>1256</v>
      </c>
      <c r="C208" s="324" t="s">
        <v>1257</v>
      </c>
      <c r="D208" s="324">
        <v>3200</v>
      </c>
      <c r="E208" s="324" t="s">
        <v>1258</v>
      </c>
      <c r="F208" s="324" t="s">
        <v>1022</v>
      </c>
      <c r="G208" s="324" t="s">
        <v>1023</v>
      </c>
      <c r="H208" s="324" t="s">
        <v>1054</v>
      </c>
      <c r="I208" s="324">
        <v>209</v>
      </c>
    </row>
    <row r="209" spans="1:9" ht="16" x14ac:dyDescent="0.2">
      <c r="A209" s="323">
        <v>380</v>
      </c>
      <c r="B209" s="324" t="s">
        <v>1259</v>
      </c>
      <c r="C209" s="324" t="s">
        <v>1257</v>
      </c>
      <c r="D209" s="324">
        <v>3200</v>
      </c>
      <c r="E209" s="324" t="s">
        <v>1258</v>
      </c>
      <c r="F209" s="324" t="s">
        <v>1022</v>
      </c>
      <c r="G209" s="324" t="s">
        <v>1023</v>
      </c>
      <c r="H209" s="324" t="s">
        <v>1046</v>
      </c>
      <c r="I209" s="324">
        <v>209</v>
      </c>
    </row>
    <row r="210" spans="1:9" ht="16" x14ac:dyDescent="0.2">
      <c r="A210" s="323">
        <v>380</v>
      </c>
      <c r="B210" s="324" t="s">
        <v>1260</v>
      </c>
      <c r="C210" s="324" t="s">
        <v>1257</v>
      </c>
      <c r="D210" s="324">
        <v>3200</v>
      </c>
      <c r="E210" s="324" t="s">
        <v>1258</v>
      </c>
      <c r="F210" s="324" t="s">
        <v>1022</v>
      </c>
      <c r="G210" s="324" t="s">
        <v>1023</v>
      </c>
      <c r="H210" s="324" t="s">
        <v>1261</v>
      </c>
      <c r="I210" s="324">
        <v>209</v>
      </c>
    </row>
    <row r="211" spans="1:9" ht="16" x14ac:dyDescent="0.2">
      <c r="A211" s="323">
        <v>380</v>
      </c>
      <c r="B211" s="324" t="s">
        <v>1262</v>
      </c>
      <c r="C211" s="324" t="s">
        <v>1263</v>
      </c>
      <c r="D211" s="324">
        <v>3200</v>
      </c>
      <c r="E211" s="324" t="s">
        <v>1264</v>
      </c>
      <c r="F211" s="324" t="s">
        <v>1265</v>
      </c>
      <c r="G211" s="324" t="s">
        <v>1266</v>
      </c>
      <c r="H211" s="324" t="s">
        <v>1267</v>
      </c>
      <c r="I211" s="324">
        <v>68</v>
      </c>
    </row>
    <row r="212" spans="1:9" ht="16" x14ac:dyDescent="0.2">
      <c r="A212" s="323">
        <v>380</v>
      </c>
      <c r="B212" s="324" t="s">
        <v>1268</v>
      </c>
      <c r="C212" s="324" t="s">
        <v>1269</v>
      </c>
      <c r="D212" s="324">
        <v>3200</v>
      </c>
      <c r="E212" s="324" t="s">
        <v>1270</v>
      </c>
      <c r="F212" s="324" t="s">
        <v>1200</v>
      </c>
      <c r="G212" s="324" t="s">
        <v>1201</v>
      </c>
      <c r="H212" s="324" t="s">
        <v>1018</v>
      </c>
      <c r="I212" s="324">
        <v>85</v>
      </c>
    </row>
    <row r="213" spans="1:9" ht="16" x14ac:dyDescent="0.2">
      <c r="A213" s="323">
        <v>380</v>
      </c>
      <c r="B213" s="324" t="s">
        <v>1271</v>
      </c>
      <c r="C213" s="324" t="s">
        <v>1269</v>
      </c>
      <c r="D213" s="324">
        <v>3200</v>
      </c>
      <c r="E213" s="324" t="s">
        <v>1270</v>
      </c>
      <c r="F213" s="324" t="s">
        <v>1200</v>
      </c>
      <c r="G213" s="324" t="s">
        <v>1201</v>
      </c>
      <c r="H213" s="324" t="s">
        <v>1120</v>
      </c>
      <c r="I213" s="324">
        <v>85</v>
      </c>
    </row>
    <row r="214" spans="1:9" ht="16" x14ac:dyDescent="0.2">
      <c r="A214" s="323">
        <v>380</v>
      </c>
      <c r="B214" s="324" t="s">
        <v>1272</v>
      </c>
      <c r="C214" s="324" t="s">
        <v>1269</v>
      </c>
      <c r="D214" s="324">
        <v>3200</v>
      </c>
      <c r="E214" s="324" t="s">
        <v>1270</v>
      </c>
      <c r="F214" s="324" t="s">
        <v>1200</v>
      </c>
      <c r="G214" s="324" t="s">
        <v>1201</v>
      </c>
      <c r="H214" s="324" t="s">
        <v>960</v>
      </c>
      <c r="I214" s="324">
        <v>85</v>
      </c>
    </row>
    <row r="215" spans="1:9" ht="16" x14ac:dyDescent="0.2">
      <c r="A215" s="323">
        <v>380</v>
      </c>
      <c r="B215" s="324" t="s">
        <v>1273</v>
      </c>
      <c r="C215" s="324" t="s">
        <v>1269</v>
      </c>
      <c r="D215" s="324">
        <v>3200</v>
      </c>
      <c r="E215" s="324" t="s">
        <v>1270</v>
      </c>
      <c r="F215" s="324" t="s">
        <v>1213</v>
      </c>
      <c r="G215" s="324" t="s">
        <v>1214</v>
      </c>
      <c r="H215" s="324" t="s">
        <v>1018</v>
      </c>
      <c r="I215" s="324">
        <v>75</v>
      </c>
    </row>
    <row r="216" spans="1:9" ht="16" x14ac:dyDescent="0.2">
      <c r="A216" s="323">
        <v>380</v>
      </c>
      <c r="B216" s="324" t="s">
        <v>1274</v>
      </c>
      <c r="C216" s="324" t="s">
        <v>1269</v>
      </c>
      <c r="D216" s="324">
        <v>3200</v>
      </c>
      <c r="E216" s="324" t="s">
        <v>1270</v>
      </c>
      <c r="F216" s="324" t="s">
        <v>1213</v>
      </c>
      <c r="G216" s="324" t="s">
        <v>1214</v>
      </c>
      <c r="H216" s="324" t="s">
        <v>1120</v>
      </c>
      <c r="I216" s="324">
        <v>75</v>
      </c>
    </row>
    <row r="217" spans="1:9" ht="16" x14ac:dyDescent="0.2">
      <c r="A217" s="323">
        <v>380</v>
      </c>
      <c r="B217" s="324" t="s">
        <v>1275</v>
      </c>
      <c r="C217" s="324" t="s">
        <v>1269</v>
      </c>
      <c r="D217" s="324">
        <v>3200</v>
      </c>
      <c r="E217" s="324" t="s">
        <v>1270</v>
      </c>
      <c r="F217" s="324" t="s">
        <v>1213</v>
      </c>
      <c r="G217" s="324" t="s">
        <v>1214</v>
      </c>
      <c r="H217" s="324" t="s">
        <v>960</v>
      </c>
      <c r="I217" s="324">
        <v>75</v>
      </c>
    </row>
    <row r="218" spans="1:9" ht="16" x14ac:dyDescent="0.2">
      <c r="A218" s="323">
        <v>380</v>
      </c>
      <c r="B218" s="324" t="s">
        <v>1276</v>
      </c>
      <c r="C218" s="324" t="s">
        <v>1277</v>
      </c>
      <c r="D218" s="324">
        <v>3200</v>
      </c>
      <c r="E218" s="324" t="s">
        <v>1278</v>
      </c>
      <c r="F218" s="324" t="s">
        <v>977</v>
      </c>
      <c r="G218" s="324" t="s">
        <v>978</v>
      </c>
      <c r="H218" s="324" t="s">
        <v>931</v>
      </c>
      <c r="I218" s="324">
        <v>102</v>
      </c>
    </row>
    <row r="219" spans="1:9" ht="16" x14ac:dyDescent="0.2">
      <c r="A219" s="323">
        <v>380</v>
      </c>
      <c r="B219" s="324" t="s">
        <v>1279</v>
      </c>
      <c r="C219" s="324" t="s">
        <v>1277</v>
      </c>
      <c r="D219" s="324">
        <v>3200</v>
      </c>
      <c r="E219" s="324" t="s">
        <v>1278</v>
      </c>
      <c r="F219" s="324" t="s">
        <v>977</v>
      </c>
      <c r="G219" s="324" t="s">
        <v>978</v>
      </c>
      <c r="H219" s="324" t="s">
        <v>933</v>
      </c>
      <c r="I219" s="324">
        <v>102</v>
      </c>
    </row>
    <row r="220" spans="1:9" ht="16" x14ac:dyDescent="0.2">
      <c r="A220" s="323">
        <v>380</v>
      </c>
      <c r="B220" s="324" t="s">
        <v>1280</v>
      </c>
      <c r="C220" s="324" t="s">
        <v>1277</v>
      </c>
      <c r="D220" s="324">
        <v>3200</v>
      </c>
      <c r="E220" s="324" t="s">
        <v>1278</v>
      </c>
      <c r="F220" s="324" t="s">
        <v>977</v>
      </c>
      <c r="G220" s="324" t="s">
        <v>978</v>
      </c>
      <c r="H220" s="324" t="s">
        <v>935</v>
      </c>
      <c r="I220" s="324">
        <v>102</v>
      </c>
    </row>
    <row r="221" spans="1:9" ht="16" x14ac:dyDescent="0.2">
      <c r="A221" s="323">
        <v>380</v>
      </c>
      <c r="B221" s="324" t="s">
        <v>1281</v>
      </c>
      <c r="C221" s="324" t="s">
        <v>1277</v>
      </c>
      <c r="D221" s="324">
        <v>3200</v>
      </c>
      <c r="E221" s="324" t="s">
        <v>1278</v>
      </c>
      <c r="F221" s="324" t="s">
        <v>977</v>
      </c>
      <c r="G221" s="324" t="s">
        <v>978</v>
      </c>
      <c r="H221" s="324" t="s">
        <v>937</v>
      </c>
      <c r="I221" s="324">
        <v>102</v>
      </c>
    </row>
    <row r="222" spans="1:9" ht="16" x14ac:dyDescent="0.2">
      <c r="A222" s="323">
        <v>380</v>
      </c>
      <c r="B222" s="324" t="s">
        <v>1282</v>
      </c>
      <c r="C222" s="324" t="s">
        <v>1277</v>
      </c>
      <c r="D222" s="324">
        <v>3200</v>
      </c>
      <c r="E222" s="324" t="s">
        <v>1278</v>
      </c>
      <c r="F222" s="324" t="s">
        <v>977</v>
      </c>
      <c r="G222" s="324" t="s">
        <v>978</v>
      </c>
      <c r="H222" s="324" t="s">
        <v>939</v>
      </c>
      <c r="I222" s="324">
        <v>102</v>
      </c>
    </row>
    <row r="223" spans="1:9" ht="16" x14ac:dyDescent="0.2">
      <c r="A223" s="323">
        <v>380</v>
      </c>
      <c r="B223" s="324" t="s">
        <v>1283</v>
      </c>
      <c r="C223" s="324" t="s">
        <v>1277</v>
      </c>
      <c r="D223" s="324">
        <v>3200</v>
      </c>
      <c r="E223" s="324" t="s">
        <v>1278</v>
      </c>
      <c r="F223" s="324" t="s">
        <v>1002</v>
      </c>
      <c r="G223" s="324" t="s">
        <v>1003</v>
      </c>
      <c r="H223" s="324" t="s">
        <v>931</v>
      </c>
      <c r="I223" s="324">
        <v>302</v>
      </c>
    </row>
    <row r="224" spans="1:9" ht="16" x14ac:dyDescent="0.2">
      <c r="A224" s="323">
        <v>380</v>
      </c>
      <c r="B224" s="324" t="s">
        <v>1284</v>
      </c>
      <c r="C224" s="324" t="s">
        <v>1277</v>
      </c>
      <c r="D224" s="324">
        <v>3200</v>
      </c>
      <c r="E224" s="324" t="s">
        <v>1278</v>
      </c>
      <c r="F224" s="324" t="s">
        <v>1002</v>
      </c>
      <c r="G224" s="324" t="s">
        <v>1003</v>
      </c>
      <c r="H224" s="324" t="s">
        <v>933</v>
      </c>
      <c r="I224" s="324">
        <v>302</v>
      </c>
    </row>
    <row r="225" spans="1:9" ht="16" x14ac:dyDescent="0.2">
      <c r="A225" s="323">
        <v>380</v>
      </c>
      <c r="B225" s="324" t="s">
        <v>1285</v>
      </c>
      <c r="C225" s="324" t="s">
        <v>1277</v>
      </c>
      <c r="D225" s="324">
        <v>3200</v>
      </c>
      <c r="E225" s="324" t="s">
        <v>1278</v>
      </c>
      <c r="F225" s="324" t="s">
        <v>1002</v>
      </c>
      <c r="G225" s="324" t="s">
        <v>1003</v>
      </c>
      <c r="H225" s="324" t="s">
        <v>935</v>
      </c>
      <c r="I225" s="324">
        <v>302</v>
      </c>
    </row>
    <row r="226" spans="1:9" ht="16" x14ac:dyDescent="0.2">
      <c r="A226" s="323">
        <v>380</v>
      </c>
      <c r="B226" s="324" t="s">
        <v>1286</v>
      </c>
      <c r="C226" s="324" t="s">
        <v>1277</v>
      </c>
      <c r="D226" s="324">
        <v>3200</v>
      </c>
      <c r="E226" s="324" t="s">
        <v>1278</v>
      </c>
      <c r="F226" s="324" t="s">
        <v>1002</v>
      </c>
      <c r="G226" s="324" t="s">
        <v>1003</v>
      </c>
      <c r="H226" s="324" t="s">
        <v>937</v>
      </c>
      <c r="I226" s="324">
        <v>302</v>
      </c>
    </row>
    <row r="227" spans="1:9" ht="16" x14ac:dyDescent="0.2">
      <c r="A227" s="323">
        <v>380</v>
      </c>
      <c r="B227" s="324" t="s">
        <v>1287</v>
      </c>
      <c r="C227" s="324" t="s">
        <v>1277</v>
      </c>
      <c r="D227" s="324">
        <v>3200</v>
      </c>
      <c r="E227" s="324" t="s">
        <v>1278</v>
      </c>
      <c r="F227" s="324" t="s">
        <v>1002</v>
      </c>
      <c r="G227" s="324" t="s">
        <v>1003</v>
      </c>
      <c r="H227" s="324" t="s">
        <v>939</v>
      </c>
      <c r="I227" s="324">
        <v>302</v>
      </c>
    </row>
    <row r="228" spans="1:9" ht="16" x14ac:dyDescent="0.2">
      <c r="A228" s="323">
        <v>380</v>
      </c>
      <c r="B228" s="324" t="s">
        <v>1288</v>
      </c>
      <c r="C228" s="324" t="s">
        <v>1277</v>
      </c>
      <c r="D228" s="324">
        <v>3200</v>
      </c>
      <c r="E228" s="324" t="s">
        <v>1278</v>
      </c>
      <c r="F228" s="324" t="s">
        <v>1005</v>
      </c>
      <c r="G228" s="324" t="s">
        <v>1006</v>
      </c>
      <c r="H228" s="324" t="s">
        <v>931</v>
      </c>
      <c r="I228" s="324">
        <v>206</v>
      </c>
    </row>
    <row r="229" spans="1:9" ht="16" x14ac:dyDescent="0.2">
      <c r="A229" s="323">
        <v>380</v>
      </c>
      <c r="B229" s="324" t="s">
        <v>1289</v>
      </c>
      <c r="C229" s="324" t="s">
        <v>1277</v>
      </c>
      <c r="D229" s="324">
        <v>3200</v>
      </c>
      <c r="E229" s="324" t="s">
        <v>1278</v>
      </c>
      <c r="F229" s="324" t="s">
        <v>1005</v>
      </c>
      <c r="G229" s="324" t="s">
        <v>1006</v>
      </c>
      <c r="H229" s="324" t="s">
        <v>933</v>
      </c>
      <c r="I229" s="324">
        <v>206</v>
      </c>
    </row>
    <row r="230" spans="1:9" ht="16" x14ac:dyDescent="0.2">
      <c r="A230" s="323">
        <v>380</v>
      </c>
      <c r="B230" s="324" t="s">
        <v>1290</v>
      </c>
      <c r="C230" s="324" t="s">
        <v>1277</v>
      </c>
      <c r="D230" s="324">
        <v>3200</v>
      </c>
      <c r="E230" s="324" t="s">
        <v>1278</v>
      </c>
      <c r="F230" s="324" t="s">
        <v>1005</v>
      </c>
      <c r="G230" s="324" t="s">
        <v>1006</v>
      </c>
      <c r="H230" s="186" t="s">
        <v>935</v>
      </c>
      <c r="I230" s="324">
        <v>206</v>
      </c>
    </row>
    <row r="231" spans="1:9" ht="16" x14ac:dyDescent="0.2">
      <c r="A231" s="323">
        <v>380</v>
      </c>
      <c r="B231" s="324" t="s">
        <v>1291</v>
      </c>
      <c r="C231" s="324" t="s">
        <v>1277</v>
      </c>
      <c r="D231" s="324">
        <v>3200</v>
      </c>
      <c r="E231" s="324" t="s">
        <v>1278</v>
      </c>
      <c r="F231" s="324" t="s">
        <v>1005</v>
      </c>
      <c r="G231" s="324" t="s">
        <v>1006</v>
      </c>
      <c r="H231" s="324" t="s">
        <v>937</v>
      </c>
      <c r="I231" s="324">
        <v>206</v>
      </c>
    </row>
    <row r="232" spans="1:9" ht="16" x14ac:dyDescent="0.2">
      <c r="A232" s="323">
        <v>380</v>
      </c>
      <c r="B232" s="324" t="s">
        <v>1292</v>
      </c>
      <c r="C232" s="324" t="s">
        <v>1277</v>
      </c>
      <c r="D232" s="324">
        <v>3200</v>
      </c>
      <c r="E232" s="324" t="s">
        <v>1278</v>
      </c>
      <c r="F232" s="324" t="s">
        <v>1005</v>
      </c>
      <c r="G232" s="324" t="s">
        <v>1006</v>
      </c>
      <c r="H232" s="186" t="s">
        <v>939</v>
      </c>
      <c r="I232" s="324">
        <v>206</v>
      </c>
    </row>
    <row r="233" spans="1:9" ht="16" x14ac:dyDescent="0.2">
      <c r="A233" s="323">
        <v>380</v>
      </c>
      <c r="B233" s="324" t="s">
        <v>1293</v>
      </c>
      <c r="C233" s="324" t="s">
        <v>1294</v>
      </c>
      <c r="D233" s="324">
        <v>3203</v>
      </c>
      <c r="E233" s="324" t="s">
        <v>1295</v>
      </c>
      <c r="F233" s="324" t="s">
        <v>1296</v>
      </c>
      <c r="G233" s="324" t="s">
        <v>1297</v>
      </c>
      <c r="H233" s="324" t="s">
        <v>931</v>
      </c>
      <c r="I233" s="324">
        <v>57</v>
      </c>
    </row>
    <row r="234" spans="1:9" ht="16" x14ac:dyDescent="0.2">
      <c r="A234" s="323">
        <v>380</v>
      </c>
      <c r="B234" s="324" t="s">
        <v>1298</v>
      </c>
      <c r="C234" s="324" t="s">
        <v>1294</v>
      </c>
      <c r="D234" s="324">
        <v>3204</v>
      </c>
      <c r="E234" s="324" t="s">
        <v>1295</v>
      </c>
      <c r="F234" s="324" t="s">
        <v>1296</v>
      </c>
      <c r="G234" s="324" t="s">
        <v>1297</v>
      </c>
      <c r="H234" s="324" t="s">
        <v>931</v>
      </c>
      <c r="I234" s="324">
        <v>57</v>
      </c>
    </row>
    <row r="235" spans="1:9" ht="16" x14ac:dyDescent="0.2">
      <c r="A235" s="323">
        <v>380</v>
      </c>
      <c r="B235" s="324" t="s">
        <v>1299</v>
      </c>
      <c r="C235" s="324" t="s">
        <v>1294</v>
      </c>
      <c r="D235" s="324">
        <v>3205</v>
      </c>
      <c r="E235" s="324" t="s">
        <v>1295</v>
      </c>
      <c r="F235" s="324" t="s">
        <v>1296</v>
      </c>
      <c r="G235" s="324" t="s">
        <v>1297</v>
      </c>
      <c r="H235" s="324" t="s">
        <v>931</v>
      </c>
      <c r="I235" s="324">
        <v>57</v>
      </c>
    </row>
    <row r="236" spans="1:9" ht="16" x14ac:dyDescent="0.2">
      <c r="A236" s="323">
        <v>380</v>
      </c>
      <c r="B236" s="324" t="s">
        <v>1300</v>
      </c>
      <c r="C236" s="324" t="s">
        <v>1294</v>
      </c>
      <c r="D236" s="324">
        <v>3203</v>
      </c>
      <c r="E236" s="324" t="s">
        <v>1295</v>
      </c>
      <c r="F236" s="324" t="s">
        <v>1296</v>
      </c>
      <c r="G236" s="324" t="s">
        <v>1297</v>
      </c>
      <c r="H236" s="324" t="s">
        <v>935</v>
      </c>
      <c r="I236" s="324">
        <v>57</v>
      </c>
    </row>
    <row r="237" spans="1:9" ht="16" x14ac:dyDescent="0.2">
      <c r="A237" s="323">
        <v>380</v>
      </c>
      <c r="B237" s="324" t="s">
        <v>1301</v>
      </c>
      <c r="C237" s="324" t="s">
        <v>1294</v>
      </c>
      <c r="D237" s="324">
        <v>3204</v>
      </c>
      <c r="E237" s="324" t="s">
        <v>1295</v>
      </c>
      <c r="F237" s="324" t="s">
        <v>1296</v>
      </c>
      <c r="G237" s="324" t="s">
        <v>1297</v>
      </c>
      <c r="H237" s="324" t="s">
        <v>935</v>
      </c>
      <c r="I237" s="324">
        <v>57</v>
      </c>
    </row>
    <row r="238" spans="1:9" ht="16" x14ac:dyDescent="0.2">
      <c r="A238" s="323">
        <v>380</v>
      </c>
      <c r="B238" s="324" t="s">
        <v>1302</v>
      </c>
      <c r="C238" s="324" t="s">
        <v>1294</v>
      </c>
      <c r="D238" s="324">
        <v>3205</v>
      </c>
      <c r="E238" s="324" t="s">
        <v>1295</v>
      </c>
      <c r="F238" s="324" t="s">
        <v>1296</v>
      </c>
      <c r="G238" s="324" t="s">
        <v>1297</v>
      </c>
      <c r="H238" s="324" t="s">
        <v>935</v>
      </c>
      <c r="I238" s="324">
        <v>57</v>
      </c>
    </row>
    <row r="239" spans="1:9" ht="16" x14ac:dyDescent="0.2">
      <c r="A239" s="323">
        <v>380</v>
      </c>
      <c r="B239" s="324" t="s">
        <v>1303</v>
      </c>
      <c r="C239" s="324" t="s">
        <v>1294</v>
      </c>
      <c r="D239" s="324">
        <v>3203</v>
      </c>
      <c r="E239" s="324" t="s">
        <v>1295</v>
      </c>
      <c r="F239" s="324" t="s">
        <v>1296</v>
      </c>
      <c r="G239" s="324" t="s">
        <v>1297</v>
      </c>
      <c r="H239" s="324" t="s">
        <v>1122</v>
      </c>
      <c r="I239" s="324">
        <v>57</v>
      </c>
    </row>
    <row r="240" spans="1:9" ht="16" x14ac:dyDescent="0.2">
      <c r="A240" s="323">
        <v>380</v>
      </c>
      <c r="B240" s="324" t="s">
        <v>1304</v>
      </c>
      <c r="C240" s="324" t="s">
        <v>1294</v>
      </c>
      <c r="D240" s="324">
        <v>3204</v>
      </c>
      <c r="E240" s="324" t="s">
        <v>1295</v>
      </c>
      <c r="F240" s="324" t="s">
        <v>1296</v>
      </c>
      <c r="G240" s="324" t="s">
        <v>1297</v>
      </c>
      <c r="H240" s="324" t="s">
        <v>1122</v>
      </c>
      <c r="I240" s="324">
        <v>57</v>
      </c>
    </row>
    <row r="241" spans="1:9" ht="16" x14ac:dyDescent="0.2">
      <c r="A241" s="323">
        <v>380</v>
      </c>
      <c r="B241" s="324" t="s">
        <v>1305</v>
      </c>
      <c r="C241" s="324" t="s">
        <v>1294</v>
      </c>
      <c r="D241" s="324">
        <v>3205</v>
      </c>
      <c r="E241" s="324" t="s">
        <v>1295</v>
      </c>
      <c r="F241" s="324" t="s">
        <v>1296</v>
      </c>
      <c r="G241" s="324" t="s">
        <v>1297</v>
      </c>
      <c r="H241" s="324" t="s">
        <v>1122</v>
      </c>
      <c r="I241" s="324">
        <v>57</v>
      </c>
    </row>
    <row r="242" spans="1:9" ht="16" x14ac:dyDescent="0.2">
      <c r="A242" s="323">
        <v>380</v>
      </c>
      <c r="B242" s="324" t="s">
        <v>1306</v>
      </c>
      <c r="C242" s="324" t="s">
        <v>1294</v>
      </c>
      <c r="D242" s="324">
        <v>3203</v>
      </c>
      <c r="E242" s="324" t="s">
        <v>1295</v>
      </c>
      <c r="F242" s="324" t="s">
        <v>1296</v>
      </c>
      <c r="G242" s="324" t="s">
        <v>1297</v>
      </c>
      <c r="H242" s="324" t="s">
        <v>933</v>
      </c>
      <c r="I242" s="324">
        <v>57</v>
      </c>
    </row>
    <row r="243" spans="1:9" ht="16" x14ac:dyDescent="0.2">
      <c r="A243" s="323">
        <v>380</v>
      </c>
      <c r="B243" s="324" t="s">
        <v>1307</v>
      </c>
      <c r="C243" s="324" t="s">
        <v>1294</v>
      </c>
      <c r="D243" s="324">
        <v>3204</v>
      </c>
      <c r="E243" s="324" t="s">
        <v>1295</v>
      </c>
      <c r="F243" s="324" t="s">
        <v>1296</v>
      </c>
      <c r="G243" s="324" t="s">
        <v>1297</v>
      </c>
      <c r="H243" s="324" t="s">
        <v>933</v>
      </c>
      <c r="I243" s="324">
        <v>57</v>
      </c>
    </row>
    <row r="244" spans="1:9" ht="16" x14ac:dyDescent="0.2">
      <c r="A244" s="323">
        <v>380</v>
      </c>
      <c r="B244" s="324" t="s">
        <v>1308</v>
      </c>
      <c r="C244" s="324" t="s">
        <v>1294</v>
      </c>
      <c r="D244" s="324">
        <v>3205</v>
      </c>
      <c r="E244" s="324" t="s">
        <v>1295</v>
      </c>
      <c r="F244" s="324" t="s">
        <v>1296</v>
      </c>
      <c r="G244" s="324" t="s">
        <v>1297</v>
      </c>
      <c r="H244" s="324" t="s">
        <v>933</v>
      </c>
      <c r="I244" s="324">
        <v>57</v>
      </c>
    </row>
    <row r="245" spans="1:9" ht="16" x14ac:dyDescent="0.2">
      <c r="A245" s="323">
        <v>380</v>
      </c>
      <c r="B245" s="324" t="s">
        <v>1309</v>
      </c>
      <c r="C245" s="324" t="s">
        <v>1294</v>
      </c>
      <c r="D245" s="324">
        <v>3203</v>
      </c>
      <c r="E245" s="324" t="s">
        <v>1295</v>
      </c>
      <c r="F245" s="324" t="s">
        <v>1296</v>
      </c>
      <c r="G245" s="324" t="s">
        <v>1297</v>
      </c>
      <c r="H245" s="324" t="s">
        <v>937</v>
      </c>
      <c r="I245" s="324">
        <v>57</v>
      </c>
    </row>
    <row r="246" spans="1:9" ht="16" x14ac:dyDescent="0.2">
      <c r="A246" s="323">
        <v>380</v>
      </c>
      <c r="B246" s="324" t="s">
        <v>1310</v>
      </c>
      <c r="C246" s="324" t="s">
        <v>1294</v>
      </c>
      <c r="D246" s="324">
        <v>3204</v>
      </c>
      <c r="E246" s="324" t="s">
        <v>1295</v>
      </c>
      <c r="F246" s="324" t="s">
        <v>1296</v>
      </c>
      <c r="G246" s="324" t="s">
        <v>1297</v>
      </c>
      <c r="H246" s="324" t="s">
        <v>937</v>
      </c>
      <c r="I246" s="324">
        <v>57</v>
      </c>
    </row>
    <row r="247" spans="1:9" ht="16" x14ac:dyDescent="0.2">
      <c r="A247" s="323">
        <v>380</v>
      </c>
      <c r="B247" s="324" t="s">
        <v>1311</v>
      </c>
      <c r="C247" s="324" t="s">
        <v>1294</v>
      </c>
      <c r="D247" s="324">
        <v>3205</v>
      </c>
      <c r="E247" s="324" t="s">
        <v>1295</v>
      </c>
      <c r="F247" s="324" t="s">
        <v>1296</v>
      </c>
      <c r="G247" s="324" t="s">
        <v>1297</v>
      </c>
      <c r="H247" s="324" t="s">
        <v>937</v>
      </c>
      <c r="I247" s="324">
        <v>57</v>
      </c>
    </row>
    <row r="248" spans="1:9" ht="16" x14ac:dyDescent="0.2">
      <c r="A248" s="323">
        <v>380</v>
      </c>
      <c r="B248" s="324" t="s">
        <v>1312</v>
      </c>
      <c r="C248" s="324" t="s">
        <v>1294</v>
      </c>
      <c r="D248" s="324">
        <v>3203</v>
      </c>
      <c r="E248" s="324" t="s">
        <v>1295</v>
      </c>
      <c r="F248" s="324" t="s">
        <v>1296</v>
      </c>
      <c r="G248" s="324" t="s">
        <v>1297</v>
      </c>
      <c r="H248" s="324" t="s">
        <v>960</v>
      </c>
      <c r="I248" s="324">
        <v>57</v>
      </c>
    </row>
    <row r="249" spans="1:9" ht="16" x14ac:dyDescent="0.2">
      <c r="A249" s="323">
        <v>380</v>
      </c>
      <c r="B249" s="324" t="s">
        <v>1313</v>
      </c>
      <c r="C249" s="324" t="s">
        <v>1294</v>
      </c>
      <c r="D249" s="324">
        <v>3204</v>
      </c>
      <c r="E249" s="324" t="s">
        <v>1295</v>
      </c>
      <c r="F249" s="324" t="s">
        <v>1296</v>
      </c>
      <c r="G249" s="324" t="s">
        <v>1297</v>
      </c>
      <c r="H249" s="324" t="s">
        <v>960</v>
      </c>
      <c r="I249" s="324">
        <v>57</v>
      </c>
    </row>
    <row r="250" spans="1:9" ht="16" x14ac:dyDescent="0.2">
      <c r="A250" s="323">
        <v>380</v>
      </c>
      <c r="B250" s="324" t="s">
        <v>1314</v>
      </c>
      <c r="C250" s="324" t="s">
        <v>1294</v>
      </c>
      <c r="D250" s="324">
        <v>3205</v>
      </c>
      <c r="E250" s="324" t="s">
        <v>1295</v>
      </c>
      <c r="F250" s="324" t="s">
        <v>1296</v>
      </c>
      <c r="G250" s="324" t="s">
        <v>1297</v>
      </c>
      <c r="H250" s="324" t="s">
        <v>960</v>
      </c>
      <c r="I250" s="324">
        <v>57</v>
      </c>
    </row>
    <row r="251" spans="1:9" ht="16" x14ac:dyDescent="0.2">
      <c r="A251" s="323">
        <v>380</v>
      </c>
      <c r="B251" s="324" t="s">
        <v>1315</v>
      </c>
      <c r="C251" s="324" t="s">
        <v>1294</v>
      </c>
      <c r="D251" s="324">
        <v>3203</v>
      </c>
      <c r="E251" s="324" t="s">
        <v>1295</v>
      </c>
      <c r="F251" s="324" t="s">
        <v>1296</v>
      </c>
      <c r="G251" s="324" t="s">
        <v>1297</v>
      </c>
      <c r="H251" s="324" t="s">
        <v>1026</v>
      </c>
      <c r="I251" s="324">
        <v>57</v>
      </c>
    </row>
    <row r="252" spans="1:9" ht="16" x14ac:dyDescent="0.2">
      <c r="A252" s="323">
        <v>380</v>
      </c>
      <c r="B252" s="324" t="s">
        <v>1316</v>
      </c>
      <c r="C252" s="324" t="s">
        <v>1294</v>
      </c>
      <c r="D252" s="324">
        <v>3204</v>
      </c>
      <c r="E252" s="324" t="s">
        <v>1295</v>
      </c>
      <c r="F252" s="324" t="s">
        <v>1296</v>
      </c>
      <c r="G252" s="324" t="s">
        <v>1297</v>
      </c>
      <c r="H252" s="324" t="s">
        <v>1026</v>
      </c>
      <c r="I252" s="324">
        <v>57</v>
      </c>
    </row>
    <row r="253" spans="1:9" ht="16" x14ac:dyDescent="0.2">
      <c r="A253" s="323">
        <v>380</v>
      </c>
      <c r="B253" s="324" t="s">
        <v>1317</v>
      </c>
      <c r="C253" s="324" t="s">
        <v>1294</v>
      </c>
      <c r="D253" s="324">
        <v>3205</v>
      </c>
      <c r="E253" s="324" t="s">
        <v>1295</v>
      </c>
      <c r="F253" s="324" t="s">
        <v>1296</v>
      </c>
      <c r="G253" s="324" t="s">
        <v>1297</v>
      </c>
      <c r="H253" s="324" t="s">
        <v>1026</v>
      </c>
      <c r="I253" s="324">
        <v>57</v>
      </c>
    </row>
    <row r="254" spans="1:9" ht="16" x14ac:dyDescent="0.2">
      <c r="A254" s="323">
        <v>380</v>
      </c>
      <c r="B254" s="324" t="s">
        <v>1318</v>
      </c>
      <c r="C254" s="324" t="s">
        <v>1294</v>
      </c>
      <c r="D254" s="324">
        <v>3203</v>
      </c>
      <c r="E254" s="324" t="s">
        <v>1295</v>
      </c>
      <c r="F254" s="324" t="s">
        <v>1296</v>
      </c>
      <c r="G254" s="324" t="s">
        <v>1297</v>
      </c>
      <c r="H254" s="324" t="s">
        <v>1024</v>
      </c>
      <c r="I254" s="324">
        <v>57</v>
      </c>
    </row>
    <row r="255" spans="1:9" ht="16" x14ac:dyDescent="0.2">
      <c r="A255" s="323">
        <v>380</v>
      </c>
      <c r="B255" s="324" t="s">
        <v>1319</v>
      </c>
      <c r="C255" s="324" t="s">
        <v>1294</v>
      </c>
      <c r="D255" s="324">
        <v>3204</v>
      </c>
      <c r="E255" s="324" t="s">
        <v>1295</v>
      </c>
      <c r="F255" s="324" t="s">
        <v>1296</v>
      </c>
      <c r="G255" s="324" t="s">
        <v>1297</v>
      </c>
      <c r="H255" s="324" t="s">
        <v>1024</v>
      </c>
      <c r="I255" s="324">
        <v>57</v>
      </c>
    </row>
    <row r="256" spans="1:9" ht="16" x14ac:dyDescent="0.2">
      <c r="A256" s="323">
        <v>380</v>
      </c>
      <c r="B256" s="324" t="s">
        <v>1320</v>
      </c>
      <c r="C256" s="324" t="s">
        <v>1294</v>
      </c>
      <c r="D256" s="324">
        <v>3205</v>
      </c>
      <c r="E256" s="324" t="s">
        <v>1295</v>
      </c>
      <c r="F256" s="324" t="s">
        <v>1296</v>
      </c>
      <c r="G256" s="324" t="s">
        <v>1297</v>
      </c>
      <c r="H256" s="324" t="s">
        <v>1024</v>
      </c>
      <c r="I256" s="324">
        <v>57</v>
      </c>
    </row>
    <row r="257" spans="1:9" ht="16" x14ac:dyDescent="0.2">
      <c r="A257" s="323">
        <v>380</v>
      </c>
      <c r="B257" s="324" t="s">
        <v>1321</v>
      </c>
      <c r="C257" s="324" t="s">
        <v>1322</v>
      </c>
      <c r="D257" s="324">
        <v>3200</v>
      </c>
      <c r="E257" s="324" t="s">
        <v>1323</v>
      </c>
      <c r="F257" s="324" t="s">
        <v>1324</v>
      </c>
      <c r="G257" s="324" t="s">
        <v>1325</v>
      </c>
      <c r="H257" s="324" t="s">
        <v>1018</v>
      </c>
      <c r="I257" s="324">
        <v>60</v>
      </c>
    </row>
    <row r="258" spans="1:9" ht="16" x14ac:dyDescent="0.2">
      <c r="A258" s="323">
        <v>380</v>
      </c>
      <c r="B258" s="324" t="s">
        <v>1326</v>
      </c>
      <c r="C258" s="324" t="s">
        <v>1322</v>
      </c>
      <c r="D258" s="324">
        <v>3200</v>
      </c>
      <c r="E258" s="324" t="s">
        <v>1323</v>
      </c>
      <c r="F258" s="324" t="s">
        <v>1324</v>
      </c>
      <c r="G258" s="324" t="s">
        <v>1325</v>
      </c>
      <c r="H258" s="324" t="s">
        <v>1327</v>
      </c>
      <c r="I258" s="324">
        <v>60</v>
      </c>
    </row>
    <row r="259" spans="1:9" ht="16" x14ac:dyDescent="0.2">
      <c r="A259" s="323">
        <v>380</v>
      </c>
      <c r="B259" s="324" t="s">
        <v>1328</v>
      </c>
      <c r="C259" s="324" t="s">
        <v>1322</v>
      </c>
      <c r="D259" s="324">
        <v>3200</v>
      </c>
      <c r="E259" s="324" t="s">
        <v>1323</v>
      </c>
      <c r="F259" s="324" t="s">
        <v>981</v>
      </c>
      <c r="G259" s="324" t="s">
        <v>982</v>
      </c>
      <c r="H259" s="324" t="s">
        <v>1120</v>
      </c>
      <c r="I259" s="324">
        <v>59</v>
      </c>
    </row>
    <row r="260" spans="1:9" ht="16" x14ac:dyDescent="0.2">
      <c r="A260" s="323">
        <v>380</v>
      </c>
      <c r="B260" s="324" t="s">
        <v>1329</v>
      </c>
      <c r="C260" s="324" t="s">
        <v>1322</v>
      </c>
      <c r="D260" s="324">
        <v>3200</v>
      </c>
      <c r="E260" s="324" t="s">
        <v>1323</v>
      </c>
      <c r="F260" s="324" t="s">
        <v>981</v>
      </c>
      <c r="G260" s="324" t="s">
        <v>982</v>
      </c>
      <c r="H260" s="324" t="s">
        <v>1327</v>
      </c>
      <c r="I260" s="324">
        <v>59</v>
      </c>
    </row>
    <row r="261" spans="1:9" ht="16" x14ac:dyDescent="0.2">
      <c r="A261" s="323">
        <v>380</v>
      </c>
      <c r="B261" s="353" t="s">
        <v>1330</v>
      </c>
      <c r="C261" s="353" t="s">
        <v>1331</v>
      </c>
      <c r="D261" s="353">
        <v>3200</v>
      </c>
      <c r="E261" s="353" t="s">
        <v>1332</v>
      </c>
      <c r="F261" s="353" t="s">
        <v>958</v>
      </c>
      <c r="G261" s="324" t="s">
        <v>959</v>
      </c>
      <c r="H261" s="324" t="s">
        <v>931</v>
      </c>
      <c r="I261" s="324">
        <v>202</v>
      </c>
    </row>
    <row r="262" spans="1:9" ht="16" x14ac:dyDescent="0.2">
      <c r="A262" s="323">
        <v>380</v>
      </c>
      <c r="B262" s="353" t="s">
        <v>1333</v>
      </c>
      <c r="C262" s="353" t="s">
        <v>1331</v>
      </c>
      <c r="D262" s="353">
        <v>3200</v>
      </c>
      <c r="E262" s="353" t="s">
        <v>1332</v>
      </c>
      <c r="F262" s="353" t="s">
        <v>958</v>
      </c>
      <c r="G262" s="324" t="s">
        <v>959</v>
      </c>
      <c r="H262" s="324" t="s">
        <v>933</v>
      </c>
      <c r="I262" s="324">
        <v>202</v>
      </c>
    </row>
    <row r="263" spans="1:9" ht="16" x14ac:dyDescent="0.2">
      <c r="A263" s="323">
        <v>380</v>
      </c>
      <c r="B263" s="324" t="s">
        <v>1334</v>
      </c>
      <c r="C263" s="324" t="s">
        <v>1331</v>
      </c>
      <c r="D263" s="324">
        <v>3200</v>
      </c>
      <c r="E263" s="324" t="s">
        <v>1332</v>
      </c>
      <c r="F263" s="324" t="s">
        <v>974</v>
      </c>
      <c r="G263" s="324" t="s">
        <v>975</v>
      </c>
      <c r="H263" s="324" t="s">
        <v>931</v>
      </c>
      <c r="I263" s="324">
        <v>105</v>
      </c>
    </row>
    <row r="264" spans="1:9" ht="16" x14ac:dyDescent="0.2">
      <c r="A264" s="323">
        <v>380</v>
      </c>
      <c r="B264" s="324" t="s">
        <v>1335</v>
      </c>
      <c r="C264" s="324" t="s">
        <v>1331</v>
      </c>
      <c r="D264" s="324">
        <v>3200</v>
      </c>
      <c r="E264" s="324" t="s">
        <v>1332</v>
      </c>
      <c r="F264" s="324" t="s">
        <v>974</v>
      </c>
      <c r="G264" s="324" t="s">
        <v>975</v>
      </c>
      <c r="H264" s="324" t="s">
        <v>933</v>
      </c>
      <c r="I264" s="324">
        <v>105</v>
      </c>
    </row>
    <row r="265" spans="1:9" ht="16" x14ac:dyDescent="0.2">
      <c r="A265" s="323">
        <v>380</v>
      </c>
      <c r="B265" s="324" t="s">
        <v>1336</v>
      </c>
      <c r="C265" s="324" t="s">
        <v>1331</v>
      </c>
      <c r="D265" s="324">
        <v>3200</v>
      </c>
      <c r="E265" s="324" t="s">
        <v>1332</v>
      </c>
      <c r="F265" s="324" t="s">
        <v>990</v>
      </c>
      <c r="G265" s="324" t="s">
        <v>991</v>
      </c>
      <c r="H265" s="324" t="s">
        <v>931</v>
      </c>
      <c r="I265" s="324">
        <v>306</v>
      </c>
    </row>
    <row r="266" spans="1:9" ht="16" x14ac:dyDescent="0.2">
      <c r="A266" s="323">
        <v>380</v>
      </c>
      <c r="B266" s="324" t="s">
        <v>1337</v>
      </c>
      <c r="C266" s="324" t="s">
        <v>1331</v>
      </c>
      <c r="D266" s="324">
        <v>3200</v>
      </c>
      <c r="E266" s="324" t="s">
        <v>1332</v>
      </c>
      <c r="F266" s="324" t="s">
        <v>990</v>
      </c>
      <c r="G266" s="324" t="s">
        <v>991</v>
      </c>
      <c r="H266" s="324" t="s">
        <v>933</v>
      </c>
      <c r="I266" s="324">
        <v>306</v>
      </c>
    </row>
    <row r="267" spans="1:9" ht="16" x14ac:dyDescent="0.2">
      <c r="A267" s="323">
        <v>380</v>
      </c>
      <c r="B267" s="324" t="s">
        <v>1338</v>
      </c>
      <c r="C267" s="324" t="s">
        <v>1339</v>
      </c>
      <c r="D267" s="324">
        <v>3200</v>
      </c>
      <c r="E267" s="324" t="s">
        <v>1340</v>
      </c>
      <c r="F267" s="324" t="s">
        <v>1265</v>
      </c>
      <c r="G267" s="324" t="s">
        <v>1266</v>
      </c>
      <c r="H267" s="324" t="s">
        <v>1024</v>
      </c>
      <c r="I267" s="324">
        <v>68</v>
      </c>
    </row>
    <row r="268" spans="1:9" ht="16" x14ac:dyDescent="0.2">
      <c r="A268" s="323">
        <v>380</v>
      </c>
      <c r="B268" s="324" t="s">
        <v>1341</v>
      </c>
      <c r="C268" s="324" t="s">
        <v>1339</v>
      </c>
      <c r="D268" s="324">
        <v>3200</v>
      </c>
      <c r="E268" s="324" t="s">
        <v>1340</v>
      </c>
      <c r="F268" s="324" t="s">
        <v>1265</v>
      </c>
      <c r="G268" s="324" t="s">
        <v>1266</v>
      </c>
      <c r="H268" s="324" t="s">
        <v>1342</v>
      </c>
      <c r="I268" s="324">
        <v>68</v>
      </c>
    </row>
    <row r="269" spans="1:9" ht="16" x14ac:dyDescent="0.2">
      <c r="A269" s="323">
        <v>380</v>
      </c>
      <c r="B269" s="324" t="s">
        <v>1343</v>
      </c>
      <c r="C269" s="324" t="s">
        <v>1344</v>
      </c>
      <c r="D269" s="324">
        <v>3200</v>
      </c>
      <c r="E269" s="324" t="s">
        <v>1345</v>
      </c>
      <c r="F269" s="324" t="s">
        <v>1346</v>
      </c>
      <c r="G269" s="324" t="s">
        <v>1347</v>
      </c>
      <c r="H269" s="324" t="s">
        <v>931</v>
      </c>
      <c r="I269" s="324">
        <v>63</v>
      </c>
    </row>
    <row r="270" spans="1:9" ht="16" x14ac:dyDescent="0.2">
      <c r="A270" s="323">
        <v>380</v>
      </c>
      <c r="B270" s="324" t="s">
        <v>1348</v>
      </c>
      <c r="C270" s="324" t="s">
        <v>1344</v>
      </c>
      <c r="D270" s="324">
        <v>3200</v>
      </c>
      <c r="E270" s="324" t="s">
        <v>1345</v>
      </c>
      <c r="F270" s="324" t="s">
        <v>1346</v>
      </c>
      <c r="G270" s="324" t="s">
        <v>1347</v>
      </c>
      <c r="H270" s="324" t="s">
        <v>933</v>
      </c>
      <c r="I270" s="324">
        <v>63</v>
      </c>
    </row>
    <row r="271" spans="1:9" ht="16" x14ac:dyDescent="0.2">
      <c r="A271" s="323">
        <v>380</v>
      </c>
      <c r="B271" s="324" t="s">
        <v>1349</v>
      </c>
      <c r="C271" s="324" t="s">
        <v>1344</v>
      </c>
      <c r="D271" s="324">
        <v>3200</v>
      </c>
      <c r="E271" s="324" t="s">
        <v>1345</v>
      </c>
      <c r="F271" s="324" t="s">
        <v>1346</v>
      </c>
      <c r="G271" s="324" t="s">
        <v>1347</v>
      </c>
      <c r="H271" s="324" t="s">
        <v>937</v>
      </c>
      <c r="I271" s="324">
        <v>63</v>
      </c>
    </row>
    <row r="272" spans="1:9" ht="16" x14ac:dyDescent="0.2">
      <c r="A272" s="323">
        <v>380</v>
      </c>
      <c r="B272" s="324" t="s">
        <v>1350</v>
      </c>
      <c r="C272" s="324" t="s">
        <v>1351</v>
      </c>
      <c r="D272" s="324">
        <v>3200</v>
      </c>
      <c r="E272" s="324" t="s">
        <v>1352</v>
      </c>
      <c r="F272" s="324" t="s">
        <v>1034</v>
      </c>
      <c r="G272" s="324" t="s">
        <v>1035</v>
      </c>
      <c r="H272" s="324" t="s">
        <v>1046</v>
      </c>
      <c r="I272" s="324">
        <v>210</v>
      </c>
    </row>
    <row r="273" spans="1:9" ht="16" x14ac:dyDescent="0.2">
      <c r="A273" s="323">
        <v>380</v>
      </c>
      <c r="B273" s="324" t="s">
        <v>1353</v>
      </c>
      <c r="C273" s="324" t="s">
        <v>1351</v>
      </c>
      <c r="D273" s="324">
        <v>3200</v>
      </c>
      <c r="E273" s="324" t="s">
        <v>1352</v>
      </c>
      <c r="F273" s="324" t="s">
        <v>1034</v>
      </c>
      <c r="G273" s="324" t="s">
        <v>1035</v>
      </c>
      <c r="H273" s="324" t="s">
        <v>1354</v>
      </c>
      <c r="I273" s="324">
        <v>210</v>
      </c>
    </row>
    <row r="274" spans="1:9" ht="16" x14ac:dyDescent="0.2">
      <c r="A274" s="323">
        <v>380</v>
      </c>
      <c r="B274" s="324" t="s">
        <v>1355</v>
      </c>
      <c r="C274" s="324" t="s">
        <v>1351</v>
      </c>
      <c r="D274" s="324">
        <v>3200</v>
      </c>
      <c r="E274" s="324" t="s">
        <v>1352</v>
      </c>
      <c r="F274" s="324" t="s">
        <v>1034</v>
      </c>
      <c r="G274" s="324" t="s">
        <v>1035</v>
      </c>
      <c r="H274" s="324" t="s">
        <v>1054</v>
      </c>
      <c r="I274" s="324">
        <v>210</v>
      </c>
    </row>
    <row r="275" spans="1:9" ht="16" x14ac:dyDescent="0.2">
      <c r="A275" s="323">
        <v>380</v>
      </c>
      <c r="B275" s="324" t="s">
        <v>1356</v>
      </c>
      <c r="C275" s="324" t="s">
        <v>1357</v>
      </c>
      <c r="D275" s="324">
        <v>3200</v>
      </c>
      <c r="E275" s="324" t="s">
        <v>1358</v>
      </c>
      <c r="F275" s="324" t="s">
        <v>1324</v>
      </c>
      <c r="G275" s="324" t="s">
        <v>1325</v>
      </c>
      <c r="H275" s="324" t="s">
        <v>969</v>
      </c>
      <c r="I275" s="324">
        <v>60</v>
      </c>
    </row>
    <row r="276" spans="1:9" ht="16" x14ac:dyDescent="0.2">
      <c r="A276" s="323">
        <v>380</v>
      </c>
      <c r="B276" s="324" t="s">
        <v>1359</v>
      </c>
      <c r="C276" s="324" t="s">
        <v>1357</v>
      </c>
      <c r="D276" s="324">
        <v>3200</v>
      </c>
      <c r="E276" s="324" t="s">
        <v>1358</v>
      </c>
      <c r="F276" s="324" t="s">
        <v>981</v>
      </c>
      <c r="G276" s="324" t="s">
        <v>982</v>
      </c>
      <c r="H276" s="324" t="s">
        <v>1360</v>
      </c>
      <c r="I276" s="324">
        <v>59</v>
      </c>
    </row>
    <row r="277" spans="1:9" ht="16" x14ac:dyDescent="0.2">
      <c r="A277" s="323">
        <v>380</v>
      </c>
      <c r="B277" s="324" t="s">
        <v>1361</v>
      </c>
      <c r="C277" s="324" t="s">
        <v>1362</v>
      </c>
      <c r="D277" s="324">
        <v>3200</v>
      </c>
      <c r="E277" s="324" t="s">
        <v>1363</v>
      </c>
      <c r="F277" s="324" t="s">
        <v>1022</v>
      </c>
      <c r="G277" s="324" t="s">
        <v>1023</v>
      </c>
      <c r="H277" s="324" t="s">
        <v>1026</v>
      </c>
      <c r="I277" s="324">
        <v>209</v>
      </c>
    </row>
    <row r="278" spans="1:9" ht="16" x14ac:dyDescent="0.2">
      <c r="A278" s="323">
        <v>380</v>
      </c>
      <c r="B278" s="324" t="s">
        <v>1364</v>
      </c>
      <c r="C278" s="324" t="s">
        <v>1362</v>
      </c>
      <c r="D278" s="324">
        <v>3200</v>
      </c>
      <c r="E278" s="324" t="s">
        <v>1363</v>
      </c>
      <c r="F278" s="324" t="s">
        <v>1022</v>
      </c>
      <c r="G278" s="324" t="s">
        <v>1023</v>
      </c>
      <c r="H278" s="324" t="s">
        <v>1024</v>
      </c>
      <c r="I278" s="324">
        <v>209</v>
      </c>
    </row>
    <row r="279" spans="1:9" ht="16" x14ac:dyDescent="0.2">
      <c r="A279" s="323">
        <v>380</v>
      </c>
      <c r="B279" s="324" t="s">
        <v>1365</v>
      </c>
      <c r="C279" s="324" t="s">
        <v>1366</v>
      </c>
      <c r="D279" s="324">
        <v>3203</v>
      </c>
      <c r="E279" s="324" t="s">
        <v>1367</v>
      </c>
      <c r="F279" s="324" t="s">
        <v>1104</v>
      </c>
      <c r="G279" s="324" t="s">
        <v>1105</v>
      </c>
      <c r="H279" s="324" t="s">
        <v>1026</v>
      </c>
      <c r="I279" s="324">
        <v>61</v>
      </c>
    </row>
    <row r="280" spans="1:9" ht="16" x14ac:dyDescent="0.2">
      <c r="A280" s="323">
        <v>380</v>
      </c>
      <c r="B280" s="324" t="s">
        <v>1368</v>
      </c>
      <c r="C280" s="324" t="s">
        <v>1366</v>
      </c>
      <c r="D280" s="324">
        <v>3204</v>
      </c>
      <c r="E280" s="324" t="s">
        <v>1367</v>
      </c>
      <c r="F280" s="324" t="s">
        <v>1104</v>
      </c>
      <c r="G280" s="324" t="s">
        <v>1105</v>
      </c>
      <c r="H280" s="324" t="s">
        <v>1026</v>
      </c>
      <c r="I280" s="324">
        <v>61</v>
      </c>
    </row>
    <row r="281" spans="1:9" ht="16" x14ac:dyDescent="0.2">
      <c r="A281" s="323">
        <v>380</v>
      </c>
      <c r="B281" s="324" t="s">
        <v>1369</v>
      </c>
      <c r="C281" s="324" t="s">
        <v>1366</v>
      </c>
      <c r="D281" s="324">
        <v>3205</v>
      </c>
      <c r="E281" s="324" t="s">
        <v>1367</v>
      </c>
      <c r="F281" s="324" t="s">
        <v>1104</v>
      </c>
      <c r="G281" s="324" t="s">
        <v>1105</v>
      </c>
      <c r="H281" s="324" t="s">
        <v>1026</v>
      </c>
      <c r="I281" s="324">
        <v>61</v>
      </c>
    </row>
    <row r="282" spans="1:9" ht="16" x14ac:dyDescent="0.2">
      <c r="A282" s="323">
        <v>380</v>
      </c>
      <c r="B282" s="324" t="s">
        <v>1370</v>
      </c>
      <c r="C282" s="324" t="s">
        <v>1366</v>
      </c>
      <c r="D282" s="324">
        <v>3203</v>
      </c>
      <c r="E282" s="324" t="s">
        <v>1367</v>
      </c>
      <c r="F282" s="324" t="s">
        <v>1104</v>
      </c>
      <c r="G282" s="324" t="s">
        <v>1105</v>
      </c>
      <c r="H282" s="324" t="s">
        <v>1024</v>
      </c>
      <c r="I282" s="324">
        <v>61</v>
      </c>
    </row>
    <row r="283" spans="1:9" ht="16" x14ac:dyDescent="0.2">
      <c r="A283" s="323">
        <v>380</v>
      </c>
      <c r="B283" s="324" t="s">
        <v>1371</v>
      </c>
      <c r="C283" s="324" t="s">
        <v>1366</v>
      </c>
      <c r="D283" s="324">
        <v>3204</v>
      </c>
      <c r="E283" s="324" t="s">
        <v>1367</v>
      </c>
      <c r="F283" s="324" t="s">
        <v>1104</v>
      </c>
      <c r="G283" s="324" t="s">
        <v>1105</v>
      </c>
      <c r="H283" s="324" t="s">
        <v>1024</v>
      </c>
      <c r="I283" s="324">
        <v>61</v>
      </c>
    </row>
    <row r="284" spans="1:9" ht="16" x14ac:dyDescent="0.2">
      <c r="A284" s="323">
        <v>380</v>
      </c>
      <c r="B284" s="324" t="s">
        <v>1372</v>
      </c>
      <c r="C284" s="324" t="s">
        <v>1366</v>
      </c>
      <c r="D284" s="324">
        <v>3205</v>
      </c>
      <c r="E284" s="324" t="s">
        <v>1367</v>
      </c>
      <c r="F284" s="324" t="s">
        <v>1104</v>
      </c>
      <c r="G284" s="324" t="s">
        <v>1105</v>
      </c>
      <c r="H284" s="324" t="s">
        <v>1024</v>
      </c>
      <c r="I284" s="324">
        <v>61</v>
      </c>
    </row>
    <row r="285" spans="1:9" ht="16" x14ac:dyDescent="0.2">
      <c r="A285" s="323">
        <v>380</v>
      </c>
      <c r="B285" s="324" t="s">
        <v>1373</v>
      </c>
      <c r="C285" s="324" t="s">
        <v>1374</v>
      </c>
      <c r="D285" s="324">
        <v>3200</v>
      </c>
      <c r="E285" s="324" t="s">
        <v>1375</v>
      </c>
      <c r="F285" s="324" t="s">
        <v>1324</v>
      </c>
      <c r="G285" s="324" t="s">
        <v>1325</v>
      </c>
      <c r="H285" s="324" t="s">
        <v>1122</v>
      </c>
      <c r="I285" s="324">
        <v>59</v>
      </c>
    </row>
    <row r="286" spans="1:9" ht="16" x14ac:dyDescent="0.2">
      <c r="A286" s="323">
        <v>380</v>
      </c>
      <c r="B286" s="324" t="s">
        <v>1376</v>
      </c>
      <c r="C286" s="324" t="s">
        <v>1374</v>
      </c>
      <c r="D286" s="324">
        <v>3200</v>
      </c>
      <c r="E286" s="324" t="s">
        <v>1375</v>
      </c>
      <c r="F286" s="324" t="s">
        <v>981</v>
      </c>
      <c r="G286" s="324" t="s">
        <v>982</v>
      </c>
      <c r="H286" s="324" t="s">
        <v>1122</v>
      </c>
      <c r="I286" s="324">
        <v>60</v>
      </c>
    </row>
    <row r="287" spans="1:9" ht="16" x14ac:dyDescent="0.2">
      <c r="A287" s="323">
        <v>380</v>
      </c>
      <c r="B287" s="324" t="s">
        <v>1377</v>
      </c>
      <c r="C287" s="324" t="s">
        <v>1374</v>
      </c>
      <c r="D287" s="324">
        <v>3200</v>
      </c>
      <c r="E287" s="324" t="s">
        <v>1375</v>
      </c>
      <c r="F287" s="324" t="s">
        <v>1265</v>
      </c>
      <c r="G287" s="324" t="s">
        <v>1266</v>
      </c>
      <c r="H287" s="324" t="s">
        <v>1122</v>
      </c>
      <c r="I287" s="324">
        <v>68</v>
      </c>
    </row>
    <row r="288" spans="1:9" ht="16" x14ac:dyDescent="0.2">
      <c r="A288" s="323">
        <v>380</v>
      </c>
      <c r="B288" s="324" t="s">
        <v>1378</v>
      </c>
      <c r="C288" s="324" t="s">
        <v>1379</v>
      </c>
      <c r="D288" s="324">
        <v>3203</v>
      </c>
      <c r="E288" s="324" t="s">
        <v>1380</v>
      </c>
      <c r="F288" s="324" t="s">
        <v>1060</v>
      </c>
      <c r="G288" s="324" t="s">
        <v>1061</v>
      </c>
      <c r="H288" s="324" t="s">
        <v>1026</v>
      </c>
      <c r="I288" s="324">
        <v>67</v>
      </c>
    </row>
    <row r="289" spans="1:9" ht="16" x14ac:dyDescent="0.2">
      <c r="A289" s="323">
        <v>380</v>
      </c>
      <c r="B289" s="324" t="s">
        <v>1381</v>
      </c>
      <c r="C289" s="324" t="s">
        <v>1379</v>
      </c>
      <c r="D289" s="324">
        <v>3204</v>
      </c>
      <c r="E289" s="324" t="s">
        <v>1380</v>
      </c>
      <c r="F289" s="324" t="s">
        <v>1060</v>
      </c>
      <c r="G289" s="324" t="s">
        <v>1061</v>
      </c>
      <c r="H289" s="324" t="s">
        <v>1026</v>
      </c>
      <c r="I289" s="324">
        <v>67</v>
      </c>
    </row>
    <row r="290" spans="1:9" ht="16" x14ac:dyDescent="0.2">
      <c r="A290" s="323">
        <v>380</v>
      </c>
      <c r="B290" s="324" t="s">
        <v>1382</v>
      </c>
      <c r="C290" s="324" t="s">
        <v>1379</v>
      </c>
      <c r="D290" s="324">
        <v>3205</v>
      </c>
      <c r="E290" s="324" t="s">
        <v>1380</v>
      </c>
      <c r="F290" s="324" t="s">
        <v>1060</v>
      </c>
      <c r="G290" s="324" t="s">
        <v>1061</v>
      </c>
      <c r="H290" s="324" t="s">
        <v>1026</v>
      </c>
      <c r="I290" s="324">
        <v>67</v>
      </c>
    </row>
    <row r="291" spans="1:9" ht="16" x14ac:dyDescent="0.2">
      <c r="A291" s="323">
        <v>380</v>
      </c>
      <c r="B291" s="324" t="s">
        <v>1383</v>
      </c>
      <c r="C291" s="324" t="s">
        <v>1379</v>
      </c>
      <c r="D291" s="324">
        <v>3203</v>
      </c>
      <c r="E291" s="324" t="s">
        <v>1380</v>
      </c>
      <c r="F291" s="324" t="s">
        <v>1060</v>
      </c>
      <c r="G291" s="324" t="s">
        <v>1061</v>
      </c>
      <c r="H291" s="324" t="s">
        <v>1024</v>
      </c>
      <c r="I291" s="324">
        <v>67</v>
      </c>
    </row>
    <row r="292" spans="1:9" ht="16" x14ac:dyDescent="0.2">
      <c r="A292" s="323">
        <v>380</v>
      </c>
      <c r="B292" s="324" t="s">
        <v>1384</v>
      </c>
      <c r="C292" s="324" t="s">
        <v>1379</v>
      </c>
      <c r="D292" s="324">
        <v>3204</v>
      </c>
      <c r="E292" s="324" t="s">
        <v>1380</v>
      </c>
      <c r="F292" s="324" t="s">
        <v>1060</v>
      </c>
      <c r="G292" s="324" t="s">
        <v>1061</v>
      </c>
      <c r="H292" s="324" t="s">
        <v>1024</v>
      </c>
      <c r="I292" s="324">
        <v>67</v>
      </c>
    </row>
    <row r="293" spans="1:9" ht="16" x14ac:dyDescent="0.2">
      <c r="A293" s="323">
        <v>380</v>
      </c>
      <c r="B293" s="324" t="s">
        <v>1385</v>
      </c>
      <c r="C293" s="324" t="s">
        <v>1379</v>
      </c>
      <c r="D293" s="324">
        <v>3205</v>
      </c>
      <c r="E293" s="324" t="s">
        <v>1380</v>
      </c>
      <c r="F293" s="324" t="s">
        <v>1060</v>
      </c>
      <c r="G293" s="324" t="s">
        <v>1061</v>
      </c>
      <c r="H293" s="324" t="s">
        <v>1024</v>
      </c>
      <c r="I293" s="324">
        <v>67</v>
      </c>
    </row>
    <row r="294" spans="1:9" ht="16" x14ac:dyDescent="0.2">
      <c r="A294" s="323">
        <v>380</v>
      </c>
      <c r="B294" s="324" t="s">
        <v>1386</v>
      </c>
      <c r="C294" s="324" t="s">
        <v>1387</v>
      </c>
      <c r="D294" s="324">
        <v>3203</v>
      </c>
      <c r="E294" s="324" t="s">
        <v>1388</v>
      </c>
      <c r="F294" s="324" t="s">
        <v>1044</v>
      </c>
      <c r="G294" s="324" t="s">
        <v>1045</v>
      </c>
      <c r="H294" s="324" t="s">
        <v>1026</v>
      </c>
      <c r="I294" s="324">
        <v>207</v>
      </c>
    </row>
    <row r="295" spans="1:9" ht="16" x14ac:dyDescent="0.2">
      <c r="A295" s="323">
        <v>380</v>
      </c>
      <c r="B295" s="324" t="s">
        <v>1389</v>
      </c>
      <c r="C295" s="324" t="s">
        <v>1387</v>
      </c>
      <c r="D295" s="324">
        <v>3205</v>
      </c>
      <c r="E295" s="324" t="s">
        <v>1388</v>
      </c>
      <c r="F295" s="324" t="s">
        <v>1044</v>
      </c>
      <c r="G295" s="324" t="s">
        <v>1045</v>
      </c>
      <c r="H295" s="324" t="s">
        <v>1024</v>
      </c>
      <c r="I295" s="324">
        <v>207</v>
      </c>
    </row>
    <row r="296" spans="1:9" ht="16" x14ac:dyDescent="0.2">
      <c r="A296" s="323">
        <v>380</v>
      </c>
      <c r="B296" s="324" t="s">
        <v>1390</v>
      </c>
      <c r="C296" s="324" t="s">
        <v>1387</v>
      </c>
      <c r="D296" s="324">
        <v>3203</v>
      </c>
      <c r="E296" s="324" t="s">
        <v>1388</v>
      </c>
      <c r="F296" s="324" t="s">
        <v>1044</v>
      </c>
      <c r="G296" s="324" t="s">
        <v>1045</v>
      </c>
      <c r="H296" s="324" t="s">
        <v>1024</v>
      </c>
      <c r="I296" s="324">
        <v>207</v>
      </c>
    </row>
    <row r="297" spans="1:9" ht="16" x14ac:dyDescent="0.2">
      <c r="A297" s="323">
        <v>380</v>
      </c>
      <c r="B297" s="324" t="s">
        <v>1391</v>
      </c>
      <c r="C297" s="324" t="s">
        <v>1387</v>
      </c>
      <c r="D297" s="324">
        <v>3204</v>
      </c>
      <c r="E297" s="324" t="s">
        <v>1388</v>
      </c>
      <c r="F297" s="324" t="s">
        <v>1044</v>
      </c>
      <c r="G297" s="324" t="s">
        <v>1045</v>
      </c>
      <c r="H297" s="324" t="s">
        <v>1024</v>
      </c>
      <c r="I297" s="324">
        <v>207</v>
      </c>
    </row>
    <row r="298" spans="1:9" ht="16" x14ac:dyDescent="0.2">
      <c r="A298" s="323">
        <v>380</v>
      </c>
      <c r="B298" s="324" t="s">
        <v>1392</v>
      </c>
      <c r="C298" s="324" t="s">
        <v>1387</v>
      </c>
      <c r="D298" s="324">
        <v>3204</v>
      </c>
      <c r="E298" s="324" t="s">
        <v>1388</v>
      </c>
      <c r="F298" s="324" t="s">
        <v>1044</v>
      </c>
      <c r="G298" s="324" t="s">
        <v>1045</v>
      </c>
      <c r="H298" s="324" t="s">
        <v>1026</v>
      </c>
      <c r="I298" s="324">
        <v>207</v>
      </c>
    </row>
    <row r="299" spans="1:9" ht="16" x14ac:dyDescent="0.2">
      <c r="A299" s="323">
        <v>380</v>
      </c>
      <c r="B299" s="324" t="s">
        <v>1393</v>
      </c>
      <c r="C299" s="324" t="s">
        <v>1387</v>
      </c>
      <c r="D299" s="324">
        <v>3205</v>
      </c>
      <c r="E299" s="324" t="s">
        <v>1388</v>
      </c>
      <c r="F299" s="324" t="s">
        <v>1044</v>
      </c>
      <c r="G299" s="324" t="s">
        <v>1045</v>
      </c>
      <c r="H299" s="324" t="s">
        <v>1026</v>
      </c>
      <c r="I299" s="324">
        <v>207</v>
      </c>
    </row>
    <row r="300" spans="1:9" ht="16" x14ac:dyDescent="0.2">
      <c r="A300" s="323">
        <v>380</v>
      </c>
      <c r="B300" s="324" t="s">
        <v>1394</v>
      </c>
      <c r="C300" s="324" t="s">
        <v>1395</v>
      </c>
      <c r="D300" s="324">
        <v>3204</v>
      </c>
      <c r="E300" s="324" t="s">
        <v>1396</v>
      </c>
      <c r="F300" s="324" t="s">
        <v>1126</v>
      </c>
      <c r="G300" s="324" t="s">
        <v>1127</v>
      </c>
      <c r="H300" s="324" t="s">
        <v>1024</v>
      </c>
      <c r="I300" s="324" t="s">
        <v>1128</v>
      </c>
    </row>
    <row r="301" spans="1:9" ht="16" x14ac:dyDescent="0.2">
      <c r="A301" s="323">
        <v>380</v>
      </c>
      <c r="B301" s="324" t="s">
        <v>1397</v>
      </c>
      <c r="C301" s="324" t="s">
        <v>1395</v>
      </c>
      <c r="D301" s="324">
        <v>3205</v>
      </c>
      <c r="E301" s="324" t="s">
        <v>1396</v>
      </c>
      <c r="F301" s="324" t="s">
        <v>1126</v>
      </c>
      <c r="G301" s="324" t="s">
        <v>1127</v>
      </c>
      <c r="H301" s="324" t="s">
        <v>1024</v>
      </c>
      <c r="I301" s="324" t="s">
        <v>1128</v>
      </c>
    </row>
    <row r="302" spans="1:9" ht="16" x14ac:dyDescent="0.2">
      <c r="A302" s="323">
        <v>380</v>
      </c>
      <c r="B302" s="324" t="s">
        <v>1398</v>
      </c>
      <c r="C302" s="324" t="s">
        <v>1395</v>
      </c>
      <c r="D302" s="324">
        <v>3203</v>
      </c>
      <c r="E302" s="324" t="s">
        <v>1396</v>
      </c>
      <c r="F302" s="324" t="s">
        <v>1126</v>
      </c>
      <c r="G302" s="324" t="s">
        <v>1127</v>
      </c>
      <c r="H302" s="324" t="s">
        <v>1026</v>
      </c>
      <c r="I302" s="324" t="s">
        <v>1128</v>
      </c>
    </row>
    <row r="303" spans="1:9" ht="16" x14ac:dyDescent="0.2">
      <c r="A303" s="323">
        <v>380</v>
      </c>
      <c r="B303" s="324" t="s">
        <v>1399</v>
      </c>
      <c r="C303" s="324" t="s">
        <v>1395</v>
      </c>
      <c r="D303" s="324">
        <v>3204</v>
      </c>
      <c r="E303" s="324" t="s">
        <v>1396</v>
      </c>
      <c r="F303" s="324" t="s">
        <v>1126</v>
      </c>
      <c r="G303" s="324" t="s">
        <v>1127</v>
      </c>
      <c r="H303" s="324" t="s">
        <v>1026</v>
      </c>
      <c r="I303" s="324" t="s">
        <v>1128</v>
      </c>
    </row>
    <row r="304" spans="1:9" ht="16" x14ac:dyDescent="0.2">
      <c r="A304" s="323">
        <v>380</v>
      </c>
      <c r="B304" s="324" t="s">
        <v>1400</v>
      </c>
      <c r="C304" s="324" t="s">
        <v>1395</v>
      </c>
      <c r="D304" s="324">
        <v>3205</v>
      </c>
      <c r="E304" s="324" t="s">
        <v>1396</v>
      </c>
      <c r="F304" s="324" t="s">
        <v>1126</v>
      </c>
      <c r="G304" s="324" t="s">
        <v>1127</v>
      </c>
      <c r="H304" s="324" t="s">
        <v>1026</v>
      </c>
      <c r="I304" s="324" t="s">
        <v>1128</v>
      </c>
    </row>
    <row r="305" spans="1:9" ht="16" x14ac:dyDescent="0.2">
      <c r="A305" s="323">
        <v>380</v>
      </c>
      <c r="B305" s="324" t="s">
        <v>1401</v>
      </c>
      <c r="C305" s="324" t="s">
        <v>1395</v>
      </c>
      <c r="D305" s="324">
        <v>3203</v>
      </c>
      <c r="E305" s="324" t="s">
        <v>1396</v>
      </c>
      <c r="F305" s="324" t="s">
        <v>1126</v>
      </c>
      <c r="G305" s="324" t="s">
        <v>1127</v>
      </c>
      <c r="H305" s="324" t="s">
        <v>1024</v>
      </c>
      <c r="I305" s="324" t="s">
        <v>1128</v>
      </c>
    </row>
    <row r="306" spans="1:9" ht="16" x14ac:dyDescent="0.2">
      <c r="A306" s="323">
        <v>380</v>
      </c>
      <c r="B306" s="324" t="s">
        <v>1402</v>
      </c>
      <c r="C306" s="324" t="s">
        <v>1395</v>
      </c>
      <c r="D306" s="324">
        <v>3204</v>
      </c>
      <c r="E306" s="324" t="s">
        <v>1396</v>
      </c>
      <c r="F306" s="324" t="s">
        <v>1012</v>
      </c>
      <c r="G306" s="324" t="s">
        <v>1013</v>
      </c>
      <c r="H306" s="324" t="s">
        <v>1026</v>
      </c>
      <c r="I306" s="324" t="s">
        <v>1135</v>
      </c>
    </row>
    <row r="307" spans="1:9" ht="16" x14ac:dyDescent="0.2">
      <c r="A307" s="323">
        <v>380</v>
      </c>
      <c r="B307" s="324" t="s">
        <v>1403</v>
      </c>
      <c r="C307" s="324" t="s">
        <v>1395</v>
      </c>
      <c r="D307" s="324">
        <v>3205</v>
      </c>
      <c r="E307" s="324" t="s">
        <v>1396</v>
      </c>
      <c r="F307" s="324" t="s">
        <v>1012</v>
      </c>
      <c r="G307" s="324" t="s">
        <v>1013</v>
      </c>
      <c r="H307" s="324" t="s">
        <v>1026</v>
      </c>
      <c r="I307" s="324" t="s">
        <v>1135</v>
      </c>
    </row>
    <row r="308" spans="1:9" ht="16" x14ac:dyDescent="0.2">
      <c r="A308" s="323">
        <v>380</v>
      </c>
      <c r="B308" s="324" t="s">
        <v>1404</v>
      </c>
      <c r="C308" s="324" t="s">
        <v>1395</v>
      </c>
      <c r="D308" s="324">
        <v>3204</v>
      </c>
      <c r="E308" s="324" t="s">
        <v>1396</v>
      </c>
      <c r="F308" s="324" t="s">
        <v>1012</v>
      </c>
      <c r="G308" s="324" t="s">
        <v>1013</v>
      </c>
      <c r="H308" s="324" t="s">
        <v>1024</v>
      </c>
      <c r="I308" s="324" t="s">
        <v>1135</v>
      </c>
    </row>
    <row r="309" spans="1:9" ht="16" x14ac:dyDescent="0.2">
      <c r="A309" s="323">
        <v>380</v>
      </c>
      <c r="B309" s="324" t="s">
        <v>1405</v>
      </c>
      <c r="C309" s="324" t="s">
        <v>1395</v>
      </c>
      <c r="D309" s="324">
        <v>3205</v>
      </c>
      <c r="E309" s="324" t="s">
        <v>1396</v>
      </c>
      <c r="F309" s="324" t="s">
        <v>1012</v>
      </c>
      <c r="G309" s="324" t="s">
        <v>1013</v>
      </c>
      <c r="H309" s="324" t="s">
        <v>1024</v>
      </c>
      <c r="I309" s="324" t="s">
        <v>1135</v>
      </c>
    </row>
    <row r="310" spans="1:9" ht="16" x14ac:dyDescent="0.2">
      <c r="A310" s="323">
        <v>380</v>
      </c>
      <c r="B310" s="324" t="s">
        <v>1406</v>
      </c>
      <c r="C310" s="324" t="s">
        <v>1395</v>
      </c>
      <c r="D310" s="324">
        <v>3203</v>
      </c>
      <c r="E310" s="324" t="s">
        <v>1396</v>
      </c>
      <c r="F310" s="324" t="s">
        <v>1012</v>
      </c>
      <c r="G310" s="324" t="s">
        <v>1013</v>
      </c>
      <c r="H310" s="324" t="s">
        <v>1122</v>
      </c>
      <c r="I310" s="324" t="s">
        <v>1135</v>
      </c>
    </row>
    <row r="311" spans="1:9" ht="16" x14ac:dyDescent="0.2">
      <c r="A311" s="323">
        <v>380</v>
      </c>
      <c r="B311" s="324" t="s">
        <v>1407</v>
      </c>
      <c r="C311" s="324" t="s">
        <v>1395</v>
      </c>
      <c r="D311" s="324">
        <v>3204</v>
      </c>
      <c r="E311" s="324" t="s">
        <v>1396</v>
      </c>
      <c r="F311" s="324" t="s">
        <v>1012</v>
      </c>
      <c r="G311" s="324" t="s">
        <v>1013</v>
      </c>
      <c r="H311" s="324" t="s">
        <v>1122</v>
      </c>
      <c r="I311" s="324" t="s">
        <v>1135</v>
      </c>
    </row>
    <row r="312" spans="1:9" ht="16" x14ac:dyDescent="0.2">
      <c r="A312" s="323">
        <v>380</v>
      </c>
      <c r="B312" s="324" t="s">
        <v>1408</v>
      </c>
      <c r="C312" s="324" t="s">
        <v>1395</v>
      </c>
      <c r="D312" s="324">
        <v>3205</v>
      </c>
      <c r="E312" s="324" t="s">
        <v>1396</v>
      </c>
      <c r="F312" s="324" t="s">
        <v>1012</v>
      </c>
      <c r="G312" s="324" t="s">
        <v>1013</v>
      </c>
      <c r="H312" s="324" t="s">
        <v>1122</v>
      </c>
      <c r="I312" s="324" t="s">
        <v>1135</v>
      </c>
    </row>
    <row r="313" spans="1:9" ht="16" x14ac:dyDescent="0.2">
      <c r="A313" s="323">
        <v>380</v>
      </c>
      <c r="B313" s="324" t="s">
        <v>1409</v>
      </c>
      <c r="C313" s="324" t="s">
        <v>1395</v>
      </c>
      <c r="D313" s="324">
        <v>3203</v>
      </c>
      <c r="E313" s="324" t="s">
        <v>1396</v>
      </c>
      <c r="F313" s="324" t="s">
        <v>1144</v>
      </c>
      <c r="G313" s="324" t="s">
        <v>1145</v>
      </c>
      <c r="H313" s="324" t="s">
        <v>1026</v>
      </c>
      <c r="I313" s="324" t="s">
        <v>1135</v>
      </c>
    </row>
    <row r="314" spans="1:9" ht="16" x14ac:dyDescent="0.2">
      <c r="A314" s="323">
        <v>380</v>
      </c>
      <c r="B314" s="324" t="s">
        <v>1410</v>
      </c>
      <c r="C314" s="324" t="s">
        <v>1395</v>
      </c>
      <c r="D314" s="324">
        <v>3203</v>
      </c>
      <c r="E314" s="324" t="s">
        <v>1396</v>
      </c>
      <c r="F314" s="324" t="s">
        <v>1144</v>
      </c>
      <c r="G314" s="324" t="s">
        <v>1145</v>
      </c>
      <c r="H314" s="324" t="s">
        <v>1024</v>
      </c>
      <c r="I314" s="324" t="s">
        <v>1135</v>
      </c>
    </row>
    <row r="315" spans="1:9" ht="16" x14ac:dyDescent="0.2">
      <c r="A315" s="323">
        <v>380</v>
      </c>
      <c r="B315" s="324" t="s">
        <v>1411</v>
      </c>
      <c r="C315" s="324" t="s">
        <v>1412</v>
      </c>
      <c r="D315" s="324">
        <v>3203</v>
      </c>
      <c r="E315" s="324" t="s">
        <v>1413</v>
      </c>
      <c r="F315" s="324" t="s">
        <v>1414</v>
      </c>
      <c r="G315" s="324" t="s">
        <v>1415</v>
      </c>
      <c r="H315" s="324" t="s">
        <v>1054</v>
      </c>
      <c r="I315" s="324">
        <v>208</v>
      </c>
    </row>
    <row r="316" spans="1:9" ht="16" x14ac:dyDescent="0.2">
      <c r="A316" s="323">
        <v>380</v>
      </c>
      <c r="B316" s="324" t="s">
        <v>1416</v>
      </c>
      <c r="C316" s="324" t="s">
        <v>1412</v>
      </c>
      <c r="D316" s="324">
        <v>3204</v>
      </c>
      <c r="E316" s="324" t="s">
        <v>1413</v>
      </c>
      <c r="F316" s="324" t="s">
        <v>1414</v>
      </c>
      <c r="G316" s="324" t="s">
        <v>1415</v>
      </c>
      <c r="H316" s="324" t="s">
        <v>1054</v>
      </c>
      <c r="I316" s="324">
        <v>208</v>
      </c>
    </row>
    <row r="317" spans="1:9" ht="16" x14ac:dyDescent="0.2">
      <c r="A317" s="323">
        <v>380</v>
      </c>
      <c r="B317" s="324" t="s">
        <v>1417</v>
      </c>
      <c r="C317" s="324" t="s">
        <v>1412</v>
      </c>
      <c r="D317" s="324">
        <v>3205</v>
      </c>
      <c r="E317" s="324" t="s">
        <v>1413</v>
      </c>
      <c r="F317" s="324" t="s">
        <v>1414</v>
      </c>
      <c r="G317" s="324" t="s">
        <v>1415</v>
      </c>
      <c r="H317" s="324" t="s">
        <v>1054</v>
      </c>
      <c r="I317" s="324">
        <v>208</v>
      </c>
    </row>
    <row r="318" spans="1:9" ht="16" x14ac:dyDescent="0.2">
      <c r="A318" s="323">
        <v>380</v>
      </c>
      <c r="B318" s="324" t="s">
        <v>1418</v>
      </c>
      <c r="C318" s="324" t="s">
        <v>1412</v>
      </c>
      <c r="D318" s="324">
        <v>3203</v>
      </c>
      <c r="E318" s="324" t="s">
        <v>1413</v>
      </c>
      <c r="F318" s="324" t="s">
        <v>1414</v>
      </c>
      <c r="G318" s="324" t="s">
        <v>1415</v>
      </c>
      <c r="H318" s="324" t="s">
        <v>1046</v>
      </c>
      <c r="I318" s="324">
        <v>208</v>
      </c>
    </row>
    <row r="319" spans="1:9" ht="16" x14ac:dyDescent="0.2">
      <c r="A319" s="323">
        <v>380</v>
      </c>
      <c r="B319" s="324" t="s">
        <v>1419</v>
      </c>
      <c r="C319" s="324" t="s">
        <v>1412</v>
      </c>
      <c r="D319" s="324">
        <v>3204</v>
      </c>
      <c r="E319" s="324" t="s">
        <v>1413</v>
      </c>
      <c r="F319" s="324" t="s">
        <v>1414</v>
      </c>
      <c r="G319" s="324" t="s">
        <v>1415</v>
      </c>
      <c r="H319" s="324" t="s">
        <v>1046</v>
      </c>
      <c r="I319" s="324">
        <v>208</v>
      </c>
    </row>
    <row r="320" spans="1:9" ht="16" x14ac:dyDescent="0.2">
      <c r="A320" s="323">
        <v>380</v>
      </c>
      <c r="B320" s="324" t="s">
        <v>1420</v>
      </c>
      <c r="C320" s="324" t="s">
        <v>1412</v>
      </c>
      <c r="D320" s="324">
        <v>3205</v>
      </c>
      <c r="E320" s="324" t="s">
        <v>1413</v>
      </c>
      <c r="F320" s="324" t="s">
        <v>1414</v>
      </c>
      <c r="G320" s="324" t="s">
        <v>1415</v>
      </c>
      <c r="H320" s="324" t="s">
        <v>1046</v>
      </c>
      <c r="I320" s="324">
        <v>208</v>
      </c>
    </row>
    <row r="321" spans="1:9" ht="16" x14ac:dyDescent="0.2">
      <c r="A321" s="323">
        <v>380</v>
      </c>
      <c r="B321" s="324" t="s">
        <v>1421</v>
      </c>
      <c r="C321" s="324" t="s">
        <v>1412</v>
      </c>
      <c r="D321" s="324">
        <v>3203</v>
      </c>
      <c r="E321" s="324" t="s">
        <v>1413</v>
      </c>
      <c r="F321" s="324" t="s">
        <v>1414</v>
      </c>
      <c r="G321" s="324" t="s">
        <v>1415</v>
      </c>
      <c r="H321" s="324" t="s">
        <v>945</v>
      </c>
      <c r="I321" s="324">
        <v>208</v>
      </c>
    </row>
    <row r="322" spans="1:9" ht="16" x14ac:dyDescent="0.2">
      <c r="A322" s="323">
        <v>380</v>
      </c>
      <c r="B322" s="324" t="s">
        <v>1422</v>
      </c>
      <c r="C322" s="324" t="s">
        <v>1412</v>
      </c>
      <c r="D322" s="324">
        <v>3204</v>
      </c>
      <c r="E322" s="324" t="s">
        <v>1413</v>
      </c>
      <c r="F322" s="324" t="s">
        <v>1414</v>
      </c>
      <c r="G322" s="324" t="s">
        <v>1415</v>
      </c>
      <c r="H322" s="324" t="s">
        <v>945</v>
      </c>
      <c r="I322" s="324">
        <v>208</v>
      </c>
    </row>
    <row r="323" spans="1:9" ht="16" x14ac:dyDescent="0.2">
      <c r="A323" s="323">
        <v>380</v>
      </c>
      <c r="B323" s="324" t="s">
        <v>1423</v>
      </c>
      <c r="C323" s="324" t="s">
        <v>1412</v>
      </c>
      <c r="D323" s="324">
        <v>3205</v>
      </c>
      <c r="E323" s="324" t="s">
        <v>1413</v>
      </c>
      <c r="F323" s="324" t="s">
        <v>1414</v>
      </c>
      <c r="G323" s="324" t="s">
        <v>1415</v>
      </c>
      <c r="H323" s="324" t="s">
        <v>945</v>
      </c>
      <c r="I323" s="324">
        <v>208</v>
      </c>
    </row>
    <row r="324" spans="1:9" ht="16" x14ac:dyDescent="0.2">
      <c r="A324" s="323">
        <v>380</v>
      </c>
      <c r="B324" s="324" t="s">
        <v>1424</v>
      </c>
      <c r="C324" s="324" t="s">
        <v>1412</v>
      </c>
      <c r="D324" s="324">
        <v>3203</v>
      </c>
      <c r="E324" s="324" t="s">
        <v>1413</v>
      </c>
      <c r="F324" s="324" t="s">
        <v>1414</v>
      </c>
      <c r="G324" s="324" t="s">
        <v>1415</v>
      </c>
      <c r="H324" s="324" t="s">
        <v>939</v>
      </c>
      <c r="I324" s="324">
        <v>208</v>
      </c>
    </row>
    <row r="325" spans="1:9" ht="16" x14ac:dyDescent="0.2">
      <c r="A325" s="323">
        <v>380</v>
      </c>
      <c r="B325" s="324" t="s">
        <v>1425</v>
      </c>
      <c r="C325" s="324" t="s">
        <v>1412</v>
      </c>
      <c r="D325" s="324">
        <v>3204</v>
      </c>
      <c r="E325" s="324" t="s">
        <v>1413</v>
      </c>
      <c r="F325" s="324" t="s">
        <v>1414</v>
      </c>
      <c r="G325" s="324" t="s">
        <v>1415</v>
      </c>
      <c r="H325" s="324" t="s">
        <v>939</v>
      </c>
      <c r="I325" s="324">
        <v>208</v>
      </c>
    </row>
    <row r="326" spans="1:9" ht="16" x14ac:dyDescent="0.2">
      <c r="A326" s="323">
        <v>380</v>
      </c>
      <c r="B326" s="324" t="s">
        <v>1426</v>
      </c>
      <c r="C326" s="324" t="s">
        <v>1412</v>
      </c>
      <c r="D326" s="324">
        <v>3205</v>
      </c>
      <c r="E326" s="324" t="s">
        <v>1413</v>
      </c>
      <c r="F326" s="324" t="s">
        <v>1414</v>
      </c>
      <c r="G326" s="324" t="s">
        <v>1415</v>
      </c>
      <c r="H326" s="324" t="s">
        <v>939</v>
      </c>
      <c r="I326" s="324">
        <v>208</v>
      </c>
    </row>
    <row r="327" spans="1:9" ht="16" x14ac:dyDescent="0.2">
      <c r="A327" s="323">
        <v>380</v>
      </c>
      <c r="B327" s="324" t="s">
        <v>1427</v>
      </c>
      <c r="C327" s="324" t="s">
        <v>1412</v>
      </c>
      <c r="D327" s="324">
        <v>3200</v>
      </c>
      <c r="E327" s="324" t="s">
        <v>1413</v>
      </c>
      <c r="F327" s="324" t="s">
        <v>1414</v>
      </c>
      <c r="G327" s="324" t="s">
        <v>1415</v>
      </c>
      <c r="H327" s="324" t="s">
        <v>1360</v>
      </c>
      <c r="I327" s="324">
        <v>208</v>
      </c>
    </row>
    <row r="328" spans="1:9" ht="16" x14ac:dyDescent="0.2">
      <c r="A328" s="323">
        <v>380</v>
      </c>
      <c r="B328" s="324" t="s">
        <v>1428</v>
      </c>
      <c r="C328" s="324" t="s">
        <v>1429</v>
      </c>
      <c r="D328" s="324">
        <v>3203</v>
      </c>
      <c r="E328" s="324" t="s">
        <v>1430</v>
      </c>
      <c r="F328" s="324" t="s">
        <v>1126</v>
      </c>
      <c r="G328" s="324" t="s">
        <v>1127</v>
      </c>
      <c r="H328" s="324" t="s">
        <v>945</v>
      </c>
      <c r="I328" s="324" t="s">
        <v>1128</v>
      </c>
    </row>
    <row r="329" spans="1:9" ht="16" x14ac:dyDescent="0.2">
      <c r="A329" s="323">
        <v>380</v>
      </c>
      <c r="B329" s="324" t="s">
        <v>1431</v>
      </c>
      <c r="C329" s="324" t="s">
        <v>1429</v>
      </c>
      <c r="D329" s="324">
        <v>3204</v>
      </c>
      <c r="E329" s="324" t="s">
        <v>1430</v>
      </c>
      <c r="F329" s="324" t="s">
        <v>1126</v>
      </c>
      <c r="G329" s="324" t="s">
        <v>1127</v>
      </c>
      <c r="H329" s="324" t="s">
        <v>945</v>
      </c>
      <c r="I329" s="324" t="s">
        <v>1128</v>
      </c>
    </row>
    <row r="330" spans="1:9" ht="16" x14ac:dyDescent="0.2">
      <c r="A330" s="323">
        <v>380</v>
      </c>
      <c r="B330" s="324" t="s">
        <v>1432</v>
      </c>
      <c r="C330" s="324" t="s">
        <v>1429</v>
      </c>
      <c r="D330" s="324">
        <v>3205</v>
      </c>
      <c r="E330" s="324" t="s">
        <v>1430</v>
      </c>
      <c r="F330" s="324" t="s">
        <v>1126</v>
      </c>
      <c r="G330" s="324" t="s">
        <v>1127</v>
      </c>
      <c r="H330" s="324" t="s">
        <v>945</v>
      </c>
      <c r="I330" s="324" t="s">
        <v>1128</v>
      </c>
    </row>
    <row r="331" spans="1:9" ht="16" x14ac:dyDescent="0.2">
      <c r="A331" s="323">
        <v>380</v>
      </c>
      <c r="B331" s="324" t="s">
        <v>1433</v>
      </c>
      <c r="C331" s="324" t="s">
        <v>1429</v>
      </c>
      <c r="D331" s="324">
        <v>3203</v>
      </c>
      <c r="E331" s="324" t="s">
        <v>1430</v>
      </c>
      <c r="F331" s="324" t="s">
        <v>1126</v>
      </c>
      <c r="G331" s="324" t="s">
        <v>1127</v>
      </c>
      <c r="H331" s="324" t="s">
        <v>939</v>
      </c>
      <c r="I331" s="324" t="s">
        <v>1128</v>
      </c>
    </row>
    <row r="332" spans="1:9" ht="16" x14ac:dyDescent="0.2">
      <c r="A332" s="323">
        <v>380</v>
      </c>
      <c r="B332" s="324" t="s">
        <v>1434</v>
      </c>
      <c r="C332" s="324" t="s">
        <v>1429</v>
      </c>
      <c r="D332" s="324">
        <v>3204</v>
      </c>
      <c r="E332" s="324" t="s">
        <v>1430</v>
      </c>
      <c r="F332" s="324" t="s">
        <v>1126</v>
      </c>
      <c r="G332" s="324" t="s">
        <v>1127</v>
      </c>
      <c r="H332" s="324" t="s">
        <v>939</v>
      </c>
      <c r="I332" s="324" t="s">
        <v>1128</v>
      </c>
    </row>
    <row r="333" spans="1:9" ht="16" x14ac:dyDescent="0.2">
      <c r="A333" s="323">
        <v>380</v>
      </c>
      <c r="B333" s="324" t="s">
        <v>1435</v>
      </c>
      <c r="C333" s="324" t="s">
        <v>1429</v>
      </c>
      <c r="D333" s="324">
        <v>3205</v>
      </c>
      <c r="E333" s="324" t="s">
        <v>1430</v>
      </c>
      <c r="F333" s="324" t="s">
        <v>1126</v>
      </c>
      <c r="G333" s="324" t="s">
        <v>1127</v>
      </c>
      <c r="H333" s="324" t="s">
        <v>939</v>
      </c>
      <c r="I333" s="324" t="s">
        <v>1128</v>
      </c>
    </row>
    <row r="334" spans="1:9" ht="16" x14ac:dyDescent="0.2">
      <c r="A334" s="323">
        <v>380</v>
      </c>
      <c r="B334" s="324" t="s">
        <v>1436</v>
      </c>
      <c r="C334" s="324" t="s">
        <v>1437</v>
      </c>
      <c r="D334" s="324">
        <v>3200</v>
      </c>
      <c r="E334" s="324" t="s">
        <v>1438</v>
      </c>
      <c r="F334" s="324" t="s">
        <v>1439</v>
      </c>
      <c r="G334" s="324" t="s">
        <v>1440</v>
      </c>
      <c r="H334" s="324" t="s">
        <v>935</v>
      </c>
      <c r="I334" s="324">
        <v>62</v>
      </c>
    </row>
    <row r="335" spans="1:9" ht="16" x14ac:dyDescent="0.2">
      <c r="A335" s="323">
        <v>380</v>
      </c>
      <c r="B335" s="324" t="s">
        <v>1441</v>
      </c>
      <c r="C335" s="324" t="s">
        <v>1442</v>
      </c>
      <c r="D335" s="324">
        <v>3200</v>
      </c>
      <c r="E335" s="324" t="s">
        <v>1443</v>
      </c>
      <c r="F335" s="324" t="s">
        <v>1439</v>
      </c>
      <c r="G335" s="324" t="s">
        <v>1440</v>
      </c>
      <c r="H335" s="324" t="s">
        <v>1054</v>
      </c>
      <c r="I335" s="324">
        <v>62</v>
      </c>
    </row>
    <row r="336" spans="1:9" ht="16" x14ac:dyDescent="0.2">
      <c r="A336" s="323">
        <v>380</v>
      </c>
      <c r="B336" s="324" t="s">
        <v>1444</v>
      </c>
      <c r="C336" s="324" t="s">
        <v>1442</v>
      </c>
      <c r="D336" s="324">
        <v>3200</v>
      </c>
      <c r="E336" s="324" t="s">
        <v>1443</v>
      </c>
      <c r="F336" s="324" t="s">
        <v>1439</v>
      </c>
      <c r="G336" s="324" t="s">
        <v>1440</v>
      </c>
      <c r="H336" s="324" t="s">
        <v>945</v>
      </c>
      <c r="I336" s="324">
        <v>62</v>
      </c>
    </row>
    <row r="337" spans="1:9" ht="16" x14ac:dyDescent="0.2">
      <c r="A337" s="323">
        <v>380</v>
      </c>
      <c r="B337" s="324" t="s">
        <v>1445</v>
      </c>
      <c r="C337" s="324" t="s">
        <v>1442</v>
      </c>
      <c r="D337" s="324">
        <v>3200</v>
      </c>
      <c r="E337" s="324" t="s">
        <v>1443</v>
      </c>
      <c r="F337" s="324" t="s">
        <v>1439</v>
      </c>
      <c r="G337" s="324" t="s">
        <v>1440</v>
      </c>
      <c r="H337" s="324" t="s">
        <v>939</v>
      </c>
      <c r="I337" s="324">
        <v>62</v>
      </c>
    </row>
    <row r="338" spans="1:9" ht="16" x14ac:dyDescent="0.2">
      <c r="A338" s="323">
        <v>380</v>
      </c>
      <c r="B338" s="324" t="s">
        <v>1446</v>
      </c>
      <c r="C338" s="324" t="s">
        <v>1447</v>
      </c>
      <c r="D338" s="324">
        <v>3200</v>
      </c>
      <c r="E338" s="324" t="s">
        <v>1448</v>
      </c>
      <c r="F338" s="324" t="s">
        <v>1439</v>
      </c>
      <c r="G338" s="324" t="s">
        <v>1440</v>
      </c>
      <c r="H338" s="324" t="s">
        <v>931</v>
      </c>
      <c r="I338" s="324">
        <v>62</v>
      </c>
    </row>
    <row r="339" spans="1:9" ht="16" x14ac:dyDescent="0.2">
      <c r="A339" s="323">
        <v>380</v>
      </c>
      <c r="B339" s="324" t="s">
        <v>1449</v>
      </c>
      <c r="C339" s="324" t="s">
        <v>1450</v>
      </c>
      <c r="D339" s="324">
        <v>3200</v>
      </c>
      <c r="E339" s="324" t="s">
        <v>1451</v>
      </c>
      <c r="F339" s="324" t="s">
        <v>1346</v>
      </c>
      <c r="G339" s="324" t="s">
        <v>1347</v>
      </c>
      <c r="H339" s="324" t="s">
        <v>945</v>
      </c>
      <c r="I339" s="324">
        <v>63</v>
      </c>
    </row>
    <row r="340" spans="1:9" ht="16" x14ac:dyDescent="0.2">
      <c r="A340" s="323">
        <v>380</v>
      </c>
      <c r="B340" s="324" t="s">
        <v>1452</v>
      </c>
      <c r="C340" s="324" t="s">
        <v>1450</v>
      </c>
      <c r="D340" s="324">
        <v>3200</v>
      </c>
      <c r="E340" s="324" t="s">
        <v>1451</v>
      </c>
      <c r="F340" s="324" t="s">
        <v>1346</v>
      </c>
      <c r="G340" s="324" t="s">
        <v>1347</v>
      </c>
      <c r="H340" s="324" t="s">
        <v>939</v>
      </c>
      <c r="I340" s="324">
        <v>63</v>
      </c>
    </row>
    <row r="341" spans="1:9" ht="16" x14ac:dyDescent="0.2">
      <c r="A341" s="323">
        <v>380</v>
      </c>
      <c r="B341" s="324" t="s">
        <v>1453</v>
      </c>
      <c r="C341" s="324" t="s">
        <v>1450</v>
      </c>
      <c r="D341" s="324">
        <v>3200</v>
      </c>
      <c r="E341" s="324" t="s">
        <v>1451</v>
      </c>
      <c r="F341" s="324" t="s">
        <v>1346</v>
      </c>
      <c r="G341" s="324" t="s">
        <v>1347</v>
      </c>
      <c r="H341" s="324" t="s">
        <v>1054</v>
      </c>
      <c r="I341" s="324">
        <v>63</v>
      </c>
    </row>
    <row r="342" spans="1:9" ht="16" x14ac:dyDescent="0.2">
      <c r="A342" s="323">
        <v>380</v>
      </c>
      <c r="B342" s="324" t="s">
        <v>1454</v>
      </c>
      <c r="C342" s="324" t="s">
        <v>1455</v>
      </c>
      <c r="D342" s="324">
        <v>3200</v>
      </c>
      <c r="E342" s="324" t="s">
        <v>1456</v>
      </c>
      <c r="F342" s="324" t="s">
        <v>1022</v>
      </c>
      <c r="G342" s="324" t="s">
        <v>1023</v>
      </c>
      <c r="H342" s="324" t="s">
        <v>1360</v>
      </c>
      <c r="I342" s="324">
        <v>209</v>
      </c>
    </row>
    <row r="343" spans="1:9" ht="16" x14ac:dyDescent="0.2">
      <c r="A343" s="323">
        <v>380</v>
      </c>
      <c r="B343" s="324" t="s">
        <v>1457</v>
      </c>
      <c r="C343" s="324" t="s">
        <v>1458</v>
      </c>
      <c r="D343" s="324">
        <v>3203</v>
      </c>
      <c r="E343" s="324" t="s">
        <v>1459</v>
      </c>
      <c r="F343" s="324" t="s">
        <v>1230</v>
      </c>
      <c r="G343" s="324" t="s">
        <v>1231</v>
      </c>
      <c r="H343" s="324" t="s">
        <v>1122</v>
      </c>
      <c r="I343" s="324">
        <v>69</v>
      </c>
    </row>
    <row r="344" spans="1:9" ht="16" x14ac:dyDescent="0.2">
      <c r="A344" s="323">
        <v>380</v>
      </c>
      <c r="B344" s="324" t="s">
        <v>1460</v>
      </c>
      <c r="C344" s="324" t="s">
        <v>1458</v>
      </c>
      <c r="D344" s="324">
        <v>3204</v>
      </c>
      <c r="E344" s="324" t="s">
        <v>1459</v>
      </c>
      <c r="F344" s="324" t="s">
        <v>1230</v>
      </c>
      <c r="G344" s="324" t="s">
        <v>1231</v>
      </c>
      <c r="H344" s="324" t="s">
        <v>1122</v>
      </c>
      <c r="I344" s="324">
        <v>69</v>
      </c>
    </row>
    <row r="345" spans="1:9" ht="16" x14ac:dyDescent="0.2">
      <c r="A345" s="323">
        <v>380</v>
      </c>
      <c r="B345" s="324" t="s">
        <v>1461</v>
      </c>
      <c r="C345" s="324" t="s">
        <v>1458</v>
      </c>
      <c r="D345" s="324">
        <v>3205</v>
      </c>
      <c r="E345" s="324" t="s">
        <v>1459</v>
      </c>
      <c r="F345" s="324" t="s">
        <v>1230</v>
      </c>
      <c r="G345" s="324" t="s">
        <v>1231</v>
      </c>
      <c r="H345" s="324" t="s">
        <v>1122</v>
      </c>
      <c r="I345" s="324">
        <v>69</v>
      </c>
    </row>
    <row r="346" spans="1:9" ht="16" x14ac:dyDescent="0.2">
      <c r="A346" s="323">
        <v>380</v>
      </c>
      <c r="B346" s="324" t="s">
        <v>1462</v>
      </c>
      <c r="C346" s="324" t="s">
        <v>1463</v>
      </c>
      <c r="D346" s="324">
        <v>3203</v>
      </c>
      <c r="E346" s="324" t="s">
        <v>1464</v>
      </c>
      <c r="F346" s="324" t="s">
        <v>1414</v>
      </c>
      <c r="G346" s="324" t="s">
        <v>1415</v>
      </c>
      <c r="H346" s="324" t="s">
        <v>1122</v>
      </c>
      <c r="I346" s="324">
        <v>208</v>
      </c>
    </row>
    <row r="347" spans="1:9" ht="16" x14ac:dyDescent="0.2">
      <c r="A347" s="323">
        <v>380</v>
      </c>
      <c r="B347" s="324" t="s">
        <v>1465</v>
      </c>
      <c r="C347" s="324" t="s">
        <v>1463</v>
      </c>
      <c r="D347" s="324">
        <v>3204</v>
      </c>
      <c r="E347" s="324" t="s">
        <v>1464</v>
      </c>
      <c r="F347" s="324" t="s">
        <v>1414</v>
      </c>
      <c r="G347" s="324" t="s">
        <v>1415</v>
      </c>
      <c r="H347" s="324" t="s">
        <v>1122</v>
      </c>
      <c r="I347" s="324">
        <v>208</v>
      </c>
    </row>
    <row r="348" spans="1:9" ht="16" x14ac:dyDescent="0.2">
      <c r="A348" s="323">
        <v>380</v>
      </c>
      <c r="B348" s="324" t="s">
        <v>1466</v>
      </c>
      <c r="C348" s="324" t="s">
        <v>1463</v>
      </c>
      <c r="D348" s="324">
        <v>3205</v>
      </c>
      <c r="E348" s="324" t="s">
        <v>1464</v>
      </c>
      <c r="F348" s="324" t="s">
        <v>1414</v>
      </c>
      <c r="G348" s="324" t="s">
        <v>1415</v>
      </c>
      <c r="H348" s="324" t="s">
        <v>1122</v>
      </c>
      <c r="I348" s="324">
        <v>208</v>
      </c>
    </row>
    <row r="349" spans="1:9" ht="16" x14ac:dyDescent="0.2">
      <c r="A349" s="323">
        <v>380</v>
      </c>
      <c r="B349" s="324" t="s">
        <v>1467</v>
      </c>
      <c r="C349" s="324" t="s">
        <v>1468</v>
      </c>
      <c r="D349" s="324">
        <v>3203</v>
      </c>
      <c r="E349" s="324" t="s">
        <v>1469</v>
      </c>
      <c r="F349" s="324" t="s">
        <v>1230</v>
      </c>
      <c r="G349" s="324" t="s">
        <v>1231</v>
      </c>
      <c r="H349" s="324" t="s">
        <v>1054</v>
      </c>
      <c r="I349" s="324">
        <v>69</v>
      </c>
    </row>
    <row r="350" spans="1:9" ht="16" x14ac:dyDescent="0.2">
      <c r="A350" s="323">
        <v>380</v>
      </c>
      <c r="B350" s="324" t="s">
        <v>1470</v>
      </c>
      <c r="C350" s="324" t="s">
        <v>1468</v>
      </c>
      <c r="D350" s="324">
        <v>3204</v>
      </c>
      <c r="E350" s="324" t="s">
        <v>1469</v>
      </c>
      <c r="F350" s="324" t="s">
        <v>1230</v>
      </c>
      <c r="G350" s="324" t="s">
        <v>1231</v>
      </c>
      <c r="H350" s="324" t="s">
        <v>1054</v>
      </c>
      <c r="I350" s="324">
        <v>69</v>
      </c>
    </row>
    <row r="351" spans="1:9" ht="16" x14ac:dyDescent="0.2">
      <c r="A351" s="323">
        <v>380</v>
      </c>
      <c r="B351" s="324" t="s">
        <v>1471</v>
      </c>
      <c r="C351" s="324" t="s">
        <v>1468</v>
      </c>
      <c r="D351" s="324">
        <v>3205</v>
      </c>
      <c r="E351" s="324" t="s">
        <v>1469</v>
      </c>
      <c r="F351" s="324" t="s">
        <v>1230</v>
      </c>
      <c r="G351" s="324" t="s">
        <v>1231</v>
      </c>
      <c r="H351" s="324" t="s">
        <v>1054</v>
      </c>
      <c r="I351" s="324">
        <v>69</v>
      </c>
    </row>
    <row r="352" spans="1:9" ht="16" x14ac:dyDescent="0.2">
      <c r="A352" s="323">
        <v>380</v>
      </c>
      <c r="B352" s="324" t="s">
        <v>1472</v>
      </c>
      <c r="C352" s="324" t="s">
        <v>1468</v>
      </c>
      <c r="D352" s="324">
        <v>3203</v>
      </c>
      <c r="E352" s="324" t="s">
        <v>1469</v>
      </c>
      <c r="F352" s="324" t="s">
        <v>1230</v>
      </c>
      <c r="G352" s="324" t="s">
        <v>1231</v>
      </c>
      <c r="H352" s="324" t="s">
        <v>1046</v>
      </c>
      <c r="I352" s="324">
        <v>69</v>
      </c>
    </row>
    <row r="353" spans="1:9" ht="16" x14ac:dyDescent="0.2">
      <c r="A353" s="323">
        <v>380</v>
      </c>
      <c r="B353" s="324" t="s">
        <v>1473</v>
      </c>
      <c r="C353" s="324" t="s">
        <v>1468</v>
      </c>
      <c r="D353" s="324">
        <v>3204</v>
      </c>
      <c r="E353" s="324" t="s">
        <v>1469</v>
      </c>
      <c r="F353" s="324" t="s">
        <v>1230</v>
      </c>
      <c r="G353" s="324" t="s">
        <v>1231</v>
      </c>
      <c r="H353" s="324" t="s">
        <v>1046</v>
      </c>
      <c r="I353" s="324">
        <v>69</v>
      </c>
    </row>
    <row r="354" spans="1:9" ht="16" x14ac:dyDescent="0.2">
      <c r="A354" s="323">
        <v>380</v>
      </c>
      <c r="B354" s="324" t="s">
        <v>1474</v>
      </c>
      <c r="C354" s="324" t="s">
        <v>1468</v>
      </c>
      <c r="D354" s="324">
        <v>3205</v>
      </c>
      <c r="E354" s="324" t="s">
        <v>1469</v>
      </c>
      <c r="F354" s="324" t="s">
        <v>1230</v>
      </c>
      <c r="G354" s="324" t="s">
        <v>1231</v>
      </c>
      <c r="H354" s="324" t="s">
        <v>1046</v>
      </c>
      <c r="I354" s="324">
        <v>69</v>
      </c>
    </row>
    <row r="355" spans="1:9" ht="16" x14ac:dyDescent="0.2">
      <c r="A355" s="323">
        <v>380</v>
      </c>
      <c r="B355" s="324" t="s">
        <v>1475</v>
      </c>
      <c r="C355" s="324" t="s">
        <v>1476</v>
      </c>
      <c r="D355" s="324">
        <v>3200</v>
      </c>
      <c r="E355" s="324" t="s">
        <v>1477</v>
      </c>
      <c r="F355" s="324" t="s">
        <v>987</v>
      </c>
      <c r="G355" s="324" t="s">
        <v>988</v>
      </c>
      <c r="H355" s="324" t="s">
        <v>935</v>
      </c>
      <c r="I355" s="324">
        <v>305</v>
      </c>
    </row>
    <row r="356" spans="1:9" ht="16" x14ac:dyDescent="0.2">
      <c r="A356" s="323">
        <v>380</v>
      </c>
      <c r="B356" s="324" t="s">
        <v>1478</v>
      </c>
      <c r="C356" s="324" t="s">
        <v>1476</v>
      </c>
      <c r="D356" s="324">
        <v>3200</v>
      </c>
      <c r="E356" s="324" t="s">
        <v>1477</v>
      </c>
      <c r="F356" s="324" t="s">
        <v>987</v>
      </c>
      <c r="G356" s="324" t="s">
        <v>988</v>
      </c>
      <c r="H356" s="324" t="s">
        <v>937</v>
      </c>
      <c r="I356" s="324">
        <v>305</v>
      </c>
    </row>
    <row r="357" spans="1:9" ht="16" x14ac:dyDescent="0.2">
      <c r="A357" s="323">
        <v>380</v>
      </c>
      <c r="B357" s="324" t="s">
        <v>1479</v>
      </c>
      <c r="C357" s="324" t="s">
        <v>1476</v>
      </c>
      <c r="D357" s="324">
        <v>3200</v>
      </c>
      <c r="E357" s="324" t="s">
        <v>1477</v>
      </c>
      <c r="F357" s="324" t="s">
        <v>987</v>
      </c>
      <c r="G357" s="324" t="s">
        <v>988</v>
      </c>
      <c r="H357" s="324" t="s">
        <v>939</v>
      </c>
      <c r="I357" s="324">
        <v>305</v>
      </c>
    </row>
    <row r="358" spans="1:9" ht="16" x14ac:dyDescent="0.2">
      <c r="A358" s="323">
        <v>380</v>
      </c>
      <c r="B358" s="324" t="s">
        <v>1480</v>
      </c>
      <c r="C358" s="324" t="s">
        <v>1476</v>
      </c>
      <c r="D358" s="324">
        <v>3200</v>
      </c>
      <c r="E358" s="324" t="s">
        <v>1477</v>
      </c>
      <c r="F358" s="324" t="s">
        <v>993</v>
      </c>
      <c r="G358" s="324" t="s">
        <v>994</v>
      </c>
      <c r="H358" s="324" t="s">
        <v>931</v>
      </c>
      <c r="I358" s="324">
        <v>106</v>
      </c>
    </row>
    <row r="359" spans="1:9" ht="16" x14ac:dyDescent="0.2">
      <c r="A359" s="323">
        <v>380</v>
      </c>
      <c r="B359" s="324" t="s">
        <v>1481</v>
      </c>
      <c r="C359" s="324" t="s">
        <v>1476</v>
      </c>
      <c r="D359" s="324">
        <v>3200</v>
      </c>
      <c r="E359" s="324" t="s">
        <v>1477</v>
      </c>
      <c r="F359" s="324" t="s">
        <v>993</v>
      </c>
      <c r="G359" s="324" t="s">
        <v>994</v>
      </c>
      <c r="H359" s="324" t="s">
        <v>933</v>
      </c>
      <c r="I359" s="324">
        <v>106</v>
      </c>
    </row>
    <row r="360" spans="1:9" ht="16" x14ac:dyDescent="0.2">
      <c r="A360" s="323">
        <v>380</v>
      </c>
      <c r="B360" s="324" t="s">
        <v>1482</v>
      </c>
      <c r="C360" s="324" t="s">
        <v>1476</v>
      </c>
      <c r="D360" s="324">
        <v>3200</v>
      </c>
      <c r="E360" s="324" t="s">
        <v>1477</v>
      </c>
      <c r="F360" s="324" t="s">
        <v>993</v>
      </c>
      <c r="G360" s="324" t="s">
        <v>994</v>
      </c>
      <c r="H360" s="324" t="s">
        <v>939</v>
      </c>
      <c r="I360" s="324">
        <v>106</v>
      </c>
    </row>
    <row r="361" spans="1:9" ht="16" x14ac:dyDescent="0.2">
      <c r="A361" s="323">
        <v>380</v>
      </c>
      <c r="B361" s="324" t="s">
        <v>1483</v>
      </c>
      <c r="C361" s="324" t="s">
        <v>1476</v>
      </c>
      <c r="D361" s="324">
        <v>3200</v>
      </c>
      <c r="E361" s="324" t="s">
        <v>1477</v>
      </c>
      <c r="F361" s="324" t="s">
        <v>999</v>
      </c>
      <c r="G361" s="324" t="s">
        <v>1000</v>
      </c>
      <c r="H361" s="324" t="s">
        <v>931</v>
      </c>
      <c r="I361" s="324">
        <v>205</v>
      </c>
    </row>
    <row r="362" spans="1:9" ht="16" x14ac:dyDescent="0.2">
      <c r="A362" s="323">
        <v>380</v>
      </c>
      <c r="B362" s="324" t="s">
        <v>1484</v>
      </c>
      <c r="C362" s="324" t="s">
        <v>1476</v>
      </c>
      <c r="D362" s="324">
        <v>3200</v>
      </c>
      <c r="E362" s="324" t="s">
        <v>1477</v>
      </c>
      <c r="F362" s="324" t="s">
        <v>999</v>
      </c>
      <c r="G362" s="324" t="s">
        <v>1000</v>
      </c>
      <c r="H362" s="324" t="s">
        <v>933</v>
      </c>
      <c r="I362" s="324">
        <v>205</v>
      </c>
    </row>
    <row r="363" spans="1:9" ht="16" x14ac:dyDescent="0.2">
      <c r="A363" s="323">
        <v>380</v>
      </c>
      <c r="B363" s="324" t="s">
        <v>1485</v>
      </c>
      <c r="C363" s="324" t="s">
        <v>1476</v>
      </c>
      <c r="D363" s="324">
        <v>3200</v>
      </c>
      <c r="E363" s="324" t="s">
        <v>1477</v>
      </c>
      <c r="F363" s="324" t="s">
        <v>999</v>
      </c>
      <c r="G363" s="324" t="s">
        <v>1000</v>
      </c>
      <c r="H363" s="324" t="s">
        <v>939</v>
      </c>
      <c r="I363" s="324">
        <v>205</v>
      </c>
    </row>
    <row r="364" spans="1:9" ht="16" x14ac:dyDescent="0.2">
      <c r="A364" s="323">
        <v>380</v>
      </c>
      <c r="B364" s="324" t="s">
        <v>1486</v>
      </c>
      <c r="C364" s="324" t="s">
        <v>1487</v>
      </c>
      <c r="D364" s="324">
        <v>3200</v>
      </c>
      <c r="E364" s="324" t="s">
        <v>1488</v>
      </c>
      <c r="F364" s="324" t="s">
        <v>987</v>
      </c>
      <c r="G364" s="324" t="s">
        <v>988</v>
      </c>
      <c r="H364" s="324" t="s">
        <v>931</v>
      </c>
      <c r="I364" s="324">
        <v>305</v>
      </c>
    </row>
    <row r="365" spans="1:9" ht="16" x14ac:dyDescent="0.2">
      <c r="A365" s="323">
        <v>380</v>
      </c>
      <c r="B365" s="324" t="s">
        <v>1489</v>
      </c>
      <c r="C365" s="324" t="s">
        <v>1487</v>
      </c>
      <c r="D365" s="324">
        <v>3200</v>
      </c>
      <c r="E365" s="324" t="s">
        <v>1488</v>
      </c>
      <c r="F365" s="324" t="s">
        <v>987</v>
      </c>
      <c r="G365" s="324" t="s">
        <v>988</v>
      </c>
      <c r="H365" s="324" t="s">
        <v>933</v>
      </c>
      <c r="I365" s="324">
        <v>305</v>
      </c>
    </row>
    <row r="366" spans="1:9" ht="16" x14ac:dyDescent="0.2">
      <c r="A366" s="323">
        <v>380</v>
      </c>
      <c r="B366" s="324" t="s">
        <v>1490</v>
      </c>
      <c r="C366" s="324" t="s">
        <v>1487</v>
      </c>
      <c r="D366" s="324">
        <v>3200</v>
      </c>
      <c r="E366" s="324" t="s">
        <v>1488</v>
      </c>
      <c r="F366" s="324" t="s">
        <v>993</v>
      </c>
      <c r="G366" s="324" t="s">
        <v>994</v>
      </c>
      <c r="H366" s="324" t="s">
        <v>935</v>
      </c>
      <c r="I366" s="324">
        <v>106</v>
      </c>
    </row>
    <row r="367" spans="1:9" ht="16" x14ac:dyDescent="0.2">
      <c r="A367" s="323">
        <v>380</v>
      </c>
      <c r="B367" s="324" t="s">
        <v>1491</v>
      </c>
      <c r="C367" s="324" t="s">
        <v>1487</v>
      </c>
      <c r="D367" s="324">
        <v>3200</v>
      </c>
      <c r="E367" s="324" t="s">
        <v>1488</v>
      </c>
      <c r="F367" s="324" t="s">
        <v>993</v>
      </c>
      <c r="G367" s="324" t="s">
        <v>994</v>
      </c>
      <c r="H367" s="324" t="s">
        <v>937</v>
      </c>
      <c r="I367" s="324">
        <v>106</v>
      </c>
    </row>
    <row r="368" spans="1:9" ht="16" x14ac:dyDescent="0.2">
      <c r="A368" s="323">
        <v>380</v>
      </c>
      <c r="B368" s="324" t="s">
        <v>1492</v>
      </c>
      <c r="C368" s="324" t="s">
        <v>1487</v>
      </c>
      <c r="D368" s="324">
        <v>3200</v>
      </c>
      <c r="E368" s="324" t="s">
        <v>1488</v>
      </c>
      <c r="F368" s="324" t="s">
        <v>999</v>
      </c>
      <c r="G368" s="324" t="s">
        <v>1000</v>
      </c>
      <c r="H368" s="324" t="s">
        <v>937</v>
      </c>
      <c r="I368" s="324">
        <v>205</v>
      </c>
    </row>
    <row r="369" spans="1:9" ht="16" x14ac:dyDescent="0.2">
      <c r="A369" s="323">
        <v>380</v>
      </c>
      <c r="B369" s="324" t="s">
        <v>1493</v>
      </c>
      <c r="C369" s="324" t="s">
        <v>1487</v>
      </c>
      <c r="D369" s="324">
        <v>3200</v>
      </c>
      <c r="E369" s="324" t="s">
        <v>1488</v>
      </c>
      <c r="F369" s="324" t="s">
        <v>999</v>
      </c>
      <c r="G369" s="324" t="s">
        <v>1000</v>
      </c>
      <c r="H369" s="324" t="s">
        <v>935</v>
      </c>
      <c r="I369" s="324">
        <v>205</v>
      </c>
    </row>
    <row r="370" spans="1:9" ht="16" x14ac:dyDescent="0.2">
      <c r="A370" s="226"/>
      <c r="B370" s="226"/>
      <c r="C370" s="226"/>
      <c r="D370" s="226"/>
      <c r="E370" s="226"/>
      <c r="F370" s="226"/>
      <c r="G370" s="226"/>
      <c r="H370" s="226"/>
    </row>
    <row r="371" spans="1:9" ht="16" x14ac:dyDescent="0.2">
      <c r="A371" s="226"/>
      <c r="B371" s="226"/>
      <c r="C371" s="226"/>
      <c r="D371" s="226"/>
      <c r="E371" s="226"/>
      <c r="F371" s="226"/>
      <c r="G371" s="226"/>
      <c r="H371" s="226"/>
    </row>
    <row r="372" spans="1:9" ht="16" x14ac:dyDescent="0.2">
      <c r="A372" s="226"/>
      <c r="B372" s="226"/>
      <c r="C372" s="226"/>
      <c r="D372" s="226"/>
      <c r="E372" s="226"/>
      <c r="F372" s="226"/>
      <c r="G372" s="226"/>
      <c r="H372" s="226"/>
    </row>
    <row r="373" spans="1:9" ht="16" x14ac:dyDescent="0.2">
      <c r="A373" s="226"/>
      <c r="B373" s="226"/>
      <c r="C373" s="226"/>
      <c r="D373" s="226"/>
      <c r="E373" s="226"/>
      <c r="F373" s="226"/>
      <c r="G373" s="226"/>
      <c r="H373" s="226"/>
    </row>
    <row r="374" spans="1:9" ht="16" x14ac:dyDescent="0.2">
      <c r="A374" s="226"/>
      <c r="B374" s="226"/>
      <c r="C374" s="226"/>
      <c r="D374" s="226"/>
      <c r="E374" s="226"/>
      <c r="F374" s="226"/>
      <c r="G374" s="226"/>
      <c r="H374" s="226"/>
    </row>
    <row r="375" spans="1:9" ht="16" x14ac:dyDescent="0.2">
      <c r="A375" s="226"/>
      <c r="B375" s="226"/>
      <c r="C375" s="226"/>
      <c r="D375" s="226"/>
      <c r="E375" s="226"/>
      <c r="F375" s="226"/>
      <c r="G375" s="226"/>
      <c r="H375" s="226"/>
    </row>
    <row r="376" spans="1:9" ht="16" x14ac:dyDescent="0.2">
      <c r="A376" s="226"/>
      <c r="B376" s="226"/>
      <c r="C376" s="226"/>
      <c r="D376" s="226"/>
      <c r="E376" s="226"/>
      <c r="F376" s="226"/>
      <c r="G376" s="226"/>
      <c r="H376" s="226"/>
    </row>
    <row r="377" spans="1:9" ht="16" x14ac:dyDescent="0.2">
      <c r="A377" s="226"/>
      <c r="B377" s="226"/>
      <c r="C377" s="226"/>
      <c r="D377" s="226"/>
      <c r="E377" s="226"/>
      <c r="F377" s="226"/>
      <c r="G377" s="226"/>
      <c r="H377" s="226"/>
    </row>
    <row r="378" spans="1:9" ht="16" x14ac:dyDescent="0.2">
      <c r="A378" s="226"/>
      <c r="B378" s="226"/>
      <c r="C378" s="226"/>
      <c r="D378" s="226"/>
      <c r="E378" s="226"/>
      <c r="F378" s="226"/>
      <c r="G378" s="226"/>
      <c r="H378" s="226"/>
    </row>
    <row r="379" spans="1:9" ht="16" x14ac:dyDescent="0.2">
      <c r="A379" s="226"/>
      <c r="B379" s="226"/>
      <c r="C379" s="226"/>
      <c r="D379" s="226"/>
      <c r="E379" s="226"/>
      <c r="F379" s="226"/>
      <c r="G379" s="226"/>
      <c r="H379" s="226"/>
    </row>
    <row r="380" spans="1:9" ht="16" x14ac:dyDescent="0.2">
      <c r="A380"/>
      <c r="B380"/>
      <c r="C380"/>
      <c r="D380"/>
      <c r="E380"/>
      <c r="F380"/>
      <c r="G380"/>
      <c r="H380"/>
    </row>
    <row r="381" spans="1:9" ht="16" x14ac:dyDescent="0.2">
      <c r="A381"/>
      <c r="B381"/>
      <c r="C381"/>
      <c r="D381"/>
      <c r="E381"/>
      <c r="F381"/>
      <c r="G381"/>
      <c r="H381"/>
    </row>
    <row r="382" spans="1:9" ht="16" x14ac:dyDescent="0.2">
      <c r="A382"/>
      <c r="B382"/>
      <c r="C382"/>
      <c r="D382"/>
      <c r="E382"/>
      <c r="F382"/>
      <c r="G382"/>
      <c r="H382"/>
    </row>
    <row r="383" spans="1:9" ht="16" x14ac:dyDescent="0.2">
      <c r="A383"/>
      <c r="B383"/>
      <c r="C383"/>
      <c r="D383"/>
      <c r="E383"/>
      <c r="F383"/>
      <c r="G383"/>
      <c r="H383"/>
    </row>
    <row r="384" spans="1:9" ht="16" x14ac:dyDescent="0.2">
      <c r="A384"/>
      <c r="B384"/>
      <c r="C384"/>
      <c r="D384"/>
      <c r="E384"/>
      <c r="F384"/>
      <c r="G384"/>
      <c r="H384"/>
    </row>
    <row r="385" spans="1:8" ht="16" x14ac:dyDescent="0.2">
      <c r="A385"/>
      <c r="B385"/>
      <c r="C385"/>
      <c r="D385"/>
      <c r="E385"/>
      <c r="F385"/>
      <c r="G385"/>
      <c r="H385"/>
    </row>
    <row r="386" spans="1:8" ht="16" x14ac:dyDescent="0.2">
      <c r="A386"/>
      <c r="B386"/>
      <c r="C386"/>
      <c r="D386"/>
      <c r="E386"/>
      <c r="F386"/>
      <c r="G386"/>
      <c r="H386"/>
    </row>
    <row r="387" spans="1:8" ht="16" x14ac:dyDescent="0.2">
      <c r="A387"/>
      <c r="B387"/>
      <c r="C387"/>
      <c r="D387"/>
      <c r="E387"/>
      <c r="F387"/>
      <c r="G387"/>
      <c r="H387"/>
    </row>
    <row r="388" spans="1:8" ht="16" x14ac:dyDescent="0.2">
      <c r="A388"/>
      <c r="B388"/>
      <c r="C388"/>
      <c r="D388"/>
      <c r="E388"/>
      <c r="F388"/>
      <c r="G388"/>
      <c r="H388"/>
    </row>
    <row r="389" spans="1:8" ht="16" x14ac:dyDescent="0.2">
      <c r="A389"/>
      <c r="B389"/>
      <c r="C389"/>
      <c r="D389"/>
      <c r="E389"/>
      <c r="F389"/>
      <c r="G389"/>
      <c r="H389"/>
    </row>
    <row r="390" spans="1:8" ht="16" x14ac:dyDescent="0.2">
      <c r="A390"/>
      <c r="B390"/>
      <c r="C390"/>
      <c r="D390"/>
      <c r="E390"/>
      <c r="F390"/>
      <c r="G390"/>
      <c r="H390"/>
    </row>
    <row r="391" spans="1:8" ht="16" x14ac:dyDescent="0.2">
      <c r="A391"/>
      <c r="B391"/>
      <c r="C391"/>
      <c r="D391"/>
      <c r="E391"/>
      <c r="F391"/>
      <c r="G391"/>
      <c r="H391"/>
    </row>
    <row r="392" spans="1:8" ht="16" x14ac:dyDescent="0.2">
      <c r="A392"/>
      <c r="B392"/>
      <c r="C392"/>
      <c r="D392"/>
      <c r="E392"/>
      <c r="F392"/>
      <c r="G392"/>
      <c r="H392"/>
    </row>
    <row r="393" spans="1:8" ht="16" x14ac:dyDescent="0.2">
      <c r="A393"/>
      <c r="B393"/>
      <c r="C393"/>
      <c r="D393"/>
      <c r="E393"/>
      <c r="F393"/>
      <c r="G393"/>
      <c r="H393"/>
    </row>
    <row r="394" spans="1:8" ht="16" x14ac:dyDescent="0.2">
      <c r="A394"/>
      <c r="B394"/>
      <c r="C394"/>
      <c r="D394"/>
      <c r="E394"/>
      <c r="F394"/>
      <c r="G394"/>
      <c r="H394"/>
    </row>
    <row r="395" spans="1:8" ht="16" x14ac:dyDescent="0.2">
      <c r="A395"/>
      <c r="B395"/>
      <c r="C395"/>
      <c r="D395"/>
      <c r="E395"/>
      <c r="F395"/>
      <c r="G395"/>
      <c r="H395"/>
    </row>
    <row r="396" spans="1:8" ht="16" x14ac:dyDescent="0.2">
      <c r="A396"/>
      <c r="B396"/>
      <c r="C396"/>
      <c r="D396"/>
      <c r="E396"/>
      <c r="F396"/>
      <c r="G396"/>
      <c r="H396"/>
    </row>
    <row r="397" spans="1:8" ht="16" x14ac:dyDescent="0.2">
      <c r="A397"/>
      <c r="B397"/>
      <c r="C397"/>
      <c r="D397"/>
      <c r="E397"/>
      <c r="F397"/>
      <c r="G397"/>
      <c r="H397"/>
    </row>
    <row r="398" spans="1:8" ht="16" x14ac:dyDescent="0.2">
      <c r="A398"/>
      <c r="B398"/>
      <c r="C398"/>
      <c r="D398"/>
      <c r="E398"/>
      <c r="F398"/>
      <c r="G398"/>
      <c r="H398"/>
    </row>
    <row r="399" spans="1:8" ht="16" x14ac:dyDescent="0.2">
      <c r="A399"/>
      <c r="B399"/>
      <c r="C399"/>
      <c r="D399"/>
      <c r="E399"/>
      <c r="F399"/>
      <c r="G399"/>
      <c r="H399"/>
    </row>
    <row r="400" spans="1:8" ht="16" x14ac:dyDescent="0.2">
      <c r="A400"/>
      <c r="B400"/>
      <c r="C400"/>
      <c r="D400"/>
      <c r="E400"/>
      <c r="F400"/>
      <c r="G400"/>
      <c r="H400"/>
    </row>
    <row r="401" spans="1:8" ht="16" x14ac:dyDescent="0.2">
      <c r="A401"/>
      <c r="B401"/>
      <c r="C401"/>
      <c r="D401"/>
      <c r="E401"/>
      <c r="F401"/>
      <c r="G401"/>
      <c r="H401"/>
    </row>
    <row r="402" spans="1:8" ht="16" x14ac:dyDescent="0.2">
      <c r="B402"/>
      <c r="C402"/>
      <c r="D402"/>
      <c r="E402"/>
      <c r="F402"/>
      <c r="G402"/>
      <c r="H402"/>
    </row>
    <row r="403" spans="1:8" ht="16" x14ac:dyDescent="0.2">
      <c r="B403" s="82"/>
      <c r="C403" s="82"/>
      <c r="D403" s="82"/>
      <c r="E403"/>
      <c r="F403"/>
      <c r="G403"/>
      <c r="H403"/>
    </row>
    <row r="404" spans="1:8" ht="16" x14ac:dyDescent="0.2">
      <c r="B404" s="82"/>
      <c r="C404" s="82"/>
      <c r="D404" s="82"/>
      <c r="E404"/>
      <c r="F404"/>
      <c r="G404"/>
      <c r="H404"/>
    </row>
    <row r="405" spans="1:8" ht="16" x14ac:dyDescent="0.2">
      <c r="B405" s="82"/>
      <c r="C405" s="82"/>
      <c r="D405" s="82"/>
      <c r="E405"/>
      <c r="F405"/>
      <c r="G405"/>
      <c r="H405"/>
    </row>
  </sheetData>
  <sortState xmlns:xlrd2="http://schemas.microsoft.com/office/spreadsheetml/2017/richdata2" ref="A1:CI393">
    <sortCondition ref="C1:C393"/>
    <sortCondition ref="B1:B393"/>
  </sortState>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ede24e95-c626-4a98-a077-25bd16135793">
      <UserInfo>
        <DisplayName>Chloe.Skillman</DisplayName>
        <AccountId>26</AccountId>
        <AccountType/>
      </UserInfo>
      <UserInfo>
        <DisplayName>Jesse.Carroll</DisplayName>
        <AccountId>21</AccountId>
        <AccountType/>
      </UserInfo>
      <UserInfo>
        <DisplayName>Tito Soriano</DisplayName>
        <AccountId>13</AccountId>
        <AccountType/>
      </UserInfo>
      <UserInfo>
        <DisplayName>Karoli Cadarette</DisplayName>
        <AccountId>84</AccountId>
        <AccountType/>
      </UserInfo>
      <UserInfo>
        <DisplayName>Kerri Mallory</DisplayName>
        <AccountId>1002</AccountId>
        <AccountType/>
      </UserInfo>
      <UserInfo>
        <DisplayName>Karin Pasche</DisplayName>
        <AccountId>638</AccountId>
        <AccountType/>
      </UserInfo>
      <UserInfo>
        <DisplayName>Eric Sandrock</DisplayName>
        <AccountId>90</AccountId>
        <AccountType/>
      </UserInfo>
      <UserInfo>
        <DisplayName>Katherine Holden</DisplayName>
        <AccountId>320</AccountId>
        <AccountType/>
      </UserInfo>
      <UserInfo>
        <DisplayName>Jenifer Carstensen</DisplayName>
        <AccountId>94</AccountId>
        <AccountType/>
      </UserInfo>
    </SharedWithUsers>
    <lcf76f155ced4ddcb4097134ff3c332f xmlns="9d88cb8e-94aa-4420-97d8-01fbf32f8c6f">
      <Terms xmlns="http://schemas.microsoft.com/office/infopath/2007/PartnerControls"/>
    </lcf76f155ced4ddcb4097134ff3c332f>
    <TaxCatchAll xmlns="ede24e95-c626-4a98-a077-25bd1613579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72F36CD219E6D45B57AAAF4185F5117" ma:contentTypeVersion="13" ma:contentTypeDescription="Create a new document." ma:contentTypeScope="" ma:versionID="6d0cad62a88e049c48456c9992814664">
  <xsd:schema xmlns:xsd="http://www.w3.org/2001/XMLSchema" xmlns:xs="http://www.w3.org/2001/XMLSchema" xmlns:p="http://schemas.microsoft.com/office/2006/metadata/properties" xmlns:ns2="ede24e95-c626-4a98-a077-25bd16135793" xmlns:ns3="702523d0-20b5-44cf-b805-d0af0da3d27a" xmlns:ns4="9d88cb8e-94aa-4420-97d8-01fbf32f8c6f" targetNamespace="http://schemas.microsoft.com/office/2006/metadata/properties" ma:root="true" ma:fieldsID="dd6dc667cb19b4f4f9825aed0a3a93c8" ns2:_="" ns3:_="" ns4:_="">
    <xsd:import namespace="ede24e95-c626-4a98-a077-25bd16135793"/>
    <xsd:import namespace="702523d0-20b5-44cf-b805-d0af0da3d27a"/>
    <xsd:import namespace="9d88cb8e-94aa-4420-97d8-01fbf32f8c6f"/>
    <xsd:element name="properties">
      <xsd:complexType>
        <xsd:sequence>
          <xsd:element name="documentManagement">
            <xsd:complexType>
              <xsd:all>
                <xsd:element ref="ns2:SharedWithUsers" minOccurs="0"/>
                <xsd:element ref="ns3:SharingHintHash" minOccurs="0"/>
                <xsd:element ref="ns2:SharedWithDetails" minOccurs="0"/>
                <xsd:element ref="ns4:MediaServiceMetadata" minOccurs="0"/>
                <xsd:element ref="ns4:MediaServiceFastMetadata" minOccurs="0"/>
                <xsd:element ref="ns4:MediaServiceDateTaken" minOccurs="0"/>
                <xsd:element ref="ns4:MediaServiceEventHashCode" minOccurs="0"/>
                <xsd:element ref="ns4:MediaServiceGenerationTime" minOccurs="0"/>
                <xsd:element ref="ns4:MediaServiceOCR" minOccurs="0"/>
                <xsd:element ref="ns4: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de24e95-c626-4a98-a077-25bd16135793"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8a65f518-048e-4693-8693-1435beb4db0b}" ma:internalName="TaxCatchAll" ma:showField="CatchAllData" ma:web="ede24e95-c626-4a98-a077-25bd16135793">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702523d0-20b5-44cf-b805-d0af0da3d27a" elementFormDefault="qualified">
    <xsd:import namespace="http://schemas.microsoft.com/office/2006/documentManagement/types"/>
    <xsd:import namespace="http://schemas.microsoft.com/office/infopath/2007/PartnerControls"/>
    <xsd:element name="SharingHintHash" ma:index="9" nillable="true" ma:displayName="Sharing Hint Hash"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d88cb8e-94aa-4420-97d8-01fbf32f8c6f"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a1c70319-f82f-4639-b0da-a2ef47d3865d"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4ADCB62-620A-4C8A-A809-EFD287E5F7D9}">
  <ds:schemaRefs>
    <ds:schemaRef ds:uri="http://purl.org/dc/dcmitype/"/>
    <ds:schemaRef ds:uri="http://schemas.microsoft.com/office/infopath/2007/PartnerControls"/>
    <ds:schemaRef ds:uri="http://purl.org/dc/elements/1.1/"/>
    <ds:schemaRef ds:uri="http://schemas.microsoft.com/office/2006/documentManagement/types"/>
    <ds:schemaRef ds:uri="http://schemas.microsoft.com/office/2006/metadata/properties"/>
    <ds:schemaRef ds:uri="http://schemas.openxmlformats.org/package/2006/metadata/core-properties"/>
    <ds:schemaRef ds:uri="http://www.w3.org/XML/1998/namespace"/>
    <ds:schemaRef ds:uri="http://purl.org/dc/terms/"/>
    <ds:schemaRef ds:uri="9d88cb8e-94aa-4420-97d8-01fbf32f8c6f"/>
    <ds:schemaRef ds:uri="702523d0-20b5-44cf-b805-d0af0da3d27a"/>
    <ds:schemaRef ds:uri="ede24e95-c626-4a98-a077-25bd16135793"/>
  </ds:schemaRefs>
</ds:datastoreItem>
</file>

<file path=customXml/itemProps2.xml><?xml version="1.0" encoding="utf-8"?>
<ds:datastoreItem xmlns:ds="http://schemas.openxmlformats.org/officeDocument/2006/customXml" ds:itemID="{8D3197FE-3B0B-42F0-81D0-D817FEEB4DE0}">
  <ds:schemaRefs>
    <ds:schemaRef ds:uri="http://schemas.microsoft.com/sharepoint/v3/contenttype/forms"/>
  </ds:schemaRefs>
</ds:datastoreItem>
</file>

<file path=customXml/itemProps3.xml><?xml version="1.0" encoding="utf-8"?>
<ds:datastoreItem xmlns:ds="http://schemas.openxmlformats.org/officeDocument/2006/customXml" ds:itemID="{669A9E1D-89F5-433F-AF62-E598BC6B908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de24e95-c626-4a98-a077-25bd16135793"/>
    <ds:schemaRef ds:uri="702523d0-20b5-44cf-b805-d0af0da3d27a"/>
    <ds:schemaRef ds:uri="9d88cb8e-94aa-4420-97d8-01fbf32f8c6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Manzanita</vt:lpstr>
      <vt:lpstr>Balance</vt:lpstr>
      <vt:lpstr>7th All Info</vt:lpstr>
      <vt:lpstr>Moved</vt:lpstr>
      <vt:lpstr>SPED Sched</vt:lpstr>
      <vt:lpstr>8th all info</vt:lpstr>
      <vt:lpstr>Manzanita Up</vt:lpstr>
      <vt:lpstr>Sections.export</vt:lpstr>
      <vt:lpstr>classes</vt:lpstr>
      <vt:lpstr>Core1</vt:lpstr>
      <vt:lpstr>otherinfo</vt:lpstr>
      <vt:lpstr>sectionids</vt:lpstr>
      <vt:lpstr>sectionidss</vt:lpstr>
      <vt:lpstr>therest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ASPEN 2018</dc:title>
  <dc:subject/>
  <dc:creator>Steve Retzlaff</dc:creator>
  <cp:keywords/>
  <dc:description/>
  <cp:lastModifiedBy>Microsoft Office User</cp:lastModifiedBy>
  <cp:revision/>
  <dcterms:created xsi:type="dcterms:W3CDTF">2013-08-28T21:15:42Z</dcterms:created>
  <dcterms:modified xsi:type="dcterms:W3CDTF">2022-11-08T23:27:47Z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0x010100C72F36CD219E6D45B57AAAF4185F5117</vt:lpwstr>
  </property>
  <property fmtid="{D5CDD505-2E9C-101B-9397-08002B2CF9AE}" pid="3" name="IsMyDocuments">
    <vt:bool>true</vt:bool>
  </property>
  <property fmtid="{D5CDD505-2E9C-101B-9397-08002B2CF9AE}" pid="4" name="AuthorIds_UIVersion_74752">
    <vt:lpwstr>84</vt:lpwstr>
  </property>
  <property fmtid="{D5CDD505-2E9C-101B-9397-08002B2CF9AE}" pid="5" name="MediaServiceImageTags">
    <vt:lpwstr/>
  </property>
</Properties>
</file>